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0" windowWidth="14220" windowHeight="5520" tabRatio="897" firstSheet="12" activeTab="13"/>
  </bookViews>
  <sheets>
    <sheet name="prediksi saat ijtima&amp;istiqbal" sheetId="3" state="hidden" r:id="rId1"/>
    <sheet name="posisi sun,mon,arde saat ijtima" sheetId="5" state="hidden" r:id="rId2"/>
    <sheet name="pos,s;m;a jika ijma' qobl grb" sheetId="12" state="hidden" r:id="rId3"/>
    <sheet name="pos,s;m;a sehari kemudian" sheetId="13" state="hidden" r:id="rId4"/>
    <sheet name="s,m,a ghurb bila ijma'qobla grb" sheetId="9" state="hidden" r:id="rId5"/>
    <sheet name="s,m,a ghurb ijma' sehari kemudi" sheetId="11" state="hidden" r:id="rId6"/>
    <sheet name="sun,mon,arde istqbl" sheetId="7" state="hidden" r:id="rId7"/>
    <sheet name="sun,mon,arde ijtima" sheetId="4" state="hidden" r:id="rId8"/>
    <sheet name="delta T" sheetId="2" state="hidden" r:id="rId9"/>
    <sheet name="penggarapan" sheetId="1" state="hidden" r:id="rId10"/>
    <sheet name="posi sun,mon,arde istiqbal" sheetId="6" state="hidden" r:id="rId11"/>
    <sheet name="Sheet1" sheetId="8" state="hidden" r:id="rId12"/>
    <sheet name="diagram convert nampak" sheetId="14" r:id="rId13"/>
    <sheet name="data hasil sun,moon,arde nampak" sheetId="10" r:id="rId14"/>
    <sheet name="Sheet2" sheetId="15" r:id="rId15"/>
  </sheets>
  <calcPr calcId="124519"/>
</workbook>
</file>

<file path=xl/calcChain.xml><?xml version="1.0" encoding="utf-8"?>
<calcChain xmlns="http://schemas.openxmlformats.org/spreadsheetml/2006/main">
  <c r="S32" i="10"/>
  <c r="R32"/>
  <c r="N32"/>
  <c r="L32"/>
  <c r="T19"/>
  <c r="T32" s="1"/>
  <c r="S19"/>
  <c r="R19"/>
  <c r="P19"/>
  <c r="P32" s="1"/>
  <c r="O19"/>
  <c r="O32" s="1"/>
  <c r="N19"/>
  <c r="L19"/>
  <c r="K19"/>
  <c r="K32" s="1"/>
  <c r="J19"/>
  <c r="J32" s="1"/>
  <c r="F7" i="3"/>
  <c r="F6"/>
  <c r="E7"/>
  <c r="D7"/>
  <c r="C7"/>
  <c r="E6"/>
  <c r="D6"/>
  <c r="C6"/>
  <c r="C4"/>
  <c r="C3"/>
  <c r="N8" i="10"/>
  <c r="R9" s="1"/>
  <c r="Q43"/>
  <c r="Q29"/>
  <c r="Q41" s="1"/>
  <c r="Q52" s="1"/>
  <c r="Q28"/>
  <c r="Q40" s="1"/>
  <c r="Q51" s="1"/>
  <c r="Q27"/>
  <c r="Q39" s="1"/>
  <c r="Q50" s="1"/>
  <c r="Q26"/>
  <c r="Q38" s="1"/>
  <c r="Q49" s="1"/>
  <c r="Q25"/>
  <c r="Q37" s="1"/>
  <c r="Q48" s="1"/>
  <c r="Q22"/>
  <c r="Q35" s="1"/>
  <c r="Q46" s="1"/>
  <c r="Q21"/>
  <c r="Q34" s="1"/>
  <c r="Q45" s="1"/>
  <c r="H50"/>
  <c r="H20"/>
  <c r="H33" s="1"/>
  <c r="H44" s="1"/>
  <c r="H29"/>
  <c r="H41" s="1"/>
  <c r="H52" s="1"/>
  <c r="H28"/>
  <c r="H40" s="1"/>
  <c r="H51" s="1"/>
  <c r="H27"/>
  <c r="H25"/>
  <c r="H37" s="1"/>
  <c r="H48" s="1"/>
  <c r="H22"/>
  <c r="H35" s="1"/>
  <c r="H46" s="1"/>
  <c r="E4" i="12"/>
  <c r="P15" i="13"/>
  <c r="P17" s="1"/>
  <c r="O15"/>
  <c r="O17" s="1"/>
  <c r="N15"/>
  <c r="N17" s="1"/>
  <c r="K15"/>
  <c r="K17" s="1"/>
  <c r="J15"/>
  <c r="J17" s="1"/>
  <c r="I15"/>
  <c r="I17" s="1"/>
  <c r="P12"/>
  <c r="O12"/>
  <c r="N12"/>
  <c r="K12"/>
  <c r="J12"/>
  <c r="I12"/>
  <c r="G11"/>
  <c r="P9"/>
  <c r="O9"/>
  <c r="N9"/>
  <c r="K9"/>
  <c r="J9"/>
  <c r="I9"/>
  <c r="P15" i="12"/>
  <c r="P17" s="1"/>
  <c r="O15"/>
  <c r="O17" s="1"/>
  <c r="N15"/>
  <c r="N17" s="1"/>
  <c r="K15"/>
  <c r="K17" s="1"/>
  <c r="J15"/>
  <c r="J17" s="1"/>
  <c r="I15"/>
  <c r="I17" s="1"/>
  <c r="P12"/>
  <c r="O12"/>
  <c r="N12"/>
  <c r="K12"/>
  <c r="J12"/>
  <c r="I12"/>
  <c r="G11"/>
  <c r="P9"/>
  <c r="O9"/>
  <c r="N9"/>
  <c r="K9"/>
  <c r="J9"/>
  <c r="I9"/>
  <c r="I5" i="9"/>
  <c r="D5" i="12" s="1"/>
  <c r="Q52" i="11"/>
  <c r="N27"/>
  <c r="M27"/>
  <c r="L27"/>
  <c r="S8"/>
  <c r="K6"/>
  <c r="I6"/>
  <c r="G6"/>
  <c r="D6"/>
  <c r="M5" s="1"/>
  <c r="K5"/>
  <c r="I5"/>
  <c r="G5"/>
  <c r="Y20" i="3"/>
  <c r="W19" i="4"/>
  <c r="T16" i="3" s="1"/>
  <c r="Q52" i="9"/>
  <c r="N27"/>
  <c r="M27"/>
  <c r="L27"/>
  <c r="S8"/>
  <c r="K6"/>
  <c r="E6" i="12" s="1"/>
  <c r="I6" i="9"/>
  <c r="E5" i="12" s="1"/>
  <c r="G6" i="9"/>
  <c r="K5"/>
  <c r="D6" i="12" s="1"/>
  <c r="G5" i="9"/>
  <c r="D5" l="1"/>
  <c r="C5" s="1"/>
  <c r="D6"/>
  <c r="C6" s="1"/>
  <c r="D5" i="11"/>
  <c r="C5" s="1"/>
  <c r="D4" i="12"/>
  <c r="C6" i="11"/>
  <c r="M5" i="9" l="1"/>
  <c r="Q52" i="7" l="1"/>
  <c r="N27"/>
  <c r="M27"/>
  <c r="L27"/>
  <c r="S8"/>
  <c r="K6"/>
  <c r="I6"/>
  <c r="G6"/>
  <c r="D6"/>
  <c r="M5" s="1"/>
  <c r="K5"/>
  <c r="I5"/>
  <c r="G5"/>
  <c r="P15" i="6"/>
  <c r="P17" s="1"/>
  <c r="O15"/>
  <c r="O17" s="1"/>
  <c r="N15"/>
  <c r="N17" s="1"/>
  <c r="K15"/>
  <c r="K17" s="1"/>
  <c r="J15"/>
  <c r="J17" s="1"/>
  <c r="I15"/>
  <c r="I17" s="1"/>
  <c r="P12"/>
  <c r="O12"/>
  <c r="N12"/>
  <c r="K12"/>
  <c r="L10" i="10" s="1"/>
  <c r="J12" i="6"/>
  <c r="K10" i="10" s="1"/>
  <c r="I12" i="6"/>
  <c r="J10" i="10" s="1"/>
  <c r="G11" i="6"/>
  <c r="P9"/>
  <c r="O9"/>
  <c r="N9"/>
  <c r="K9"/>
  <c r="J9"/>
  <c r="I9"/>
  <c r="P9" i="5"/>
  <c r="O9"/>
  <c r="K9"/>
  <c r="J9"/>
  <c r="N9"/>
  <c r="I9"/>
  <c r="P15"/>
  <c r="P17" s="1"/>
  <c r="O15"/>
  <c r="O17" s="1"/>
  <c r="N15"/>
  <c r="N17" s="1"/>
  <c r="K15"/>
  <c r="K17" s="1"/>
  <c r="K12"/>
  <c r="J15"/>
  <c r="J17" s="1"/>
  <c r="J12"/>
  <c r="I15"/>
  <c r="I17" s="1"/>
  <c r="I12"/>
  <c r="G11"/>
  <c r="S8" i="4"/>
  <c r="P12" i="5"/>
  <c r="O12"/>
  <c r="N12"/>
  <c r="K6" i="4"/>
  <c r="K5"/>
  <c r="I6"/>
  <c r="I5"/>
  <c r="G6"/>
  <c r="G5"/>
  <c r="Q52"/>
  <c r="L27"/>
  <c r="N27"/>
  <c r="M27"/>
  <c r="P600" i="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H694"/>
  <c r="K694"/>
  <c r="K695"/>
  <c r="K696"/>
  <c r="K601"/>
  <c r="BH405"/>
  <c r="CI405"/>
  <c r="CH405"/>
  <c r="AV208"/>
  <c r="C28" i="3"/>
  <c r="C84"/>
  <c r="C129"/>
  <c r="C185"/>
  <c r="C201"/>
  <c r="C257"/>
  <c r="C269"/>
  <c r="F3" i="1"/>
  <c r="F2"/>
  <c r="G7" i="3"/>
  <c r="G3" i="1" s="1"/>
  <c r="G6" i="3"/>
  <c r="G2" i="1" s="1"/>
  <c r="I3"/>
  <c r="I2"/>
  <c r="E3"/>
  <c r="E2"/>
  <c r="D3"/>
  <c r="D2"/>
  <c r="C3"/>
  <c r="C2"/>
  <c r="AR466"/>
  <c r="AR563"/>
  <c r="AR564"/>
  <c r="AR565"/>
  <c r="AR566"/>
  <c r="O502"/>
  <c r="R502" s="1"/>
  <c r="H587"/>
  <c r="H685" s="1"/>
  <c r="I587"/>
  <c r="I685" s="1"/>
  <c r="H588"/>
  <c r="H686" s="1"/>
  <c r="I588"/>
  <c r="I686" s="1"/>
  <c r="H589"/>
  <c r="H687" s="1"/>
  <c r="I589"/>
  <c r="I687" s="1"/>
  <c r="H590"/>
  <c r="H688" s="1"/>
  <c r="I590"/>
  <c r="I688" s="1"/>
  <c r="H591"/>
  <c r="H689" s="1"/>
  <c r="I591"/>
  <c r="I689" s="1"/>
  <c r="H592"/>
  <c r="H690" s="1"/>
  <c r="I592"/>
  <c r="I690" s="1"/>
  <c r="H593"/>
  <c r="H691" s="1"/>
  <c r="I593"/>
  <c r="I691" s="1"/>
  <c r="H594"/>
  <c r="H692" s="1"/>
  <c r="I594"/>
  <c r="I692" s="1"/>
  <c r="H595"/>
  <c r="H693" s="1"/>
  <c r="I595"/>
  <c r="I693" s="1"/>
  <c r="H596"/>
  <c r="I596"/>
  <c r="I694" s="1"/>
  <c r="H597"/>
  <c r="H695" s="1"/>
  <c r="I597"/>
  <c r="I695" s="1"/>
  <c r="H598"/>
  <c r="H696" s="1"/>
  <c r="I598"/>
  <c r="I696" s="1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A502"/>
  <c r="G502" s="1"/>
  <c r="B502"/>
  <c r="C502"/>
  <c r="D502"/>
  <c r="E502"/>
  <c r="F502"/>
  <c r="H502"/>
  <c r="I502"/>
  <c r="J502"/>
  <c r="L502"/>
  <c r="M502"/>
  <c r="H503"/>
  <c r="H601" s="1"/>
  <c r="I503"/>
  <c r="I601" s="1"/>
  <c r="H504"/>
  <c r="H602" s="1"/>
  <c r="I504"/>
  <c r="I602" s="1"/>
  <c r="H505"/>
  <c r="H603" s="1"/>
  <c r="I505"/>
  <c r="I603" s="1"/>
  <c r="H506"/>
  <c r="H604" s="1"/>
  <c r="I506"/>
  <c r="I604" s="1"/>
  <c r="H507"/>
  <c r="H605" s="1"/>
  <c r="I507"/>
  <c r="I605" s="1"/>
  <c r="H508"/>
  <c r="H606" s="1"/>
  <c r="I508"/>
  <c r="I606" s="1"/>
  <c r="H509"/>
  <c r="H607" s="1"/>
  <c r="I509"/>
  <c r="I607" s="1"/>
  <c r="H510"/>
  <c r="H608" s="1"/>
  <c r="I510"/>
  <c r="I608" s="1"/>
  <c r="H511"/>
  <c r="H609" s="1"/>
  <c r="I511"/>
  <c r="I609" s="1"/>
  <c r="H512"/>
  <c r="H610" s="1"/>
  <c r="I512"/>
  <c r="I610" s="1"/>
  <c r="H513"/>
  <c r="H611" s="1"/>
  <c r="I513"/>
  <c r="I611" s="1"/>
  <c r="H514"/>
  <c r="H612" s="1"/>
  <c r="I514"/>
  <c r="I612" s="1"/>
  <c r="H515"/>
  <c r="H613" s="1"/>
  <c r="I515"/>
  <c r="I613" s="1"/>
  <c r="H516"/>
  <c r="H614" s="1"/>
  <c r="I516"/>
  <c r="I614" s="1"/>
  <c r="H517"/>
  <c r="H615" s="1"/>
  <c r="I517"/>
  <c r="I615" s="1"/>
  <c r="H518"/>
  <c r="H616" s="1"/>
  <c r="I518"/>
  <c r="I616" s="1"/>
  <c r="H519"/>
  <c r="H617" s="1"/>
  <c r="I519"/>
  <c r="I617" s="1"/>
  <c r="H520"/>
  <c r="H618" s="1"/>
  <c r="I520"/>
  <c r="I618" s="1"/>
  <c r="H521"/>
  <c r="H619" s="1"/>
  <c r="I521"/>
  <c r="I619" s="1"/>
  <c r="H522"/>
  <c r="H620" s="1"/>
  <c r="I522"/>
  <c r="I620" s="1"/>
  <c r="H523"/>
  <c r="H621" s="1"/>
  <c r="I523"/>
  <c r="I621" s="1"/>
  <c r="H524"/>
  <c r="H622" s="1"/>
  <c r="I524"/>
  <c r="I622" s="1"/>
  <c r="H525"/>
  <c r="H623" s="1"/>
  <c r="I525"/>
  <c r="I623" s="1"/>
  <c r="H526"/>
  <c r="H624" s="1"/>
  <c r="I526"/>
  <c r="I624" s="1"/>
  <c r="H527"/>
  <c r="H625" s="1"/>
  <c r="I527"/>
  <c r="I625" s="1"/>
  <c r="H528"/>
  <c r="H626" s="1"/>
  <c r="I528"/>
  <c r="I626" s="1"/>
  <c r="H529"/>
  <c r="H627" s="1"/>
  <c r="I529"/>
  <c r="I627" s="1"/>
  <c r="H530"/>
  <c r="H628" s="1"/>
  <c r="I530"/>
  <c r="I628" s="1"/>
  <c r="H531"/>
  <c r="H629" s="1"/>
  <c r="I531"/>
  <c r="I629" s="1"/>
  <c r="H532"/>
  <c r="H630" s="1"/>
  <c r="I532"/>
  <c r="I630" s="1"/>
  <c r="H533"/>
  <c r="H631" s="1"/>
  <c r="I533"/>
  <c r="I631" s="1"/>
  <c r="H534"/>
  <c r="H632" s="1"/>
  <c r="I534"/>
  <c r="I632" s="1"/>
  <c r="H535"/>
  <c r="H633" s="1"/>
  <c r="I535"/>
  <c r="I633" s="1"/>
  <c r="H536"/>
  <c r="H634" s="1"/>
  <c r="I536"/>
  <c r="I634" s="1"/>
  <c r="H537"/>
  <c r="H635" s="1"/>
  <c r="I537"/>
  <c r="I635" s="1"/>
  <c r="H538"/>
  <c r="H636" s="1"/>
  <c r="I538"/>
  <c r="I636" s="1"/>
  <c r="H539"/>
  <c r="H637" s="1"/>
  <c r="I539"/>
  <c r="I637" s="1"/>
  <c r="H540"/>
  <c r="H638" s="1"/>
  <c r="I540"/>
  <c r="I638" s="1"/>
  <c r="H541"/>
  <c r="H639" s="1"/>
  <c r="I541"/>
  <c r="I639" s="1"/>
  <c r="H542"/>
  <c r="H640" s="1"/>
  <c r="I542"/>
  <c r="I640" s="1"/>
  <c r="H543"/>
  <c r="H641" s="1"/>
  <c r="I543"/>
  <c r="I641" s="1"/>
  <c r="H544"/>
  <c r="H642" s="1"/>
  <c r="I544"/>
  <c r="I642" s="1"/>
  <c r="H545"/>
  <c r="H643" s="1"/>
  <c r="I545"/>
  <c r="I643" s="1"/>
  <c r="H546"/>
  <c r="H644" s="1"/>
  <c r="I546"/>
  <c r="I644" s="1"/>
  <c r="H547"/>
  <c r="H645" s="1"/>
  <c r="I547"/>
  <c r="I645" s="1"/>
  <c r="H548"/>
  <c r="H646" s="1"/>
  <c r="I548"/>
  <c r="I646" s="1"/>
  <c r="H549"/>
  <c r="H647" s="1"/>
  <c r="I549"/>
  <c r="I647" s="1"/>
  <c r="H550"/>
  <c r="H648" s="1"/>
  <c r="I550"/>
  <c r="I648" s="1"/>
  <c r="H551"/>
  <c r="H649" s="1"/>
  <c r="I551"/>
  <c r="I649" s="1"/>
  <c r="H552"/>
  <c r="H650" s="1"/>
  <c r="I552"/>
  <c r="I650" s="1"/>
  <c r="H553"/>
  <c r="H651" s="1"/>
  <c r="I553"/>
  <c r="I651" s="1"/>
  <c r="H554"/>
  <c r="H652" s="1"/>
  <c r="I554"/>
  <c r="I652" s="1"/>
  <c r="H555"/>
  <c r="H653" s="1"/>
  <c r="I555"/>
  <c r="I653" s="1"/>
  <c r="H556"/>
  <c r="H654" s="1"/>
  <c r="I556"/>
  <c r="I654" s="1"/>
  <c r="H557"/>
  <c r="H655" s="1"/>
  <c r="I557"/>
  <c r="I655" s="1"/>
  <c r="H558"/>
  <c r="H656" s="1"/>
  <c r="I558"/>
  <c r="I656" s="1"/>
  <c r="H559"/>
  <c r="H657" s="1"/>
  <c r="I559"/>
  <c r="I657" s="1"/>
  <c r="H560"/>
  <c r="H658" s="1"/>
  <c r="I560"/>
  <c r="I658" s="1"/>
  <c r="H561"/>
  <c r="H659" s="1"/>
  <c r="I561"/>
  <c r="I659" s="1"/>
  <c r="H562"/>
  <c r="H660" s="1"/>
  <c r="I562"/>
  <c r="I660" s="1"/>
  <c r="H563"/>
  <c r="H661" s="1"/>
  <c r="I563"/>
  <c r="I661" s="1"/>
  <c r="H564"/>
  <c r="H662" s="1"/>
  <c r="I564"/>
  <c r="I662" s="1"/>
  <c r="H565"/>
  <c r="H663" s="1"/>
  <c r="I565"/>
  <c r="I663" s="1"/>
  <c r="H566"/>
  <c r="H664" s="1"/>
  <c r="I566"/>
  <c r="I664" s="1"/>
  <c r="H567"/>
  <c r="H665" s="1"/>
  <c r="I567"/>
  <c r="I665" s="1"/>
  <c r="H568"/>
  <c r="H666" s="1"/>
  <c r="I568"/>
  <c r="I666" s="1"/>
  <c r="H569"/>
  <c r="H667" s="1"/>
  <c r="I569"/>
  <c r="I667" s="1"/>
  <c r="H570"/>
  <c r="H668" s="1"/>
  <c r="I570"/>
  <c r="I668" s="1"/>
  <c r="H571"/>
  <c r="H669" s="1"/>
  <c r="I571"/>
  <c r="I669" s="1"/>
  <c r="H572"/>
  <c r="H670" s="1"/>
  <c r="I572"/>
  <c r="I670" s="1"/>
  <c r="H573"/>
  <c r="H671" s="1"/>
  <c r="I573"/>
  <c r="I671" s="1"/>
  <c r="H574"/>
  <c r="H672" s="1"/>
  <c r="I574"/>
  <c r="I672" s="1"/>
  <c r="H575"/>
  <c r="H673" s="1"/>
  <c r="I575"/>
  <c r="I673" s="1"/>
  <c r="H576"/>
  <c r="H674" s="1"/>
  <c r="I576"/>
  <c r="I674" s="1"/>
  <c r="H577"/>
  <c r="H675" s="1"/>
  <c r="I577"/>
  <c r="I675" s="1"/>
  <c r="H578"/>
  <c r="H676" s="1"/>
  <c r="I578"/>
  <c r="I676" s="1"/>
  <c r="H579"/>
  <c r="H677" s="1"/>
  <c r="I579"/>
  <c r="I677" s="1"/>
  <c r="H580"/>
  <c r="H678" s="1"/>
  <c r="I580"/>
  <c r="I678" s="1"/>
  <c r="H581"/>
  <c r="H679" s="1"/>
  <c r="I581"/>
  <c r="I679" s="1"/>
  <c r="H582"/>
  <c r="H680" s="1"/>
  <c r="I582"/>
  <c r="I680" s="1"/>
  <c r="H583"/>
  <c r="H681" s="1"/>
  <c r="I583"/>
  <c r="I681" s="1"/>
  <c r="H584"/>
  <c r="H682" s="1"/>
  <c r="I584"/>
  <c r="I682" s="1"/>
  <c r="H585"/>
  <c r="H683" s="1"/>
  <c r="I585"/>
  <c r="I683" s="1"/>
  <c r="H586"/>
  <c r="H684" s="1"/>
  <c r="I586"/>
  <c r="I684" s="1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D405"/>
  <c r="E405"/>
  <c r="F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I309"/>
  <c r="H309"/>
  <c r="BG304"/>
  <c r="BI304" s="1"/>
  <c r="J209"/>
  <c r="J210"/>
  <c r="J504" s="1"/>
  <c r="J602" s="1"/>
  <c r="J211"/>
  <c r="J212"/>
  <c r="J506" s="1"/>
  <c r="J604" s="1"/>
  <c r="J213"/>
  <c r="J214"/>
  <c r="J508" s="1"/>
  <c r="J606" s="1"/>
  <c r="J215"/>
  <c r="J509" s="1"/>
  <c r="J607" s="1"/>
  <c r="J216"/>
  <c r="J510" s="1"/>
  <c r="J608" s="1"/>
  <c r="J217"/>
  <c r="J218"/>
  <c r="J512" s="1"/>
  <c r="J610" s="1"/>
  <c r="J219"/>
  <c r="J513" s="1"/>
  <c r="J611" s="1"/>
  <c r="J220"/>
  <c r="J514" s="1"/>
  <c r="J612" s="1"/>
  <c r="J221"/>
  <c r="J222"/>
  <c r="J223"/>
  <c r="J517" s="1"/>
  <c r="J615" s="1"/>
  <c r="J224"/>
  <c r="J518" s="1"/>
  <c r="J616" s="1"/>
  <c r="J225"/>
  <c r="J226"/>
  <c r="J520" s="1"/>
  <c r="J618" s="1"/>
  <c r="J227"/>
  <c r="J521" s="1"/>
  <c r="J619" s="1"/>
  <c r="J228"/>
  <c r="J522" s="1"/>
  <c r="J620" s="1"/>
  <c r="J229"/>
  <c r="J230"/>
  <c r="J524" s="1"/>
  <c r="J622" s="1"/>
  <c r="J231"/>
  <c r="J525" s="1"/>
  <c r="J623" s="1"/>
  <c r="J232"/>
  <c r="J526" s="1"/>
  <c r="J624" s="1"/>
  <c r="J233"/>
  <c r="J234"/>
  <c r="J235"/>
  <c r="J529" s="1"/>
  <c r="J627" s="1"/>
  <c r="J236"/>
  <c r="J530" s="1"/>
  <c r="J628" s="1"/>
  <c r="J237"/>
  <c r="J238"/>
  <c r="J532" s="1"/>
  <c r="J630" s="1"/>
  <c r="J239"/>
  <c r="J533" s="1"/>
  <c r="J631" s="1"/>
  <c r="J240"/>
  <c r="J534" s="1"/>
  <c r="J632" s="1"/>
  <c r="J241"/>
  <c r="J242"/>
  <c r="J536" s="1"/>
  <c r="J634" s="1"/>
  <c r="J243"/>
  <c r="J244"/>
  <c r="J538" s="1"/>
  <c r="J636" s="1"/>
  <c r="J245"/>
  <c r="J246"/>
  <c r="J540" s="1"/>
  <c r="J638" s="1"/>
  <c r="J247"/>
  <c r="J541" s="1"/>
  <c r="J639" s="1"/>
  <c r="J248"/>
  <c r="J542" s="1"/>
  <c r="J640" s="1"/>
  <c r="J249"/>
  <c r="J250"/>
  <c r="J544" s="1"/>
  <c r="J642" s="1"/>
  <c r="J251"/>
  <c r="J545" s="1"/>
  <c r="J643" s="1"/>
  <c r="J252"/>
  <c r="J546" s="1"/>
  <c r="J644" s="1"/>
  <c r="J253"/>
  <c r="J254"/>
  <c r="J255"/>
  <c r="J549" s="1"/>
  <c r="J647" s="1"/>
  <c r="J256"/>
  <c r="J550" s="1"/>
  <c r="J648" s="1"/>
  <c r="J257"/>
  <c r="J258"/>
  <c r="J552" s="1"/>
  <c r="J650" s="1"/>
  <c r="J259"/>
  <c r="J553" s="1"/>
  <c r="J651" s="1"/>
  <c r="J260"/>
  <c r="J554" s="1"/>
  <c r="J652" s="1"/>
  <c r="J261"/>
  <c r="J262"/>
  <c r="J556" s="1"/>
  <c r="J654" s="1"/>
  <c r="J263"/>
  <c r="J557" s="1"/>
  <c r="J655" s="1"/>
  <c r="J264"/>
  <c r="J558" s="1"/>
  <c r="J656" s="1"/>
  <c r="J265"/>
  <c r="J266"/>
  <c r="J267"/>
  <c r="J561" s="1"/>
  <c r="J659" s="1"/>
  <c r="J268"/>
  <c r="J562" s="1"/>
  <c r="J660" s="1"/>
  <c r="J269"/>
  <c r="J270"/>
  <c r="J564" s="1"/>
  <c r="J662" s="1"/>
  <c r="J271"/>
  <c r="J565" s="1"/>
  <c r="J663" s="1"/>
  <c r="J272"/>
  <c r="J566" s="1"/>
  <c r="J664" s="1"/>
  <c r="J273"/>
  <c r="J274"/>
  <c r="J568" s="1"/>
  <c r="J666" s="1"/>
  <c r="J275"/>
  <c r="J276"/>
  <c r="J570" s="1"/>
  <c r="J668" s="1"/>
  <c r="J277"/>
  <c r="J278"/>
  <c r="J572" s="1"/>
  <c r="J670" s="1"/>
  <c r="J279"/>
  <c r="J573" s="1"/>
  <c r="J671" s="1"/>
  <c r="J280"/>
  <c r="J574" s="1"/>
  <c r="J672" s="1"/>
  <c r="J281"/>
  <c r="J282"/>
  <c r="J576" s="1"/>
  <c r="J674" s="1"/>
  <c r="J283"/>
  <c r="J577" s="1"/>
  <c r="J675" s="1"/>
  <c r="J284"/>
  <c r="J578" s="1"/>
  <c r="J676" s="1"/>
  <c r="J285"/>
  <c r="J286"/>
  <c r="J287"/>
  <c r="J581" s="1"/>
  <c r="J679" s="1"/>
  <c r="J288"/>
  <c r="J582" s="1"/>
  <c r="J680" s="1"/>
  <c r="J289"/>
  <c r="J290"/>
  <c r="J584" s="1"/>
  <c r="J682" s="1"/>
  <c r="J291"/>
  <c r="J585" s="1"/>
  <c r="J683" s="1"/>
  <c r="J292"/>
  <c r="J586" s="1"/>
  <c r="J684" s="1"/>
  <c r="J293"/>
  <c r="J294"/>
  <c r="J588" s="1"/>
  <c r="J686" s="1"/>
  <c r="J295"/>
  <c r="J589" s="1"/>
  <c r="J687" s="1"/>
  <c r="J296"/>
  <c r="J590" s="1"/>
  <c r="J688" s="1"/>
  <c r="J297"/>
  <c r="J298"/>
  <c r="J299"/>
  <c r="J593" s="1"/>
  <c r="J691" s="1"/>
  <c r="J300"/>
  <c r="J594" s="1"/>
  <c r="J692" s="1"/>
  <c r="J301"/>
  <c r="J302"/>
  <c r="J596" s="1"/>
  <c r="J694" s="1"/>
  <c r="J303"/>
  <c r="J597" s="1"/>
  <c r="J695" s="1"/>
  <c r="J304"/>
  <c r="J598" s="1"/>
  <c r="J696" s="1"/>
  <c r="J113"/>
  <c r="J114"/>
  <c r="J408" s="1"/>
  <c r="J115"/>
  <c r="J116"/>
  <c r="J117"/>
  <c r="J118"/>
  <c r="J412" s="1"/>
  <c r="J119"/>
  <c r="J413" s="1"/>
  <c r="J120"/>
  <c r="J121"/>
  <c r="J122"/>
  <c r="J416" s="1"/>
  <c r="J123"/>
  <c r="J417" s="1"/>
  <c r="J124"/>
  <c r="J125"/>
  <c r="J126"/>
  <c r="J127"/>
  <c r="J421" s="1"/>
  <c r="J128"/>
  <c r="J129"/>
  <c r="J130"/>
  <c r="J424" s="1"/>
  <c r="J131"/>
  <c r="J425" s="1"/>
  <c r="J132"/>
  <c r="J426" s="1"/>
  <c r="J133"/>
  <c r="J134"/>
  <c r="J428" s="1"/>
  <c r="J135"/>
  <c r="J429" s="1"/>
  <c r="J136"/>
  <c r="J430" s="1"/>
  <c r="J137"/>
  <c r="J138"/>
  <c r="J139"/>
  <c r="J433" s="1"/>
  <c r="J140"/>
  <c r="J434" s="1"/>
  <c r="J141"/>
  <c r="J142"/>
  <c r="J436" s="1"/>
  <c r="J143"/>
  <c r="J437" s="1"/>
  <c r="J144"/>
  <c r="J438" s="1"/>
  <c r="J145"/>
  <c r="J146"/>
  <c r="J440" s="1"/>
  <c r="J147"/>
  <c r="J148"/>
  <c r="J442" s="1"/>
  <c r="J149"/>
  <c r="J150"/>
  <c r="J444" s="1"/>
  <c r="J151"/>
  <c r="J445" s="1"/>
  <c r="J152"/>
  <c r="J446" s="1"/>
  <c r="J153"/>
  <c r="J154"/>
  <c r="J448" s="1"/>
  <c r="J155"/>
  <c r="J449" s="1"/>
  <c r="J156"/>
  <c r="J450" s="1"/>
  <c r="J157"/>
  <c r="J158"/>
  <c r="J159"/>
  <c r="J453" s="1"/>
  <c r="J160"/>
  <c r="J454" s="1"/>
  <c r="J161"/>
  <c r="J162"/>
  <c r="J456" s="1"/>
  <c r="J163"/>
  <c r="J457" s="1"/>
  <c r="J164"/>
  <c r="J458" s="1"/>
  <c r="J165"/>
  <c r="J166"/>
  <c r="J460" s="1"/>
  <c r="J167"/>
  <c r="J461" s="1"/>
  <c r="J168"/>
  <c r="J462" s="1"/>
  <c r="J169"/>
  <c r="J170"/>
  <c r="J171"/>
  <c r="J465" s="1"/>
  <c r="J172"/>
  <c r="J466" s="1"/>
  <c r="J173"/>
  <c r="J174"/>
  <c r="J468" s="1"/>
  <c r="J175"/>
  <c r="J469" s="1"/>
  <c r="J176"/>
  <c r="J470" s="1"/>
  <c r="J177"/>
  <c r="J178"/>
  <c r="J472" s="1"/>
  <c r="J179"/>
  <c r="J180"/>
  <c r="J474" s="1"/>
  <c r="J181"/>
  <c r="J182"/>
  <c r="J476" s="1"/>
  <c r="J183"/>
  <c r="J477" s="1"/>
  <c r="J184"/>
  <c r="J478" s="1"/>
  <c r="J185"/>
  <c r="J186"/>
  <c r="J480" s="1"/>
  <c r="J187"/>
  <c r="J481" s="1"/>
  <c r="J188"/>
  <c r="J482" s="1"/>
  <c r="J189"/>
  <c r="J190"/>
  <c r="J191"/>
  <c r="J485" s="1"/>
  <c r="J192"/>
  <c r="J486" s="1"/>
  <c r="J193"/>
  <c r="J194"/>
  <c r="J488" s="1"/>
  <c r="J195"/>
  <c r="J489" s="1"/>
  <c r="J196"/>
  <c r="J490" s="1"/>
  <c r="J197"/>
  <c r="J198"/>
  <c r="J492" s="1"/>
  <c r="J199"/>
  <c r="J493" s="1"/>
  <c r="J200"/>
  <c r="J494" s="1"/>
  <c r="J201"/>
  <c r="J202"/>
  <c r="J203"/>
  <c r="J497" s="1"/>
  <c r="J204"/>
  <c r="J498" s="1"/>
  <c r="J205"/>
  <c r="J206"/>
  <c r="J500" s="1"/>
  <c r="J207"/>
  <c r="J501" s="1"/>
  <c r="J112"/>
  <c r="J16"/>
  <c r="J17"/>
  <c r="J311" s="1"/>
  <c r="J18"/>
  <c r="J19"/>
  <c r="J20"/>
  <c r="J21"/>
  <c r="J315" s="1"/>
  <c r="J22"/>
  <c r="J316" s="1"/>
  <c r="J23"/>
  <c r="J24"/>
  <c r="J25"/>
  <c r="J319" s="1"/>
  <c r="J26"/>
  <c r="J27"/>
  <c r="J28"/>
  <c r="J29"/>
  <c r="J30"/>
  <c r="J324" s="1"/>
  <c r="J31"/>
  <c r="J32"/>
  <c r="J33"/>
  <c r="J327" s="1"/>
  <c r="J34"/>
  <c r="J328" s="1"/>
  <c r="J35"/>
  <c r="J36"/>
  <c r="J37"/>
  <c r="J331" s="1"/>
  <c r="J38"/>
  <c r="J39"/>
  <c r="J40"/>
  <c r="J41"/>
  <c r="J335" s="1"/>
  <c r="J42"/>
  <c r="J336" s="1"/>
  <c r="J43"/>
  <c r="J44"/>
  <c r="J45"/>
  <c r="J339" s="1"/>
  <c r="J46"/>
  <c r="J340" s="1"/>
  <c r="J47"/>
  <c r="J48"/>
  <c r="J49"/>
  <c r="J343" s="1"/>
  <c r="J50"/>
  <c r="J51"/>
  <c r="J52"/>
  <c r="J53"/>
  <c r="J347" s="1"/>
  <c r="J54"/>
  <c r="J348" s="1"/>
  <c r="J55"/>
  <c r="J56"/>
  <c r="J57"/>
  <c r="J351" s="1"/>
  <c r="J58"/>
  <c r="J352" s="1"/>
  <c r="J59"/>
  <c r="J60"/>
  <c r="J61"/>
  <c r="J62"/>
  <c r="J356" s="1"/>
  <c r="J63"/>
  <c r="J64"/>
  <c r="J65"/>
  <c r="J359" s="1"/>
  <c r="J66"/>
  <c r="J360" s="1"/>
  <c r="J67"/>
  <c r="J68"/>
  <c r="J69"/>
  <c r="J363" s="1"/>
  <c r="J70"/>
  <c r="J71"/>
  <c r="J72"/>
  <c r="J73"/>
  <c r="J367" s="1"/>
  <c r="J74"/>
  <c r="J368" s="1"/>
  <c r="J75"/>
  <c r="J76"/>
  <c r="J77"/>
  <c r="J371" s="1"/>
  <c r="J78"/>
  <c r="J372" s="1"/>
  <c r="J79"/>
  <c r="J80"/>
  <c r="J81"/>
  <c r="J375" s="1"/>
  <c r="J82"/>
  <c r="J83"/>
  <c r="J84"/>
  <c r="J85"/>
  <c r="J379" s="1"/>
  <c r="J86"/>
  <c r="J380" s="1"/>
  <c r="J87"/>
  <c r="J88"/>
  <c r="J89"/>
  <c r="J383" s="1"/>
  <c r="J90"/>
  <c r="J384" s="1"/>
  <c r="J91"/>
  <c r="J92"/>
  <c r="J93"/>
  <c r="J94"/>
  <c r="J388" s="1"/>
  <c r="J95"/>
  <c r="J96"/>
  <c r="J97"/>
  <c r="J391" s="1"/>
  <c r="J98"/>
  <c r="J392" s="1"/>
  <c r="J99"/>
  <c r="J100"/>
  <c r="J101"/>
  <c r="J395" s="1"/>
  <c r="J102"/>
  <c r="J103"/>
  <c r="J104"/>
  <c r="J105"/>
  <c r="J399" s="1"/>
  <c r="J106"/>
  <c r="J400" s="1"/>
  <c r="J107"/>
  <c r="J108"/>
  <c r="J109"/>
  <c r="J403" s="1"/>
  <c r="J110"/>
  <c r="J404" s="1"/>
  <c r="J15"/>
  <c r="P10" i="10" l="1"/>
  <c r="L12"/>
  <c r="L14" s="1"/>
  <c r="L16" s="1"/>
  <c r="L21" s="1"/>
  <c r="L24" s="1"/>
  <c r="L34" s="1"/>
  <c r="L45" s="1"/>
  <c r="J12"/>
  <c r="J14" s="1"/>
  <c r="J16" s="1"/>
  <c r="J21" s="1"/>
  <c r="J24" s="1"/>
  <c r="J34" s="1"/>
  <c r="J45" s="1"/>
  <c r="N10"/>
  <c r="C285" i="3"/>
  <c r="C229"/>
  <c r="C141"/>
  <c r="C56"/>
  <c r="K12" i="10"/>
  <c r="K14" s="1"/>
  <c r="K16" s="1"/>
  <c r="K21" s="1"/>
  <c r="K24" s="1"/>
  <c r="K34" s="1"/>
  <c r="K45" s="1"/>
  <c r="O10"/>
  <c r="C245" i="3"/>
  <c r="C157"/>
  <c r="C72"/>
  <c r="BI405" i="1"/>
  <c r="D5" i="7"/>
  <c r="C5" s="1"/>
  <c r="C6"/>
  <c r="D6" i="4"/>
  <c r="C6" s="1"/>
  <c r="D5"/>
  <c r="C5" s="1"/>
  <c r="J323" i="1"/>
  <c r="C27" i="3"/>
  <c r="J484" i="1"/>
  <c r="C188" i="3"/>
  <c r="J452" i="1"/>
  <c r="C156" i="3"/>
  <c r="J420" i="1"/>
  <c r="C124" i="3"/>
  <c r="J580" i="1"/>
  <c r="J678" s="1"/>
  <c r="C284" i="3"/>
  <c r="J560" i="1"/>
  <c r="J658" s="1"/>
  <c r="C264" i="3"/>
  <c r="J548" i="1"/>
  <c r="J646" s="1"/>
  <c r="C252" i="3"/>
  <c r="J528" i="1"/>
  <c r="J626" s="1"/>
  <c r="C232" i="3"/>
  <c r="J516" i="1"/>
  <c r="J614" s="1"/>
  <c r="C220" i="3"/>
  <c r="J320" i="1"/>
  <c r="C24" i="3"/>
  <c r="J312" i="1"/>
  <c r="C16" i="3"/>
  <c r="J409" i="1"/>
  <c r="C113" i="3"/>
  <c r="J505" i="1"/>
  <c r="J603" s="1"/>
  <c r="C209" i="3"/>
  <c r="C172"/>
  <c r="C116"/>
  <c r="C99"/>
  <c r="C43"/>
  <c r="C301"/>
  <c r="C289"/>
  <c r="C277"/>
  <c r="C261"/>
  <c r="C248"/>
  <c r="C233"/>
  <c r="C217"/>
  <c r="C204"/>
  <c r="C189"/>
  <c r="C173"/>
  <c r="C161"/>
  <c r="C149"/>
  <c r="C133"/>
  <c r="C117"/>
  <c r="C104"/>
  <c r="C88"/>
  <c r="C75"/>
  <c r="C60"/>
  <c r="C44"/>
  <c r="C32"/>
  <c r="N502" i="1"/>
  <c r="C293" i="3"/>
  <c r="C280"/>
  <c r="C265"/>
  <c r="C249"/>
  <c r="C236"/>
  <c r="C221"/>
  <c r="C205"/>
  <c r="C193"/>
  <c r="C181"/>
  <c r="C165"/>
  <c r="C152"/>
  <c r="C137"/>
  <c r="C121"/>
  <c r="C107"/>
  <c r="C92"/>
  <c r="C76"/>
  <c r="C64"/>
  <c r="C51"/>
  <c r="C35"/>
  <c r="C19"/>
  <c r="J387" i="1"/>
  <c r="C91" i="3"/>
  <c r="J355" i="1"/>
  <c r="C59" i="3"/>
  <c r="J496" i="1"/>
  <c r="C200" i="3"/>
  <c r="J464" i="1"/>
  <c r="C168" i="3"/>
  <c r="J432" i="1"/>
  <c r="C136" i="3"/>
  <c r="J592" i="1"/>
  <c r="J690" s="1"/>
  <c r="C296" i="3"/>
  <c r="BM405" i="1"/>
  <c r="CG405" s="1"/>
  <c r="BR405"/>
  <c r="J396"/>
  <c r="C100" i="3"/>
  <c r="J376" i="1"/>
  <c r="C80" i="3"/>
  <c r="J364" i="1"/>
  <c r="C68" i="3"/>
  <c r="J344" i="1"/>
  <c r="C48" i="3"/>
  <c r="J332" i="1"/>
  <c r="C36" i="3"/>
  <c r="J473" i="1"/>
  <c r="C177" i="3"/>
  <c r="J441" i="1"/>
  <c r="C145" i="3"/>
  <c r="J569" i="1"/>
  <c r="J667" s="1"/>
  <c r="C273" i="3"/>
  <c r="J537" i="1"/>
  <c r="J635" s="1"/>
  <c r="C241" i="3"/>
  <c r="C300"/>
  <c r="C216"/>
  <c r="C297"/>
  <c r="C281"/>
  <c r="C268"/>
  <c r="C253"/>
  <c r="C237"/>
  <c r="C225"/>
  <c r="C213"/>
  <c r="C197"/>
  <c r="C184"/>
  <c r="C169"/>
  <c r="C153"/>
  <c r="C140"/>
  <c r="C125"/>
  <c r="C108"/>
  <c r="C96"/>
  <c r="C83"/>
  <c r="C67"/>
  <c r="C52"/>
  <c r="C40"/>
  <c r="C20"/>
  <c r="J401" i="1"/>
  <c r="C105" i="3"/>
  <c r="J393" i="1"/>
  <c r="C97" i="3"/>
  <c r="J385" i="1"/>
  <c r="C89" i="3"/>
  <c r="J373" i="1"/>
  <c r="C77" i="3"/>
  <c r="J365" i="1"/>
  <c r="C69" i="3"/>
  <c r="J357" i="1"/>
  <c r="C61" i="3"/>
  <c r="J349" i="1"/>
  <c r="C53" i="3"/>
  <c r="J341" i="1"/>
  <c r="C45" i="3"/>
  <c r="J333" i="1"/>
  <c r="C37" i="3"/>
  <c r="J325" i="1"/>
  <c r="C29" i="3"/>
  <c r="J317" i="1"/>
  <c r="C21" i="3"/>
  <c r="J406" i="1"/>
  <c r="C110" i="3"/>
  <c r="J418" i="1"/>
  <c r="C122" i="3"/>
  <c r="J414" i="1"/>
  <c r="C118" i="3"/>
  <c r="BJ304" i="1"/>
  <c r="BK304" s="1"/>
  <c r="BL304" s="1"/>
  <c r="N302" i="3"/>
  <c r="J402" i="1"/>
  <c r="C106" i="3"/>
  <c r="J394" i="1"/>
  <c r="C98" i="3"/>
  <c r="J386" i="1"/>
  <c r="C90" i="3"/>
  <c r="J382" i="1"/>
  <c r="C86" i="3"/>
  <c r="J374" i="1"/>
  <c r="C78" i="3"/>
  <c r="J366" i="1"/>
  <c r="C70" i="3"/>
  <c r="J358" i="1"/>
  <c r="C62" i="3"/>
  <c r="J350" i="1"/>
  <c r="C54" i="3"/>
  <c r="J346" i="1"/>
  <c r="C50" i="3"/>
  <c r="J338" i="1"/>
  <c r="C42" i="3"/>
  <c r="J330" i="1"/>
  <c r="C34" i="3"/>
  <c r="J322" i="1"/>
  <c r="C26" i="3"/>
  <c r="J314" i="1"/>
  <c r="C18" i="3"/>
  <c r="J499" i="1"/>
  <c r="C203" i="3"/>
  <c r="J491" i="1"/>
  <c r="C195" i="3"/>
  <c r="J483" i="1"/>
  <c r="C187" i="3"/>
  <c r="J475" i="1"/>
  <c r="C179" i="3"/>
  <c r="J467" i="1"/>
  <c r="C171" i="3"/>
  <c r="J459" i="1"/>
  <c r="C163" i="3"/>
  <c r="J455" i="1"/>
  <c r="C159" i="3"/>
  <c r="J447" i="1"/>
  <c r="C151" i="3"/>
  <c r="J439" i="1"/>
  <c r="C143" i="3"/>
  <c r="J431" i="1"/>
  <c r="C135" i="3"/>
  <c r="J423" i="1"/>
  <c r="C127" i="3"/>
  <c r="J415" i="1"/>
  <c r="C119" i="3"/>
  <c r="J407" i="1"/>
  <c r="C111" i="3"/>
  <c r="J591" i="1"/>
  <c r="J689" s="1"/>
  <c r="C295" i="3"/>
  <c r="C291"/>
  <c r="J587" i="1"/>
  <c r="J685" s="1"/>
  <c r="J579"/>
  <c r="J677" s="1"/>
  <c r="C283" i="3"/>
  <c r="J571" i="1"/>
  <c r="J669" s="1"/>
  <c r="C275" i="3"/>
  <c r="J563" i="1"/>
  <c r="J661" s="1"/>
  <c r="C267" i="3"/>
  <c r="J555" i="1"/>
  <c r="J653" s="1"/>
  <c r="C259" i="3"/>
  <c r="J547" i="1"/>
  <c r="J645" s="1"/>
  <c r="C251" i="3"/>
  <c r="J539" i="1"/>
  <c r="J637" s="1"/>
  <c r="C243" i="3"/>
  <c r="J531" i="1"/>
  <c r="J629" s="1"/>
  <c r="C235" i="3"/>
  <c r="J523" i="1"/>
  <c r="J621" s="1"/>
  <c r="C227" i="3"/>
  <c r="J515" i="1"/>
  <c r="J613" s="1"/>
  <c r="C219" i="3"/>
  <c r="J507" i="1"/>
  <c r="J605" s="1"/>
  <c r="C211" i="3"/>
  <c r="C294"/>
  <c r="C262"/>
  <c r="C230"/>
  <c r="C198"/>
  <c r="C166"/>
  <c r="C134"/>
  <c r="C290"/>
  <c r="C258"/>
  <c r="C226"/>
  <c r="C194"/>
  <c r="C178"/>
  <c r="C130"/>
  <c r="C302"/>
  <c r="C292"/>
  <c r="C286"/>
  <c r="C276"/>
  <c r="C270"/>
  <c r="C260"/>
  <c r="C254"/>
  <c r="C244"/>
  <c r="C238"/>
  <c r="C228"/>
  <c r="C222"/>
  <c r="C212"/>
  <c r="C196"/>
  <c r="C190"/>
  <c r="C180"/>
  <c r="C174"/>
  <c r="C164"/>
  <c r="C158"/>
  <c r="C148"/>
  <c r="C142"/>
  <c r="C132"/>
  <c r="J309" i="1"/>
  <c r="J397"/>
  <c r="C101" i="3"/>
  <c r="J389" i="1"/>
  <c r="C93" i="3"/>
  <c r="J381" i="1"/>
  <c r="C85" i="3"/>
  <c r="J377" i="1"/>
  <c r="C81" i="3"/>
  <c r="J369" i="1"/>
  <c r="C73" i="3"/>
  <c r="J361" i="1"/>
  <c r="C65" i="3"/>
  <c r="J353" i="1"/>
  <c r="C57" i="3"/>
  <c r="J345" i="1"/>
  <c r="C49" i="3"/>
  <c r="J337" i="1"/>
  <c r="C41" i="3"/>
  <c r="J329" i="1"/>
  <c r="C33" i="3"/>
  <c r="J321" i="1"/>
  <c r="C25" i="3"/>
  <c r="J313" i="1"/>
  <c r="C17" i="3"/>
  <c r="J422" i="1"/>
  <c r="C126" i="3"/>
  <c r="J410" i="1"/>
  <c r="C114" i="3"/>
  <c r="J398" i="1"/>
  <c r="C102" i="3"/>
  <c r="J390" i="1"/>
  <c r="C94" i="3"/>
  <c r="J378" i="1"/>
  <c r="C82" i="3"/>
  <c r="J370" i="1"/>
  <c r="C74" i="3"/>
  <c r="J362" i="1"/>
  <c r="C66" i="3"/>
  <c r="J354" i="1"/>
  <c r="C58" i="3"/>
  <c r="J342" i="1"/>
  <c r="C46" i="3"/>
  <c r="J334" i="1"/>
  <c r="C38" i="3"/>
  <c r="J326" i="1"/>
  <c r="C30" i="3"/>
  <c r="J318" i="1"/>
  <c r="C22" i="3"/>
  <c r="J310" i="1"/>
  <c r="C14" i="3"/>
  <c r="J495" i="1"/>
  <c r="C199" i="3"/>
  <c r="J487" i="1"/>
  <c r="C191" i="3"/>
  <c r="J479" i="1"/>
  <c r="C183" i="3"/>
  <c r="J471" i="1"/>
  <c r="C175" i="3"/>
  <c r="J463" i="1"/>
  <c r="C167" i="3"/>
  <c r="J451" i="1"/>
  <c r="C155" i="3"/>
  <c r="J443" i="1"/>
  <c r="C147" i="3"/>
  <c r="J435" i="1"/>
  <c r="C139" i="3"/>
  <c r="J427" i="1"/>
  <c r="C131" i="3"/>
  <c r="J419" i="1"/>
  <c r="C123" i="3"/>
  <c r="J411" i="1"/>
  <c r="C115" i="3"/>
  <c r="J595" i="1"/>
  <c r="J693" s="1"/>
  <c r="C299" i="3"/>
  <c r="J583" i="1"/>
  <c r="J681" s="1"/>
  <c r="C287" i="3"/>
  <c r="J575" i="1"/>
  <c r="J673" s="1"/>
  <c r="C279" i="3"/>
  <c r="J567" i="1"/>
  <c r="J665" s="1"/>
  <c r="C271" i="3"/>
  <c r="J559" i="1"/>
  <c r="J657" s="1"/>
  <c r="C263" i="3"/>
  <c r="J551" i="1"/>
  <c r="J649" s="1"/>
  <c r="C255" i="3"/>
  <c r="J543" i="1"/>
  <c r="J641" s="1"/>
  <c r="C247" i="3"/>
  <c r="J535" i="1"/>
  <c r="J633" s="1"/>
  <c r="C239" i="3"/>
  <c r="J527" i="1"/>
  <c r="J625" s="1"/>
  <c r="C231" i="3"/>
  <c r="J519" i="1"/>
  <c r="J617" s="1"/>
  <c r="C223" i="3"/>
  <c r="J511" i="1"/>
  <c r="J609" s="1"/>
  <c r="C215" i="3"/>
  <c r="J503" i="1"/>
  <c r="J601" s="1"/>
  <c r="C304" i="3" s="1"/>
  <c r="C207"/>
  <c r="C278"/>
  <c r="C246"/>
  <c r="C214"/>
  <c r="C182"/>
  <c r="C150"/>
  <c r="C274"/>
  <c r="C242"/>
  <c r="C210"/>
  <c r="C162"/>
  <c r="C146"/>
  <c r="C298"/>
  <c r="C288"/>
  <c r="C282"/>
  <c r="C272"/>
  <c r="C266"/>
  <c r="C256"/>
  <c r="C250"/>
  <c r="C240"/>
  <c r="C234"/>
  <c r="C224"/>
  <c r="C218"/>
  <c r="C208"/>
  <c r="C202"/>
  <c r="C192"/>
  <c r="C186"/>
  <c r="C176"/>
  <c r="C170"/>
  <c r="C160"/>
  <c r="C154"/>
  <c r="C144"/>
  <c r="C138"/>
  <c r="C128"/>
  <c r="C120"/>
  <c r="C112"/>
  <c r="C103"/>
  <c r="C95"/>
  <c r="C87"/>
  <c r="C79"/>
  <c r="C71"/>
  <c r="C63"/>
  <c r="C55"/>
  <c r="C47"/>
  <c r="C39"/>
  <c r="C31"/>
  <c r="C23"/>
  <c r="C15"/>
  <c r="C8" i="1"/>
  <c r="Q8" s="1"/>
  <c r="C274"/>
  <c r="C568" s="1"/>
  <c r="C666" s="1"/>
  <c r="A15"/>
  <c r="A16" s="1"/>
  <c r="A210" s="1"/>
  <c r="A504" s="1"/>
  <c r="T502"/>
  <c r="AQ111"/>
  <c r="AR111" s="1"/>
  <c r="AT111"/>
  <c r="C247"/>
  <c r="C541" s="1"/>
  <c r="C639" s="1"/>
  <c r="C231"/>
  <c r="C525" s="1"/>
  <c r="C623" s="1"/>
  <c r="C216"/>
  <c r="C510" s="1"/>
  <c r="C608" s="1"/>
  <c r="C199"/>
  <c r="C493" s="1"/>
  <c r="C183"/>
  <c r="C477" s="1"/>
  <c r="C167"/>
  <c r="C461" s="1"/>
  <c r="C151"/>
  <c r="C445" s="1"/>
  <c r="C135"/>
  <c r="C429" s="1"/>
  <c r="C119"/>
  <c r="C413" s="1"/>
  <c r="C103"/>
  <c r="C397" s="1"/>
  <c r="C87"/>
  <c r="C381" s="1"/>
  <c r="C71"/>
  <c r="C365" s="1"/>
  <c r="C55"/>
  <c r="C349" s="1"/>
  <c r="C39"/>
  <c r="C333" s="1"/>
  <c r="C23"/>
  <c r="C317" s="1"/>
  <c r="C300"/>
  <c r="C594" s="1"/>
  <c r="C692" s="1"/>
  <c r="C284"/>
  <c r="C578" s="1"/>
  <c r="C676" s="1"/>
  <c r="C268"/>
  <c r="C562" s="1"/>
  <c r="C660" s="1"/>
  <c r="C252"/>
  <c r="C546" s="1"/>
  <c r="C644" s="1"/>
  <c r="C236"/>
  <c r="C530" s="1"/>
  <c r="C628" s="1"/>
  <c r="C220"/>
  <c r="C514" s="1"/>
  <c r="C612" s="1"/>
  <c r="C200"/>
  <c r="C494" s="1"/>
  <c r="C184"/>
  <c r="C478" s="1"/>
  <c r="C168"/>
  <c r="C462" s="1"/>
  <c r="C152"/>
  <c r="C446" s="1"/>
  <c r="C136"/>
  <c r="C430" s="1"/>
  <c r="C120"/>
  <c r="C414" s="1"/>
  <c r="C104"/>
  <c r="C398" s="1"/>
  <c r="C88"/>
  <c r="C382" s="1"/>
  <c r="C72"/>
  <c r="C366" s="1"/>
  <c r="C56"/>
  <c r="C350" s="1"/>
  <c r="C40"/>
  <c r="C334" s="1"/>
  <c r="C24"/>
  <c r="C318" s="1"/>
  <c r="C286"/>
  <c r="C580" s="1"/>
  <c r="C678" s="1"/>
  <c r="C222"/>
  <c r="C516" s="1"/>
  <c r="C614" s="1"/>
  <c r="C158"/>
  <c r="C452" s="1"/>
  <c r="C94"/>
  <c r="C388" s="1"/>
  <c r="C30"/>
  <c r="C324" s="1"/>
  <c r="C246"/>
  <c r="C540" s="1"/>
  <c r="C638" s="1"/>
  <c r="C182"/>
  <c r="C476" s="1"/>
  <c r="C118"/>
  <c r="C412" s="1"/>
  <c r="C54"/>
  <c r="C348" s="1"/>
  <c r="C282"/>
  <c r="C576" s="1"/>
  <c r="C674" s="1"/>
  <c r="C218"/>
  <c r="C512" s="1"/>
  <c r="C610" s="1"/>
  <c r="C154"/>
  <c r="C448" s="1"/>
  <c r="C90"/>
  <c r="C384" s="1"/>
  <c r="C26"/>
  <c r="C320" s="1"/>
  <c r="C98"/>
  <c r="C392" s="1"/>
  <c r="C66"/>
  <c r="C360" s="1"/>
  <c r="C242"/>
  <c r="C536" s="1"/>
  <c r="C634" s="1"/>
  <c r="P12" i="10" l="1"/>
  <c r="P14" s="1"/>
  <c r="P16" s="1"/>
  <c r="P21" s="1"/>
  <c r="P24" s="1"/>
  <c r="P34" s="1"/>
  <c r="P45" s="1"/>
  <c r="T10"/>
  <c r="T20" s="1"/>
  <c r="T24" s="1"/>
  <c r="T33" s="1"/>
  <c r="T44" s="1"/>
  <c r="T47" s="1"/>
  <c r="S10"/>
  <c r="S20" s="1"/>
  <c r="S24" s="1"/>
  <c r="S33" s="1"/>
  <c r="S44" s="1"/>
  <c r="S47" s="1"/>
  <c r="O12"/>
  <c r="O14" s="1"/>
  <c r="O16" s="1"/>
  <c r="O21" s="1"/>
  <c r="O24" s="1"/>
  <c r="O34" s="1"/>
  <c r="O45" s="1"/>
  <c r="N12"/>
  <c r="N14" s="1"/>
  <c r="N16" s="1"/>
  <c r="N21" s="1"/>
  <c r="N24" s="1"/>
  <c r="N34" s="1"/>
  <c r="N45" s="1"/>
  <c r="R10"/>
  <c r="R20" s="1"/>
  <c r="R24" s="1"/>
  <c r="R33" s="1"/>
  <c r="R44" s="1"/>
  <c r="R47" s="1"/>
  <c r="M5" i="4"/>
  <c r="G504" i="1"/>
  <c r="G602" s="1"/>
  <c r="A602"/>
  <c r="P502"/>
  <c r="P8"/>
  <c r="U8"/>
  <c r="R8"/>
  <c r="S8"/>
  <c r="O8"/>
  <c r="C12"/>
  <c r="Q12" s="1"/>
  <c r="D8"/>
  <c r="K8"/>
  <c r="T8"/>
  <c r="L8"/>
  <c r="W8"/>
  <c r="V8"/>
  <c r="N8"/>
  <c r="M8"/>
  <c r="C50"/>
  <c r="C344" s="1"/>
  <c r="C130"/>
  <c r="C424" s="1"/>
  <c r="C162"/>
  <c r="C456" s="1"/>
  <c r="C74"/>
  <c r="C368" s="1"/>
  <c r="C138"/>
  <c r="C432" s="1"/>
  <c r="C202"/>
  <c r="C496" s="1"/>
  <c r="C266"/>
  <c r="C560" s="1"/>
  <c r="C658" s="1"/>
  <c r="C38"/>
  <c r="C332" s="1"/>
  <c r="C102"/>
  <c r="C396" s="1"/>
  <c r="C166"/>
  <c r="C460" s="1"/>
  <c r="C230"/>
  <c r="C524" s="1"/>
  <c r="C622" s="1"/>
  <c r="C294"/>
  <c r="C588" s="1"/>
  <c r="C686" s="1"/>
  <c r="C78"/>
  <c r="C372" s="1"/>
  <c r="C142"/>
  <c r="C436" s="1"/>
  <c r="C206"/>
  <c r="C500" s="1"/>
  <c r="C270"/>
  <c r="C564" s="1"/>
  <c r="C662" s="1"/>
  <c r="C20"/>
  <c r="C314" s="1"/>
  <c r="C36"/>
  <c r="C330" s="1"/>
  <c r="C52"/>
  <c r="C346" s="1"/>
  <c r="C68"/>
  <c r="C362" s="1"/>
  <c r="C84"/>
  <c r="C378" s="1"/>
  <c r="C100"/>
  <c r="C394" s="1"/>
  <c r="C116"/>
  <c r="C410" s="1"/>
  <c r="C132"/>
  <c r="C426" s="1"/>
  <c r="C148"/>
  <c r="C442" s="1"/>
  <c r="C164"/>
  <c r="C458" s="1"/>
  <c r="C180"/>
  <c r="C474" s="1"/>
  <c r="C196"/>
  <c r="C490" s="1"/>
  <c r="C217"/>
  <c r="C511" s="1"/>
  <c r="C609" s="1"/>
  <c r="C232"/>
  <c r="C526" s="1"/>
  <c r="C624" s="1"/>
  <c r="C248"/>
  <c r="C542" s="1"/>
  <c r="C640" s="1"/>
  <c r="C264"/>
  <c r="C558" s="1"/>
  <c r="C656" s="1"/>
  <c r="C280"/>
  <c r="C574" s="1"/>
  <c r="C672" s="1"/>
  <c r="C296"/>
  <c r="C590" s="1"/>
  <c r="C688" s="1"/>
  <c r="C19"/>
  <c r="C313" s="1"/>
  <c r="C35"/>
  <c r="C329" s="1"/>
  <c r="C51"/>
  <c r="C345" s="1"/>
  <c r="C67"/>
  <c r="C361" s="1"/>
  <c r="C83"/>
  <c r="C377" s="1"/>
  <c r="C99"/>
  <c r="C393" s="1"/>
  <c r="C115"/>
  <c r="C409" s="1"/>
  <c r="C131"/>
  <c r="C425" s="1"/>
  <c r="C147"/>
  <c r="C441" s="1"/>
  <c r="C163"/>
  <c r="C457" s="1"/>
  <c r="C179"/>
  <c r="C473" s="1"/>
  <c r="C195"/>
  <c r="C489" s="1"/>
  <c r="C212"/>
  <c r="C506" s="1"/>
  <c r="C604" s="1"/>
  <c r="C227"/>
  <c r="C521" s="1"/>
  <c r="C619" s="1"/>
  <c r="C243"/>
  <c r="C537" s="1"/>
  <c r="C635" s="1"/>
  <c r="C259"/>
  <c r="C553" s="1"/>
  <c r="C651" s="1"/>
  <c r="C275"/>
  <c r="C569" s="1"/>
  <c r="C667" s="1"/>
  <c r="C291"/>
  <c r="C585" s="1"/>
  <c r="C683" s="1"/>
  <c r="C17"/>
  <c r="C311" s="1"/>
  <c r="C33"/>
  <c r="C327" s="1"/>
  <c r="C49"/>
  <c r="C343" s="1"/>
  <c r="C65"/>
  <c r="C359" s="1"/>
  <c r="C81"/>
  <c r="C375" s="1"/>
  <c r="C97"/>
  <c r="C391" s="1"/>
  <c r="C113"/>
  <c r="C407" s="1"/>
  <c r="C129"/>
  <c r="C423" s="1"/>
  <c r="C145"/>
  <c r="C439" s="1"/>
  <c r="C161"/>
  <c r="C455" s="1"/>
  <c r="C177"/>
  <c r="C471" s="1"/>
  <c r="C193"/>
  <c r="C487" s="1"/>
  <c r="C209"/>
  <c r="C503" s="1"/>
  <c r="C601" s="1"/>
  <c r="C225"/>
  <c r="C519" s="1"/>
  <c r="C617" s="1"/>
  <c r="C241"/>
  <c r="C535" s="1"/>
  <c r="C633" s="1"/>
  <c r="C257"/>
  <c r="C551" s="1"/>
  <c r="C649" s="1"/>
  <c r="C273"/>
  <c r="C567" s="1"/>
  <c r="C665" s="1"/>
  <c r="C289"/>
  <c r="C583" s="1"/>
  <c r="C681" s="1"/>
  <c r="G4"/>
  <c r="B15"/>
  <c r="B309" s="1"/>
  <c r="AR567" s="1"/>
  <c r="C279"/>
  <c r="C573" s="1"/>
  <c r="C671" s="1"/>
  <c r="C21"/>
  <c r="C315" s="1"/>
  <c r="C69"/>
  <c r="C363" s="1"/>
  <c r="C101"/>
  <c r="C395" s="1"/>
  <c r="C117"/>
  <c r="C411" s="1"/>
  <c r="C149"/>
  <c r="C443" s="1"/>
  <c r="C181"/>
  <c r="C475" s="1"/>
  <c r="C214"/>
  <c r="C508" s="1"/>
  <c r="C606" s="1"/>
  <c r="C245"/>
  <c r="C539" s="1"/>
  <c r="C637" s="1"/>
  <c r="C293"/>
  <c r="C587" s="1"/>
  <c r="C685" s="1"/>
  <c r="C114"/>
  <c r="C408" s="1"/>
  <c r="C194"/>
  <c r="C488" s="1"/>
  <c r="C226"/>
  <c r="C520" s="1"/>
  <c r="C618" s="1"/>
  <c r="C58"/>
  <c r="C352" s="1"/>
  <c r="C122"/>
  <c r="C416" s="1"/>
  <c r="C186"/>
  <c r="C480" s="1"/>
  <c r="C250"/>
  <c r="C544" s="1"/>
  <c r="C642" s="1"/>
  <c r="C22"/>
  <c r="C316" s="1"/>
  <c r="C86"/>
  <c r="C380" s="1"/>
  <c r="C150"/>
  <c r="C444" s="1"/>
  <c r="C215"/>
  <c r="C509" s="1"/>
  <c r="C607" s="1"/>
  <c r="C278"/>
  <c r="C572" s="1"/>
  <c r="C670" s="1"/>
  <c r="C62"/>
  <c r="C356" s="1"/>
  <c r="C126"/>
  <c r="C420" s="1"/>
  <c r="C190"/>
  <c r="C484" s="1"/>
  <c r="C254"/>
  <c r="C548" s="1"/>
  <c r="C646" s="1"/>
  <c r="C16"/>
  <c r="C310" s="1"/>
  <c r="C32"/>
  <c r="C326" s="1"/>
  <c r="C48"/>
  <c r="C342" s="1"/>
  <c r="C64"/>
  <c r="C358" s="1"/>
  <c r="C80"/>
  <c r="C374" s="1"/>
  <c r="C96"/>
  <c r="C390" s="1"/>
  <c r="C112"/>
  <c r="C406" s="1"/>
  <c r="C128"/>
  <c r="C422" s="1"/>
  <c r="C144"/>
  <c r="C438" s="1"/>
  <c r="C160"/>
  <c r="C454" s="1"/>
  <c r="C176"/>
  <c r="C470" s="1"/>
  <c r="C192"/>
  <c r="C486" s="1"/>
  <c r="C213"/>
  <c r="C507" s="1"/>
  <c r="C605" s="1"/>
  <c r="C228"/>
  <c r="C522" s="1"/>
  <c r="C620" s="1"/>
  <c r="C244"/>
  <c r="C538" s="1"/>
  <c r="C636" s="1"/>
  <c r="C260"/>
  <c r="C554" s="1"/>
  <c r="C652" s="1"/>
  <c r="C276"/>
  <c r="C570" s="1"/>
  <c r="C668" s="1"/>
  <c r="C292"/>
  <c r="C586" s="1"/>
  <c r="C684" s="1"/>
  <c r="C15"/>
  <c r="C309" s="1"/>
  <c r="C31"/>
  <c r="C325" s="1"/>
  <c r="C47"/>
  <c r="C341" s="1"/>
  <c r="C63"/>
  <c r="C357" s="1"/>
  <c r="C79"/>
  <c r="C373" s="1"/>
  <c r="C95"/>
  <c r="C389" s="1"/>
  <c r="C111"/>
  <c r="C405" s="1"/>
  <c r="C127"/>
  <c r="C421" s="1"/>
  <c r="C143"/>
  <c r="C437" s="1"/>
  <c r="C159"/>
  <c r="C453" s="1"/>
  <c r="C175"/>
  <c r="C469" s="1"/>
  <c r="C191"/>
  <c r="C485" s="1"/>
  <c r="C207"/>
  <c r="C501" s="1"/>
  <c r="C223"/>
  <c r="C517" s="1"/>
  <c r="C615" s="1"/>
  <c r="C239"/>
  <c r="C533" s="1"/>
  <c r="C631" s="1"/>
  <c r="C255"/>
  <c r="C549" s="1"/>
  <c r="C647" s="1"/>
  <c r="C271"/>
  <c r="C565" s="1"/>
  <c r="C663" s="1"/>
  <c r="C287"/>
  <c r="C581" s="1"/>
  <c r="C679" s="1"/>
  <c r="C303"/>
  <c r="C597" s="1"/>
  <c r="C695" s="1"/>
  <c r="C29"/>
  <c r="C323" s="1"/>
  <c r="C45"/>
  <c r="C339" s="1"/>
  <c r="C61"/>
  <c r="C355" s="1"/>
  <c r="C77"/>
  <c r="C371" s="1"/>
  <c r="C93"/>
  <c r="C387" s="1"/>
  <c r="C109"/>
  <c r="C403" s="1"/>
  <c r="C125"/>
  <c r="C419" s="1"/>
  <c r="C141"/>
  <c r="C435" s="1"/>
  <c r="C157"/>
  <c r="C451" s="1"/>
  <c r="C173"/>
  <c r="C467" s="1"/>
  <c r="C189"/>
  <c r="C483" s="1"/>
  <c r="C205"/>
  <c r="C499" s="1"/>
  <c r="C221"/>
  <c r="C515" s="1"/>
  <c r="C613" s="1"/>
  <c r="C237"/>
  <c r="C531" s="1"/>
  <c r="C629" s="1"/>
  <c r="C253"/>
  <c r="C547" s="1"/>
  <c r="C645" s="1"/>
  <c r="C269"/>
  <c r="C563" s="1"/>
  <c r="C661" s="1"/>
  <c r="C285"/>
  <c r="C579" s="1"/>
  <c r="C677" s="1"/>
  <c r="C301"/>
  <c r="C595" s="1"/>
  <c r="C693" s="1"/>
  <c r="C82"/>
  <c r="C376" s="1"/>
  <c r="C211"/>
  <c r="C505" s="1"/>
  <c r="C603" s="1"/>
  <c r="C263"/>
  <c r="C557" s="1"/>
  <c r="C655" s="1"/>
  <c r="C295"/>
  <c r="C589" s="1"/>
  <c r="C687" s="1"/>
  <c r="C37"/>
  <c r="C331" s="1"/>
  <c r="C53"/>
  <c r="C347" s="1"/>
  <c r="C85"/>
  <c r="C379" s="1"/>
  <c r="C133"/>
  <c r="C427" s="1"/>
  <c r="C165"/>
  <c r="C459" s="1"/>
  <c r="C197"/>
  <c r="C491" s="1"/>
  <c r="C229"/>
  <c r="C523" s="1"/>
  <c r="C621" s="1"/>
  <c r="C261"/>
  <c r="C555" s="1"/>
  <c r="C653" s="1"/>
  <c r="C277"/>
  <c r="C571" s="1"/>
  <c r="C669" s="1"/>
  <c r="C18"/>
  <c r="C312" s="1"/>
  <c r="C178"/>
  <c r="C472" s="1"/>
  <c r="C258"/>
  <c r="C552" s="1"/>
  <c r="C650" s="1"/>
  <c r="C290"/>
  <c r="C584" s="1"/>
  <c r="C682" s="1"/>
  <c r="C34"/>
  <c r="C328" s="1"/>
  <c r="C42"/>
  <c r="C336" s="1"/>
  <c r="C106"/>
  <c r="C400" s="1"/>
  <c r="C170"/>
  <c r="C464" s="1"/>
  <c r="C234"/>
  <c r="C528" s="1"/>
  <c r="C626" s="1"/>
  <c r="C298"/>
  <c r="C592" s="1"/>
  <c r="C690" s="1"/>
  <c r="C70"/>
  <c r="C364" s="1"/>
  <c r="C134"/>
  <c r="C428" s="1"/>
  <c r="C198"/>
  <c r="C492" s="1"/>
  <c r="C262"/>
  <c r="C556" s="1"/>
  <c r="C654" s="1"/>
  <c r="C46"/>
  <c r="C340" s="1"/>
  <c r="C110"/>
  <c r="C404" s="1"/>
  <c r="C174"/>
  <c r="C468" s="1"/>
  <c r="C238"/>
  <c r="C532" s="1"/>
  <c r="C630" s="1"/>
  <c r="C302"/>
  <c r="C596" s="1"/>
  <c r="C694" s="1"/>
  <c r="C28"/>
  <c r="C322" s="1"/>
  <c r="C44"/>
  <c r="C338" s="1"/>
  <c r="C60"/>
  <c r="C354" s="1"/>
  <c r="C76"/>
  <c r="C370" s="1"/>
  <c r="C92"/>
  <c r="C386" s="1"/>
  <c r="C108"/>
  <c r="C402" s="1"/>
  <c r="C124"/>
  <c r="C418" s="1"/>
  <c r="C140"/>
  <c r="C434" s="1"/>
  <c r="C156"/>
  <c r="C450" s="1"/>
  <c r="C172"/>
  <c r="C466" s="1"/>
  <c r="C188"/>
  <c r="C482" s="1"/>
  <c r="C204"/>
  <c r="C498" s="1"/>
  <c r="C224"/>
  <c r="C518" s="1"/>
  <c r="C616" s="1"/>
  <c r="C240"/>
  <c r="C534" s="1"/>
  <c r="C632" s="1"/>
  <c r="C256"/>
  <c r="C550" s="1"/>
  <c r="C648" s="1"/>
  <c r="C272"/>
  <c r="C566" s="1"/>
  <c r="C664" s="1"/>
  <c r="C288"/>
  <c r="C582" s="1"/>
  <c r="C680" s="1"/>
  <c r="C304"/>
  <c r="C598" s="1"/>
  <c r="C696" s="1"/>
  <c r="C27"/>
  <c r="C321" s="1"/>
  <c r="C43"/>
  <c r="C337" s="1"/>
  <c r="C59"/>
  <c r="C353" s="1"/>
  <c r="C75"/>
  <c r="C369" s="1"/>
  <c r="C91"/>
  <c r="C385" s="1"/>
  <c r="C107"/>
  <c r="C401" s="1"/>
  <c r="C123"/>
  <c r="C417" s="1"/>
  <c r="C139"/>
  <c r="C433" s="1"/>
  <c r="C155"/>
  <c r="C449" s="1"/>
  <c r="C171"/>
  <c r="C465" s="1"/>
  <c r="C187"/>
  <c r="C481" s="1"/>
  <c r="C203"/>
  <c r="C497" s="1"/>
  <c r="C219"/>
  <c r="C513" s="1"/>
  <c r="C611" s="1"/>
  <c r="C235"/>
  <c r="C529" s="1"/>
  <c r="C627" s="1"/>
  <c r="C251"/>
  <c r="C545" s="1"/>
  <c r="C643" s="1"/>
  <c r="C267"/>
  <c r="C561" s="1"/>
  <c r="C659" s="1"/>
  <c r="C283"/>
  <c r="C577" s="1"/>
  <c r="C675" s="1"/>
  <c r="C299"/>
  <c r="C593" s="1"/>
  <c r="C691" s="1"/>
  <c r="C25"/>
  <c r="C319" s="1"/>
  <c r="C41"/>
  <c r="C335" s="1"/>
  <c r="C57"/>
  <c r="C351" s="1"/>
  <c r="C73"/>
  <c r="C367" s="1"/>
  <c r="C89"/>
  <c r="C383" s="1"/>
  <c r="C105"/>
  <c r="C399" s="1"/>
  <c r="C121"/>
  <c r="C415" s="1"/>
  <c r="C137"/>
  <c r="C431" s="1"/>
  <c r="C153"/>
  <c r="C447" s="1"/>
  <c r="C169"/>
  <c r="C463" s="1"/>
  <c r="C185"/>
  <c r="C479" s="1"/>
  <c r="C201"/>
  <c r="C495" s="1"/>
  <c r="C210"/>
  <c r="C504" s="1"/>
  <c r="C602" s="1"/>
  <c r="C233"/>
  <c r="C527" s="1"/>
  <c r="C625" s="1"/>
  <c r="C249"/>
  <c r="C543" s="1"/>
  <c r="C641" s="1"/>
  <c r="C265"/>
  <c r="C559" s="1"/>
  <c r="C657" s="1"/>
  <c r="C281"/>
  <c r="C575" s="1"/>
  <c r="C673" s="1"/>
  <c r="C297"/>
  <c r="C591" s="1"/>
  <c r="C689" s="1"/>
  <c r="C146"/>
  <c r="C440" s="1"/>
  <c r="A17"/>
  <c r="A211" s="1"/>
  <c r="BE15"/>
  <c r="A310"/>
  <c r="G310" s="1"/>
  <c r="A24"/>
  <c r="A25" s="1"/>
  <c r="BE25" s="1"/>
  <c r="A209"/>
  <c r="A503" s="1"/>
  <c r="BE16"/>
  <c r="A18"/>
  <c r="A312" s="1"/>
  <c r="G312" s="1"/>
  <c r="A309"/>
  <c r="G309" s="1"/>
  <c r="A21"/>
  <c r="A23" s="1"/>
  <c r="A317" s="1"/>
  <c r="G317" s="1"/>
  <c r="A27"/>
  <c r="A28" s="1"/>
  <c r="A222" s="1"/>
  <c r="BE210"/>
  <c r="AX111"/>
  <c r="AU111"/>
  <c r="AV111" s="1"/>
  <c r="AS111"/>
  <c r="H8" l="1"/>
  <c r="G8"/>
  <c r="X8"/>
  <c r="G503"/>
  <c r="G601" s="1"/>
  <c r="A601"/>
  <c r="Q502"/>
  <c r="BH502"/>
  <c r="J8"/>
  <c r="Y8" s="1"/>
  <c r="L12"/>
  <c r="M12"/>
  <c r="W12"/>
  <c r="I8"/>
  <c r="AT8"/>
  <c r="BD8" s="1"/>
  <c r="E8"/>
  <c r="R12"/>
  <c r="S12"/>
  <c r="T12"/>
  <c r="O12"/>
  <c r="P12"/>
  <c r="V12"/>
  <c r="D12"/>
  <c r="E12" s="1"/>
  <c r="K12"/>
  <c r="F8"/>
  <c r="U12"/>
  <c r="N12"/>
  <c r="BE17"/>
  <c r="A219"/>
  <c r="A513" s="1"/>
  <c r="BE23"/>
  <c r="A26"/>
  <c r="BE26" s="1"/>
  <c r="BF15"/>
  <c r="B24"/>
  <c r="B26" s="1"/>
  <c r="B17"/>
  <c r="B311" s="1"/>
  <c r="AR569" s="1"/>
  <c r="B30"/>
  <c r="BF30" s="1"/>
  <c r="BE24"/>
  <c r="BE21"/>
  <c r="B27"/>
  <c r="B28" s="1"/>
  <c r="B21"/>
  <c r="BF21" s="1"/>
  <c r="B213"/>
  <c r="AR471" s="1"/>
  <c r="A29"/>
  <c r="A31" s="1"/>
  <c r="B18"/>
  <c r="B216" s="1"/>
  <c r="AR474" s="1"/>
  <c r="B16"/>
  <c r="B310" s="1"/>
  <c r="AR568" s="1"/>
  <c r="BE28"/>
  <c r="BE18"/>
  <c r="A318"/>
  <c r="G318" s="1"/>
  <c r="A319"/>
  <c r="G319" s="1"/>
  <c r="A20"/>
  <c r="BE20" s="1"/>
  <c r="A19"/>
  <c r="BE19" s="1"/>
  <c r="A218"/>
  <c r="BE218" s="1"/>
  <c r="BE209"/>
  <c r="A315"/>
  <c r="G315" s="1"/>
  <c r="A311"/>
  <c r="G311" s="1"/>
  <c r="A22"/>
  <c r="BE22" s="1"/>
  <c r="A215"/>
  <c r="BE215" s="1"/>
  <c r="A217"/>
  <c r="A511" s="1"/>
  <c r="A212"/>
  <c r="BE212" s="1"/>
  <c r="BE27"/>
  <c r="A30"/>
  <c r="BE30" s="1"/>
  <c r="A321"/>
  <c r="G321" s="1"/>
  <c r="A322"/>
  <c r="G322" s="1"/>
  <c r="A221"/>
  <c r="BE221" s="1"/>
  <c r="A505"/>
  <c r="BE211"/>
  <c r="B318"/>
  <c r="AR576" s="1"/>
  <c r="A516"/>
  <c r="BE222"/>
  <c r="AZ111"/>
  <c r="BA111" s="1"/>
  <c r="BC111"/>
  <c r="AY111"/>
  <c r="BH111"/>
  <c r="AW111"/>
  <c r="BG207"/>
  <c r="BI207" s="1"/>
  <c r="N205" i="3" s="1"/>
  <c r="AV8" i="1" l="1"/>
  <c r="J12"/>
  <c r="F12"/>
  <c r="G516"/>
  <c r="G614" s="1"/>
  <c r="A614"/>
  <c r="G505"/>
  <c r="G603" s="1"/>
  <c r="A603"/>
  <c r="G513"/>
  <c r="G611" s="1"/>
  <c r="A611"/>
  <c r="BE502"/>
  <c r="CI502" s="1"/>
  <c r="BC502"/>
  <c r="V502"/>
  <c r="W502" s="1"/>
  <c r="S502"/>
  <c r="U502" s="1"/>
  <c r="Z502"/>
  <c r="BD502"/>
  <c r="X502"/>
  <c r="Z8"/>
  <c r="AA8" s="1"/>
  <c r="G511"/>
  <c r="G609" s="1"/>
  <c r="A609"/>
  <c r="B45"/>
  <c r="B339" s="1"/>
  <c r="AR597" s="1"/>
  <c r="B321"/>
  <c r="AR579" s="1"/>
  <c r="G12"/>
  <c r="H12"/>
  <c r="B315"/>
  <c r="AR573" s="1"/>
  <c r="X12"/>
  <c r="AY8"/>
  <c r="BI8"/>
  <c r="BE8"/>
  <c r="BA8"/>
  <c r="BB8"/>
  <c r="AX8"/>
  <c r="BC8"/>
  <c r="BF8"/>
  <c r="Y12"/>
  <c r="BH8"/>
  <c r="BG8"/>
  <c r="AU8"/>
  <c r="AZ8"/>
  <c r="AW8"/>
  <c r="I12"/>
  <c r="B36"/>
  <c r="BF36" s="1"/>
  <c r="B19"/>
  <c r="B313" s="1"/>
  <c r="AR571" s="1"/>
  <c r="A220"/>
  <c r="BE220" s="1"/>
  <c r="B20"/>
  <c r="BF20" s="1"/>
  <c r="B312"/>
  <c r="AR570" s="1"/>
  <c r="B33"/>
  <c r="B327" s="1"/>
  <c r="AR585" s="1"/>
  <c r="B32"/>
  <c r="B326" s="1"/>
  <c r="AR584" s="1"/>
  <c r="B23"/>
  <c r="B317" s="1"/>
  <c r="AR575" s="1"/>
  <c r="BF18"/>
  <c r="B507"/>
  <c r="B605" s="1"/>
  <c r="B22"/>
  <c r="B37" s="1"/>
  <c r="BE219"/>
  <c r="B219"/>
  <c r="AR477" s="1"/>
  <c r="A320"/>
  <c r="G320" s="1"/>
  <c r="A512"/>
  <c r="BF213"/>
  <c r="B31"/>
  <c r="B229" s="1"/>
  <c r="AR487" s="1"/>
  <c r="A223"/>
  <c r="A517" s="1"/>
  <c r="B25"/>
  <c r="B223" s="1"/>
  <c r="AR481" s="1"/>
  <c r="B29"/>
  <c r="BF29" s="1"/>
  <c r="BF24"/>
  <c r="B225"/>
  <c r="AR483" s="1"/>
  <c r="A314"/>
  <c r="G314" s="1"/>
  <c r="B324"/>
  <c r="AR582" s="1"/>
  <c r="BF27"/>
  <c r="A214"/>
  <c r="A508" s="1"/>
  <c r="B228"/>
  <c r="AR486" s="1"/>
  <c r="A506"/>
  <c r="B222"/>
  <c r="AR480" s="1"/>
  <c r="B39"/>
  <c r="B333" s="1"/>
  <c r="AR591" s="1"/>
  <c r="B42"/>
  <c r="B336" s="1"/>
  <c r="AR594" s="1"/>
  <c r="B214"/>
  <c r="AR472" s="1"/>
  <c r="A323"/>
  <c r="G323" s="1"/>
  <c r="B215"/>
  <c r="AR473" s="1"/>
  <c r="BF16"/>
  <c r="BE29"/>
  <c r="BE217"/>
  <c r="BF17"/>
  <c r="A316"/>
  <c r="G316" s="1"/>
  <c r="A313"/>
  <c r="G313" s="1"/>
  <c r="A515"/>
  <c r="A213"/>
  <c r="A507" s="1"/>
  <c r="A509"/>
  <c r="A216"/>
  <c r="A510" s="1"/>
  <c r="A324"/>
  <c r="G324" s="1"/>
  <c r="A224"/>
  <c r="BE224" s="1"/>
  <c r="A32"/>
  <c r="A226" s="1"/>
  <c r="A33"/>
  <c r="A325"/>
  <c r="G325" s="1"/>
  <c r="A225"/>
  <c r="BE31"/>
  <c r="B320"/>
  <c r="AR578" s="1"/>
  <c r="B224"/>
  <c r="AR482" s="1"/>
  <c r="BF26"/>
  <c r="B41"/>
  <c r="BF216"/>
  <c r="B510"/>
  <c r="B608" s="1"/>
  <c r="B322"/>
  <c r="AR580" s="1"/>
  <c r="B226"/>
  <c r="AR484" s="1"/>
  <c r="BF28"/>
  <c r="B43"/>
  <c r="B243"/>
  <c r="AR501" s="1"/>
  <c r="B230"/>
  <c r="AR488" s="1"/>
  <c r="BB111"/>
  <c r="BJ207"/>
  <c r="BK207" s="1"/>
  <c r="BF225" l="1"/>
  <c r="A514"/>
  <c r="A612" s="1"/>
  <c r="BF45"/>
  <c r="BJ8"/>
  <c r="Z12"/>
  <c r="AA12" s="1"/>
  <c r="BF32"/>
  <c r="B218"/>
  <c r="AR476" s="1"/>
  <c r="B47"/>
  <c r="BF47" s="1"/>
  <c r="B60"/>
  <c r="AR318" s="1"/>
  <c r="B35"/>
  <c r="BF35" s="1"/>
  <c r="B220"/>
  <c r="AR478" s="1"/>
  <c r="B314"/>
  <c r="AR572" s="1"/>
  <c r="B234"/>
  <c r="AR492" s="1"/>
  <c r="BF19"/>
  <c r="Y502"/>
  <c r="BF502" s="1"/>
  <c r="BG502" s="1"/>
  <c r="CH502" s="1"/>
  <c r="AC502"/>
  <c r="AD502"/>
  <c r="G514"/>
  <c r="G612" s="1"/>
  <c r="G507"/>
  <c r="G605" s="1"/>
  <c r="A605"/>
  <c r="G508"/>
  <c r="G606" s="1"/>
  <c r="A606"/>
  <c r="G517"/>
  <c r="G615" s="1"/>
  <c r="A615"/>
  <c r="AE502"/>
  <c r="AA502"/>
  <c r="BF33"/>
  <c r="G510"/>
  <c r="G608" s="1"/>
  <c r="A608"/>
  <c r="G506"/>
  <c r="G604" s="1"/>
  <c r="A604"/>
  <c r="G515"/>
  <c r="G613" s="1"/>
  <c r="A613"/>
  <c r="G509"/>
  <c r="G607" s="1"/>
  <c r="A607"/>
  <c r="G512"/>
  <c r="G610" s="1"/>
  <c r="A610"/>
  <c r="B48"/>
  <c r="B342" s="1"/>
  <c r="BE216"/>
  <c r="B51"/>
  <c r="AR309" s="1"/>
  <c r="B325"/>
  <c r="AR583" s="1"/>
  <c r="B330"/>
  <c r="AR588" s="1"/>
  <c r="B323"/>
  <c r="AR581" s="1"/>
  <c r="BF31"/>
  <c r="B231"/>
  <c r="AR489" s="1"/>
  <c r="B240"/>
  <c r="AR498" s="1"/>
  <c r="A518"/>
  <c r="B34"/>
  <c r="BF34" s="1"/>
  <c r="B44"/>
  <c r="B338" s="1"/>
  <c r="AR596" s="1"/>
  <c r="B316"/>
  <c r="AR574" s="1"/>
  <c r="B217"/>
  <c r="AR475" s="1"/>
  <c r="BF228"/>
  <c r="BF23"/>
  <c r="B227"/>
  <c r="AR485" s="1"/>
  <c r="B54"/>
  <c r="AR312" s="1"/>
  <c r="B237"/>
  <c r="AR495" s="1"/>
  <c r="B319"/>
  <c r="AR577" s="1"/>
  <c r="BF22"/>
  <c r="B519"/>
  <c r="B617" s="1"/>
  <c r="B46"/>
  <c r="B244" s="1"/>
  <c r="AR502" s="1"/>
  <c r="BF214"/>
  <c r="BF42"/>
  <c r="B38"/>
  <c r="B53" s="1"/>
  <c r="AR311" s="1"/>
  <c r="BF25"/>
  <c r="B57"/>
  <c r="AR315" s="1"/>
  <c r="BF219"/>
  <c r="B221"/>
  <c r="AR479" s="1"/>
  <c r="B40"/>
  <c r="B238" s="1"/>
  <c r="AR496" s="1"/>
  <c r="B508"/>
  <c r="B606" s="1"/>
  <c r="B522"/>
  <c r="B620" s="1"/>
  <c r="B513"/>
  <c r="B611" s="1"/>
  <c r="BE223"/>
  <c r="B509"/>
  <c r="B607" s="1"/>
  <c r="BE213"/>
  <c r="BF39"/>
  <c r="BE214"/>
  <c r="BF215"/>
  <c r="BE32"/>
  <c r="B516"/>
  <c r="B614" s="1"/>
  <c r="BF222"/>
  <c r="A326"/>
  <c r="G326" s="1"/>
  <c r="A34"/>
  <c r="BE34" s="1"/>
  <c r="A35"/>
  <c r="A327"/>
  <c r="G327" s="1"/>
  <c r="A227"/>
  <c r="BE33"/>
  <c r="B537"/>
  <c r="B635" s="1"/>
  <c r="BF243"/>
  <c r="BF224"/>
  <c r="B518"/>
  <c r="B616" s="1"/>
  <c r="BF223"/>
  <c r="B517"/>
  <c r="B615" s="1"/>
  <c r="BF51"/>
  <c r="A519"/>
  <c r="BE225"/>
  <c r="B523"/>
  <c r="B621" s="1"/>
  <c r="BF229"/>
  <c r="A520"/>
  <c r="BE226"/>
  <c r="B524"/>
  <c r="B622" s="1"/>
  <c r="BF230"/>
  <c r="B520"/>
  <c r="B618" s="1"/>
  <c r="BF226"/>
  <c r="B75"/>
  <c r="AR333" s="1"/>
  <c r="B58"/>
  <c r="AR316" s="1"/>
  <c r="B241"/>
  <c r="AR499" s="1"/>
  <c r="B337"/>
  <c r="AR595" s="1"/>
  <c r="BF43"/>
  <c r="B335"/>
  <c r="AR593" s="1"/>
  <c r="B239"/>
  <c r="AR497" s="1"/>
  <c r="BF41"/>
  <c r="B56"/>
  <c r="AR314" s="1"/>
  <c r="B331"/>
  <c r="AR589" s="1"/>
  <c r="B235"/>
  <c r="AR493" s="1"/>
  <c r="BF37"/>
  <c r="B52"/>
  <c r="AR310" s="1"/>
  <c r="BL207"/>
  <c r="B49" l="1"/>
  <c r="B343" s="1"/>
  <c r="AR601" s="1"/>
  <c r="BF44"/>
  <c r="B50"/>
  <c r="B248" s="1"/>
  <c r="AR506" s="1"/>
  <c r="B63"/>
  <c r="AR321" s="1"/>
  <c r="L9" i="7"/>
  <c r="L9" i="9"/>
  <c r="L9" i="11"/>
  <c r="B233" i="1"/>
  <c r="AR491" s="1"/>
  <c r="B329"/>
  <c r="AR587" s="1"/>
  <c r="B66"/>
  <c r="AR324" s="1"/>
  <c r="B232"/>
  <c r="AR490" s="1"/>
  <c r="B245"/>
  <c r="AR503" s="1"/>
  <c r="BF60"/>
  <c r="B511"/>
  <c r="B609" s="1"/>
  <c r="B341"/>
  <c r="B354"/>
  <c r="AR612" s="1"/>
  <c r="B258"/>
  <c r="AR516" s="1"/>
  <c r="BF48"/>
  <c r="AB8"/>
  <c r="AB12" s="1"/>
  <c r="AC12" s="1"/>
  <c r="AD12" s="1"/>
  <c r="AE12" s="1"/>
  <c r="AG12" s="1"/>
  <c r="AH12" s="1"/>
  <c r="AI12" s="1"/>
  <c r="L9" i="4"/>
  <c r="Y9" i="3" s="1"/>
  <c r="BF231" i="1"/>
  <c r="B62"/>
  <c r="AR320" s="1"/>
  <c r="B514"/>
  <c r="B612" s="1"/>
  <c r="BF218"/>
  <c r="BF220"/>
  <c r="B512"/>
  <c r="B610" s="1"/>
  <c r="B59"/>
  <c r="AR317" s="1"/>
  <c r="B525"/>
  <c r="B623" s="1"/>
  <c r="B242"/>
  <c r="AR500" s="1"/>
  <c r="BF234"/>
  <c r="B246"/>
  <c r="AR504" s="1"/>
  <c r="BF237"/>
  <c r="B55"/>
  <c r="AR313" s="1"/>
  <c r="B61"/>
  <c r="AR319" s="1"/>
  <c r="B528"/>
  <c r="B626" s="1"/>
  <c r="BF46"/>
  <c r="B531"/>
  <c r="B629" s="1"/>
  <c r="G519"/>
  <c r="G617" s="1"/>
  <c r="A617"/>
  <c r="B252"/>
  <c r="AR510" s="1"/>
  <c r="B328"/>
  <c r="AR586" s="1"/>
  <c r="G518"/>
  <c r="G616" s="1"/>
  <c r="A616"/>
  <c r="AG502"/>
  <c r="BI502"/>
  <c r="BJ502" s="1"/>
  <c r="G520"/>
  <c r="G618" s="1"/>
  <c r="A618"/>
  <c r="B332"/>
  <c r="AR590" s="1"/>
  <c r="B348"/>
  <c r="AR606" s="1"/>
  <c r="A36"/>
  <c r="A330" s="1"/>
  <c r="G330" s="1"/>
  <c r="AV502"/>
  <c r="AF502"/>
  <c r="B255"/>
  <c r="AR513" s="1"/>
  <c r="BF227"/>
  <c r="BF57"/>
  <c r="BF217"/>
  <c r="B521"/>
  <c r="B619" s="1"/>
  <c r="B249"/>
  <c r="AR507" s="1"/>
  <c r="B345"/>
  <c r="AR603" s="1"/>
  <c r="BF54"/>
  <c r="B534"/>
  <c r="B632" s="1"/>
  <c r="B72"/>
  <c r="AR330" s="1"/>
  <c r="B351"/>
  <c r="AR609" s="1"/>
  <c r="B334"/>
  <c r="AR592" s="1"/>
  <c r="B69"/>
  <c r="AR327" s="1"/>
  <c r="BF240"/>
  <c r="B340"/>
  <c r="AR598" s="1"/>
  <c r="BF221"/>
  <c r="BF38"/>
  <c r="B236"/>
  <c r="AR494" s="1"/>
  <c r="BF40"/>
  <c r="B515"/>
  <c r="B613" s="1"/>
  <c r="A328"/>
  <c r="G328" s="1"/>
  <c r="A228"/>
  <c r="A522" s="1"/>
  <c r="B353"/>
  <c r="AR611" s="1"/>
  <c r="B546"/>
  <c r="B644" s="1"/>
  <c r="B538"/>
  <c r="B636" s="1"/>
  <c r="BF244"/>
  <c r="BF235"/>
  <c r="B529"/>
  <c r="B627" s="1"/>
  <c r="B536"/>
  <c r="B634" s="1"/>
  <c r="B347"/>
  <c r="AR605" s="1"/>
  <c r="B251"/>
  <c r="AR509" s="1"/>
  <c r="BF53"/>
  <c r="B68"/>
  <c r="AR326" s="1"/>
  <c r="B350"/>
  <c r="AR608" s="1"/>
  <c r="BF56"/>
  <c r="B254"/>
  <c r="AR512" s="1"/>
  <c r="B71"/>
  <c r="AR329" s="1"/>
  <c r="B90"/>
  <c r="AR348" s="1"/>
  <c r="B273"/>
  <c r="AR531" s="1"/>
  <c r="B369"/>
  <c r="AR627" s="1"/>
  <c r="BF75"/>
  <c r="B532"/>
  <c r="B630" s="1"/>
  <c r="BF238"/>
  <c r="A521"/>
  <c r="BE227"/>
  <c r="B346"/>
  <c r="AR604" s="1"/>
  <c r="B250"/>
  <c r="AR508" s="1"/>
  <c r="BF52"/>
  <c r="B67"/>
  <c r="AR325" s="1"/>
  <c r="B533"/>
  <c r="B631" s="1"/>
  <c r="BF239"/>
  <c r="B535"/>
  <c r="B633" s="1"/>
  <c r="BF241"/>
  <c r="A37"/>
  <c r="A329"/>
  <c r="G329" s="1"/>
  <c r="A229"/>
  <c r="BE35"/>
  <c r="B73"/>
  <c r="AR331" s="1"/>
  <c r="B352"/>
  <c r="AR610" s="1"/>
  <c r="B256"/>
  <c r="AR514" s="1"/>
  <c r="BF58"/>
  <c r="B78"/>
  <c r="AR336" s="1"/>
  <c r="B261"/>
  <c r="AR519" s="1"/>
  <c r="B247"/>
  <c r="AR505" s="1"/>
  <c r="B253" l="1"/>
  <c r="AR511" s="1"/>
  <c r="B64"/>
  <c r="AR322" s="1"/>
  <c r="BF258"/>
  <c r="BF49"/>
  <c r="B552"/>
  <c r="B650" s="1"/>
  <c r="B70"/>
  <c r="AR328" s="1"/>
  <c r="BF63"/>
  <c r="B526"/>
  <c r="B624" s="1"/>
  <c r="B357"/>
  <c r="AR615" s="1"/>
  <c r="BF50"/>
  <c r="B264"/>
  <c r="AR522" s="1"/>
  <c r="B360"/>
  <c r="AR618" s="1"/>
  <c r="B81"/>
  <c r="AR339" s="1"/>
  <c r="BF66"/>
  <c r="B65"/>
  <c r="AR323" s="1"/>
  <c r="B344"/>
  <c r="AR602" s="1"/>
  <c r="BF232"/>
  <c r="A230"/>
  <c r="A524" s="1"/>
  <c r="B527"/>
  <c r="B625" s="1"/>
  <c r="BF233"/>
  <c r="B539"/>
  <c r="B637" s="1"/>
  <c r="BF245"/>
  <c r="BF61"/>
  <c r="BF62"/>
  <c r="B540"/>
  <c r="B638" s="1"/>
  <c r="BF59"/>
  <c r="AC8"/>
  <c r="AD8" s="1"/>
  <c r="AE8" s="1"/>
  <c r="AG8" s="1"/>
  <c r="AH8" s="1"/>
  <c r="AI8" s="1"/>
  <c r="AJ8" s="1"/>
  <c r="AK8" s="1"/>
  <c r="AL8" s="1"/>
  <c r="AN8" s="1"/>
  <c r="AM8" s="1"/>
  <c r="L3" s="1"/>
  <c r="I6" i="3" s="1"/>
  <c r="AF12" i="1"/>
  <c r="B260"/>
  <c r="AR518" s="1"/>
  <c r="B259"/>
  <c r="AR517" s="1"/>
  <c r="B257"/>
  <c r="AR515" s="1"/>
  <c r="B356"/>
  <c r="AR614" s="1"/>
  <c r="BF236"/>
  <c r="B76"/>
  <c r="AR334" s="1"/>
  <c r="B77"/>
  <c r="AR335" s="1"/>
  <c r="B355"/>
  <c r="AR613" s="1"/>
  <c r="BF246"/>
  <c r="B74"/>
  <c r="AR332" s="1"/>
  <c r="BF55"/>
  <c r="B349"/>
  <c r="AR607" s="1"/>
  <c r="BF242"/>
  <c r="BF252"/>
  <c r="G522"/>
  <c r="G620" s="1"/>
  <c r="A620"/>
  <c r="AW502"/>
  <c r="AX502"/>
  <c r="G521"/>
  <c r="G619" s="1"/>
  <c r="A619"/>
  <c r="BF249"/>
  <c r="A38"/>
  <c r="A40" s="1"/>
  <c r="B366"/>
  <c r="AR624" s="1"/>
  <c r="B549"/>
  <c r="B647" s="1"/>
  <c r="BE36"/>
  <c r="B87"/>
  <c r="AR345" s="1"/>
  <c r="B363"/>
  <c r="AR621" s="1"/>
  <c r="B270"/>
  <c r="AR528" s="1"/>
  <c r="B267"/>
  <c r="AR525" s="1"/>
  <c r="BF72"/>
  <c r="B543"/>
  <c r="B641" s="1"/>
  <c r="BF255"/>
  <c r="BF69"/>
  <c r="B84"/>
  <c r="AR342" s="1"/>
  <c r="B530"/>
  <c r="B628" s="1"/>
  <c r="BE228"/>
  <c r="B93"/>
  <c r="AR351" s="1"/>
  <c r="BF78"/>
  <c r="B372"/>
  <c r="AR630" s="1"/>
  <c r="B276"/>
  <c r="AR534" s="1"/>
  <c r="BF247"/>
  <c r="B541"/>
  <c r="B639" s="1"/>
  <c r="B567"/>
  <c r="B665" s="1"/>
  <c r="BF273"/>
  <c r="BF251"/>
  <c r="B545"/>
  <c r="B643" s="1"/>
  <c r="B550"/>
  <c r="B648" s="1"/>
  <c r="BF256"/>
  <c r="B542"/>
  <c r="B640" s="1"/>
  <c r="BF248"/>
  <c r="A39"/>
  <c r="A231"/>
  <c r="A331"/>
  <c r="G331" s="1"/>
  <c r="BE37"/>
  <c r="B279"/>
  <c r="AR537" s="1"/>
  <c r="B268"/>
  <c r="AR526" s="1"/>
  <c r="B548"/>
  <c r="B646" s="1"/>
  <c r="BF254"/>
  <c r="B88"/>
  <c r="AR346" s="1"/>
  <c r="B367"/>
  <c r="AR625" s="1"/>
  <c r="B271"/>
  <c r="AR529" s="1"/>
  <c r="BF73"/>
  <c r="A523"/>
  <c r="BE229"/>
  <c r="B105"/>
  <c r="AR363" s="1"/>
  <c r="B384"/>
  <c r="AR642" s="1"/>
  <c r="B288"/>
  <c r="AR546" s="1"/>
  <c r="BF90"/>
  <c r="B555"/>
  <c r="B653" s="1"/>
  <c r="BF261"/>
  <c r="B544"/>
  <c r="B642" s="1"/>
  <c r="BF250"/>
  <c r="B262"/>
  <c r="AR520" s="1"/>
  <c r="BF253"/>
  <c r="B82"/>
  <c r="AR340" s="1"/>
  <c r="B265"/>
  <c r="AR523" s="1"/>
  <c r="B361"/>
  <c r="AR619" s="1"/>
  <c r="BF67"/>
  <c r="B86"/>
  <c r="AR344" s="1"/>
  <c r="B269"/>
  <c r="AR527" s="1"/>
  <c r="B365"/>
  <c r="AR623" s="1"/>
  <c r="BF71"/>
  <c r="B362"/>
  <c r="AR620" s="1"/>
  <c r="BF68"/>
  <c r="B266"/>
  <c r="AR524" s="1"/>
  <c r="B83"/>
  <c r="AR341" s="1"/>
  <c r="AJ12"/>
  <c r="AK12" s="1"/>
  <c r="AL12" s="1"/>
  <c r="AN12" s="1"/>
  <c r="B547" l="1"/>
  <c r="B645" s="1"/>
  <c r="B375"/>
  <c r="AR633" s="1"/>
  <c r="B79"/>
  <c r="AR337" s="1"/>
  <c r="BF70"/>
  <c r="BF64"/>
  <c r="B364"/>
  <c r="AR622" s="1"/>
  <c r="B358"/>
  <c r="AR616" s="1"/>
  <c r="B85"/>
  <c r="AR343" s="1"/>
  <c r="B551"/>
  <c r="B649" s="1"/>
  <c r="B80"/>
  <c r="AR338" s="1"/>
  <c r="B359"/>
  <c r="AR617" s="1"/>
  <c r="BF264"/>
  <c r="B263"/>
  <c r="AR521" s="1"/>
  <c r="B558"/>
  <c r="B656" s="1"/>
  <c r="BF65"/>
  <c r="BF77"/>
  <c r="BF81"/>
  <c r="B96"/>
  <c r="AR354" s="1"/>
  <c r="BE230"/>
  <c r="D10" i="5"/>
  <c r="G4" i="9"/>
  <c r="G4" i="11"/>
  <c r="L2" i="1"/>
  <c r="I5" i="3" s="1"/>
  <c r="D9" i="12" s="1"/>
  <c r="BF257" i="1"/>
  <c r="B371"/>
  <c r="AR629" s="1"/>
  <c r="B91"/>
  <c r="AR349" s="1"/>
  <c r="B368"/>
  <c r="AR626" s="1"/>
  <c r="BF76"/>
  <c r="B275"/>
  <c r="AR533" s="1"/>
  <c r="B102"/>
  <c r="AR360" s="1"/>
  <c r="A232"/>
  <c r="A526" s="1"/>
  <c r="B92"/>
  <c r="AR350" s="1"/>
  <c r="B272"/>
  <c r="AR530" s="1"/>
  <c r="B553"/>
  <c r="B651" s="1"/>
  <c r="BF267"/>
  <c r="AF8"/>
  <c r="AP8" s="1"/>
  <c r="AP2" s="1"/>
  <c r="B285"/>
  <c r="AR543" s="1"/>
  <c r="BF74"/>
  <c r="BE38"/>
  <c r="B370"/>
  <c r="AR628" s="1"/>
  <c r="BF260"/>
  <c r="B89"/>
  <c r="AR347" s="1"/>
  <c r="BF259"/>
  <c r="B274"/>
  <c r="AR532" s="1"/>
  <c r="B554"/>
  <c r="B652" s="1"/>
  <c r="BF87"/>
  <c r="A332"/>
  <c r="G332" s="1"/>
  <c r="B561"/>
  <c r="B659" s="1"/>
  <c r="B381"/>
  <c r="AR639" s="1"/>
  <c r="G524"/>
  <c r="G622" s="1"/>
  <c r="A622"/>
  <c r="G523"/>
  <c r="G621" s="1"/>
  <c r="A621"/>
  <c r="BA502"/>
  <c r="AY502"/>
  <c r="AZ502" s="1"/>
  <c r="B564"/>
  <c r="B662" s="1"/>
  <c r="BF270"/>
  <c r="B282"/>
  <c r="AR540" s="1"/>
  <c r="B378"/>
  <c r="AR636" s="1"/>
  <c r="BF84"/>
  <c r="B99"/>
  <c r="AR357" s="1"/>
  <c r="B101"/>
  <c r="AR359" s="1"/>
  <c r="B284"/>
  <c r="AR542" s="1"/>
  <c r="B380"/>
  <c r="AR638" s="1"/>
  <c r="BF86"/>
  <c r="B104"/>
  <c r="AR362" s="1"/>
  <c r="B565"/>
  <c r="B663" s="1"/>
  <c r="BF271"/>
  <c r="B573"/>
  <c r="B671" s="1"/>
  <c r="BF279"/>
  <c r="B108"/>
  <c r="AR366" s="1"/>
  <c r="B387"/>
  <c r="AR645" s="1"/>
  <c r="B291"/>
  <c r="AR549" s="1"/>
  <c r="BF93"/>
  <c r="B559"/>
  <c r="B657" s="1"/>
  <c r="BF265"/>
  <c r="B560"/>
  <c r="B658" s="1"/>
  <c r="BF266"/>
  <c r="B582"/>
  <c r="B680" s="1"/>
  <c r="BF288"/>
  <c r="B103"/>
  <c r="AR361" s="1"/>
  <c r="B382"/>
  <c r="AR640" s="1"/>
  <c r="BF88"/>
  <c r="B286"/>
  <c r="AR544" s="1"/>
  <c r="A42"/>
  <c r="A334"/>
  <c r="G334" s="1"/>
  <c r="A234"/>
  <c r="BE40"/>
  <c r="B385"/>
  <c r="AR643" s="1"/>
  <c r="A41"/>
  <c r="A333"/>
  <c r="G333" s="1"/>
  <c r="A233"/>
  <c r="BE39"/>
  <c r="B97"/>
  <c r="AR355" s="1"/>
  <c r="B376"/>
  <c r="AR634" s="1"/>
  <c r="B280"/>
  <c r="AR538" s="1"/>
  <c r="BF82"/>
  <c r="B120"/>
  <c r="AR378" s="1"/>
  <c r="B399"/>
  <c r="AR657" s="1"/>
  <c r="B303"/>
  <c r="AR561" s="1"/>
  <c r="BF105"/>
  <c r="B563"/>
  <c r="B661" s="1"/>
  <c r="BF269"/>
  <c r="B94"/>
  <c r="AR352" s="1"/>
  <c r="B277"/>
  <c r="AR535" s="1"/>
  <c r="B373"/>
  <c r="AR631" s="1"/>
  <c r="BF79"/>
  <c r="B98"/>
  <c r="AR356" s="1"/>
  <c r="B281"/>
  <c r="AR539" s="1"/>
  <c r="B377"/>
  <c r="AR635" s="1"/>
  <c r="BF83"/>
  <c r="B556"/>
  <c r="B654" s="1"/>
  <c r="BF262"/>
  <c r="B562"/>
  <c r="B660" s="1"/>
  <c r="BF268"/>
  <c r="A525"/>
  <c r="BE231"/>
  <c r="B570"/>
  <c r="B668" s="1"/>
  <c r="BF276"/>
  <c r="D304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7"/>
  <c r="D103"/>
  <c r="D99"/>
  <c r="D95"/>
  <c r="D91"/>
  <c r="D87"/>
  <c r="D83"/>
  <c r="D79"/>
  <c r="D75"/>
  <c r="D303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296"/>
  <c r="D280"/>
  <c r="D264"/>
  <c r="D248"/>
  <c r="D232"/>
  <c r="D216"/>
  <c r="D199"/>
  <c r="D183"/>
  <c r="D167"/>
  <c r="D151"/>
  <c r="D135"/>
  <c r="D119"/>
  <c r="D108"/>
  <c r="D102"/>
  <c r="D97"/>
  <c r="D92"/>
  <c r="D86"/>
  <c r="D81"/>
  <c r="D76"/>
  <c r="D71"/>
  <c r="D67"/>
  <c r="D63"/>
  <c r="D59"/>
  <c r="D55"/>
  <c r="D51"/>
  <c r="D47"/>
  <c r="D43"/>
  <c r="D39"/>
  <c r="D35"/>
  <c r="D31"/>
  <c r="D27"/>
  <c r="D23"/>
  <c r="D19"/>
  <c r="D16"/>
  <c r="D302"/>
  <c r="D224"/>
  <c r="D191"/>
  <c r="D143"/>
  <c r="D105"/>
  <c r="D89"/>
  <c r="D73"/>
  <c r="D61"/>
  <c r="D49"/>
  <c r="D37"/>
  <c r="D25"/>
  <c r="D300"/>
  <c r="D284"/>
  <c r="D268"/>
  <c r="D252"/>
  <c r="D236"/>
  <c r="D220"/>
  <c r="D203"/>
  <c r="D187"/>
  <c r="D171"/>
  <c r="D155"/>
  <c r="D139"/>
  <c r="D123"/>
  <c r="D109"/>
  <c r="D104"/>
  <c r="D98"/>
  <c r="D93"/>
  <c r="D88"/>
  <c r="D82"/>
  <c r="D77"/>
  <c r="D72"/>
  <c r="D68"/>
  <c r="D64"/>
  <c r="D60"/>
  <c r="D56"/>
  <c r="D52"/>
  <c r="D48"/>
  <c r="D44"/>
  <c r="D40"/>
  <c r="D36"/>
  <c r="D32"/>
  <c r="D28"/>
  <c r="D24"/>
  <c r="D20"/>
  <c r="D288"/>
  <c r="D256"/>
  <c r="D207"/>
  <c r="D159"/>
  <c r="D110"/>
  <c r="D94"/>
  <c r="D78"/>
  <c r="D65"/>
  <c r="D53"/>
  <c r="D41"/>
  <c r="D29"/>
  <c r="D17"/>
  <c r="D292"/>
  <c r="D276"/>
  <c r="D260"/>
  <c r="D244"/>
  <c r="D228"/>
  <c r="D212"/>
  <c r="D195"/>
  <c r="D179"/>
  <c r="D163"/>
  <c r="D147"/>
  <c r="D131"/>
  <c r="D115"/>
  <c r="D106"/>
  <c r="D101"/>
  <c r="D96"/>
  <c r="D90"/>
  <c r="D85"/>
  <c r="D80"/>
  <c r="D74"/>
  <c r="D70"/>
  <c r="D66"/>
  <c r="D62"/>
  <c r="D58"/>
  <c r="D54"/>
  <c r="D50"/>
  <c r="D46"/>
  <c r="D42"/>
  <c r="D38"/>
  <c r="D34"/>
  <c r="D30"/>
  <c r="D26"/>
  <c r="D22"/>
  <c r="D18"/>
  <c r="D15"/>
  <c r="D272"/>
  <c r="D240"/>
  <c r="D175"/>
  <c r="D127"/>
  <c r="D100"/>
  <c r="D84"/>
  <c r="D69"/>
  <c r="D57"/>
  <c r="D45"/>
  <c r="D33"/>
  <c r="D21"/>
  <c r="E221"/>
  <c r="E515" s="1"/>
  <c r="E613" s="1"/>
  <c r="E175"/>
  <c r="E469" s="1"/>
  <c r="AM12"/>
  <c r="Q3" s="1"/>
  <c r="K6" i="3" s="1"/>
  <c r="D10" i="12" s="1"/>
  <c r="G22" i="10" s="1"/>
  <c r="Q2" i="1"/>
  <c r="K5" i="3" s="1"/>
  <c r="G21" i="10" s="1"/>
  <c r="AP12" i="1"/>
  <c r="AO12" s="1"/>
  <c r="B283" l="1"/>
  <c r="AR541" s="1"/>
  <c r="BF85"/>
  <c r="B379"/>
  <c r="AR637" s="1"/>
  <c r="B557"/>
  <c r="B655" s="1"/>
  <c r="B100"/>
  <c r="AR358" s="1"/>
  <c r="E142"/>
  <c r="E436" s="1"/>
  <c r="E218"/>
  <c r="E512" s="1"/>
  <c r="E610" s="1"/>
  <c r="E83"/>
  <c r="E377" s="1"/>
  <c r="E292"/>
  <c r="E586" s="1"/>
  <c r="E684" s="1"/>
  <c r="E125"/>
  <c r="E419" s="1"/>
  <c r="E74"/>
  <c r="E368" s="1"/>
  <c r="E57"/>
  <c r="E351" s="1"/>
  <c r="E39"/>
  <c r="E333" s="1"/>
  <c r="E301"/>
  <c r="E595" s="1"/>
  <c r="E693" s="1"/>
  <c r="E266"/>
  <c r="E560" s="1"/>
  <c r="E658" s="1"/>
  <c r="E32"/>
  <c r="E326" s="1"/>
  <c r="E156"/>
  <c r="E450" s="1"/>
  <c r="E145"/>
  <c r="E439" s="1"/>
  <c r="E96"/>
  <c r="E390" s="1"/>
  <c r="E173"/>
  <c r="E467" s="1"/>
  <c r="E240"/>
  <c r="E534" s="1"/>
  <c r="E632" s="1"/>
  <c r="E73"/>
  <c r="E367" s="1"/>
  <c r="E84"/>
  <c r="E378" s="1"/>
  <c r="E187"/>
  <c r="E481" s="1"/>
  <c r="E67"/>
  <c r="E361" s="1"/>
  <c r="E146"/>
  <c r="E440" s="1"/>
  <c r="E237"/>
  <c r="E531" s="1"/>
  <c r="E629" s="1"/>
  <c r="E172"/>
  <c r="E466" s="1"/>
  <c r="E154"/>
  <c r="E448" s="1"/>
  <c r="E282"/>
  <c r="E576" s="1"/>
  <c r="E674" s="1"/>
  <c r="E88"/>
  <c r="E382" s="1"/>
  <c r="E123"/>
  <c r="E417" s="1"/>
  <c r="E63"/>
  <c r="E357" s="1"/>
  <c r="E56"/>
  <c r="E350" s="1"/>
  <c r="E58"/>
  <c r="E352" s="1"/>
  <c r="E157"/>
  <c r="E451" s="1"/>
  <c r="E285"/>
  <c r="E579" s="1"/>
  <c r="E677" s="1"/>
  <c r="E224"/>
  <c r="E518" s="1"/>
  <c r="E616" s="1"/>
  <c r="E202"/>
  <c r="E496" s="1"/>
  <c r="E41"/>
  <c r="E335" s="1"/>
  <c r="E105"/>
  <c r="E399" s="1"/>
  <c r="E19"/>
  <c r="E313" s="1"/>
  <c r="E16"/>
  <c r="E310" s="1"/>
  <c r="E299"/>
  <c r="E593" s="1"/>
  <c r="E691" s="1"/>
  <c r="E42"/>
  <c r="E336" s="1"/>
  <c r="E259"/>
  <c r="E553" s="1"/>
  <c r="E651" s="1"/>
  <c r="E205"/>
  <c r="E499" s="1"/>
  <c r="E269"/>
  <c r="E563" s="1"/>
  <c r="E661" s="1"/>
  <c r="E140"/>
  <c r="E434" s="1"/>
  <c r="E204"/>
  <c r="E498" s="1"/>
  <c r="E186"/>
  <c r="E480" s="1"/>
  <c r="E250"/>
  <c r="E544" s="1"/>
  <c r="E642" s="1"/>
  <c r="E25"/>
  <c r="E319" s="1"/>
  <c r="E89"/>
  <c r="E383" s="1"/>
  <c r="E195"/>
  <c r="E489" s="1"/>
  <c r="E159"/>
  <c r="E453" s="1"/>
  <c r="E99"/>
  <c r="E393" s="1"/>
  <c r="E247"/>
  <c r="E541" s="1"/>
  <c r="E639" s="1"/>
  <c r="E149"/>
  <c r="E443" s="1"/>
  <c r="E26"/>
  <c r="E320" s="1"/>
  <c r="E90"/>
  <c r="E384" s="1"/>
  <c r="E199"/>
  <c r="E493" s="1"/>
  <c r="E189"/>
  <c r="E483" s="1"/>
  <c r="E253"/>
  <c r="E547" s="1"/>
  <c r="E645" s="1"/>
  <c r="E124"/>
  <c r="E418" s="1"/>
  <c r="E188"/>
  <c r="E482" s="1"/>
  <c r="E256"/>
  <c r="E550" s="1"/>
  <c r="E648" s="1"/>
  <c r="E170"/>
  <c r="E464" s="1"/>
  <c r="E234"/>
  <c r="E528" s="1"/>
  <c r="E626" s="1"/>
  <c r="E298"/>
  <c r="E592" s="1"/>
  <c r="E690" s="1"/>
  <c r="E36"/>
  <c r="E330" s="1"/>
  <c r="E271"/>
  <c r="E565" s="1"/>
  <c r="E663" s="1"/>
  <c r="E121"/>
  <c r="E415" s="1"/>
  <c r="E106"/>
  <c r="E400" s="1"/>
  <c r="E276"/>
  <c r="E570" s="1"/>
  <c r="E668" s="1"/>
  <c r="BF80"/>
  <c r="B117"/>
  <c r="AR375" s="1"/>
  <c r="B289"/>
  <c r="AR547" s="1"/>
  <c r="B278"/>
  <c r="AR536" s="1"/>
  <c r="BF102"/>
  <c r="B111"/>
  <c r="AR369" s="1"/>
  <c r="B95"/>
  <c r="AR353" s="1"/>
  <c r="B294"/>
  <c r="AR552" s="1"/>
  <c r="B374"/>
  <c r="AR632" s="1"/>
  <c r="B297"/>
  <c r="AR555" s="1"/>
  <c r="BF285"/>
  <c r="B396"/>
  <c r="AR654" s="1"/>
  <c r="BF263"/>
  <c r="B390"/>
  <c r="AR648" s="1"/>
  <c r="B106"/>
  <c r="AR364" s="1"/>
  <c r="BF275"/>
  <c r="B300"/>
  <c r="AR558" s="1"/>
  <c r="BF96"/>
  <c r="BF91"/>
  <c r="BF99"/>
  <c r="BF272"/>
  <c r="B569"/>
  <c r="B667" s="1"/>
  <c r="B579"/>
  <c r="B677" s="1"/>
  <c r="B114"/>
  <c r="AR372" s="1"/>
  <c r="B393"/>
  <c r="AR651" s="1"/>
  <c r="BF92"/>
  <c r="B568"/>
  <c r="B666" s="1"/>
  <c r="BF274"/>
  <c r="G4" i="4"/>
  <c r="G11" i="10"/>
  <c r="L4" i="9"/>
  <c r="M4" s="1"/>
  <c r="L4" i="11"/>
  <c r="M4" s="1"/>
  <c r="D10" i="13"/>
  <c r="G35" i="10" s="1"/>
  <c r="D9" i="5"/>
  <c r="F4" i="9"/>
  <c r="F4" i="11"/>
  <c r="D9" i="13" s="1"/>
  <c r="G34" i="10" s="1"/>
  <c r="E76" i="1"/>
  <c r="E370" s="1"/>
  <c r="E21"/>
  <c r="E315" s="1"/>
  <c r="E53"/>
  <c r="E347" s="1"/>
  <c r="E85"/>
  <c r="E379" s="1"/>
  <c r="E101"/>
  <c r="E395" s="1"/>
  <c r="E139"/>
  <c r="E433" s="1"/>
  <c r="E255"/>
  <c r="E549" s="1"/>
  <c r="E647" s="1"/>
  <c r="E72"/>
  <c r="E366" s="1"/>
  <c r="E267"/>
  <c r="E561" s="1"/>
  <c r="E659" s="1"/>
  <c r="E79"/>
  <c r="E373" s="1"/>
  <c r="E115"/>
  <c r="E409" s="1"/>
  <c r="E171"/>
  <c r="E465" s="1"/>
  <c r="E295"/>
  <c r="E589" s="1"/>
  <c r="E687" s="1"/>
  <c r="E92"/>
  <c r="E386" s="1"/>
  <c r="E283"/>
  <c r="E577" s="1"/>
  <c r="E675" s="1"/>
  <c r="E59"/>
  <c r="E353" s="1"/>
  <c r="E38"/>
  <c r="E332" s="1"/>
  <c r="E70"/>
  <c r="E364" s="1"/>
  <c r="E102"/>
  <c r="E396" s="1"/>
  <c r="E141"/>
  <c r="E435" s="1"/>
  <c r="E243"/>
  <c r="E537" s="1"/>
  <c r="E635" s="1"/>
  <c r="E169"/>
  <c r="E463" s="1"/>
  <c r="E201"/>
  <c r="E495" s="1"/>
  <c r="E233"/>
  <c r="E527" s="1"/>
  <c r="E625" s="1"/>
  <c r="E265"/>
  <c r="E559" s="1"/>
  <c r="E657" s="1"/>
  <c r="E297"/>
  <c r="E591" s="1"/>
  <c r="E689" s="1"/>
  <c r="E136"/>
  <c r="E430" s="1"/>
  <c r="E168"/>
  <c r="E462" s="1"/>
  <c r="E200"/>
  <c r="E494" s="1"/>
  <c r="E236"/>
  <c r="E530" s="1"/>
  <c r="E628" s="1"/>
  <c r="E268"/>
  <c r="E562" s="1"/>
  <c r="E660" s="1"/>
  <c r="E304"/>
  <c r="E598" s="1"/>
  <c r="E696" s="1"/>
  <c r="E182"/>
  <c r="E476" s="1"/>
  <c r="E214"/>
  <c r="E508" s="1"/>
  <c r="E606" s="1"/>
  <c r="E246"/>
  <c r="E540" s="1"/>
  <c r="E638" s="1"/>
  <c r="E278"/>
  <c r="E572" s="1"/>
  <c r="E670" s="1"/>
  <c r="E64"/>
  <c r="E358" s="1"/>
  <c r="E127"/>
  <c r="E421" s="1"/>
  <c r="E17"/>
  <c r="E311" s="1"/>
  <c r="E33"/>
  <c r="E327" s="1"/>
  <c r="E49"/>
  <c r="E343" s="1"/>
  <c r="E65"/>
  <c r="E359" s="1"/>
  <c r="E81"/>
  <c r="E375" s="1"/>
  <c r="E97"/>
  <c r="E391" s="1"/>
  <c r="E113"/>
  <c r="E407" s="1"/>
  <c r="E134"/>
  <c r="E428" s="1"/>
  <c r="E163"/>
  <c r="E457" s="1"/>
  <c r="E239"/>
  <c r="E533" s="1"/>
  <c r="E631" s="1"/>
  <c r="E303"/>
  <c r="E597" s="1"/>
  <c r="E695" s="1"/>
  <c r="E60"/>
  <c r="E354" s="1"/>
  <c r="E122"/>
  <c r="E416" s="1"/>
  <c r="E219"/>
  <c r="E513" s="1"/>
  <c r="E611" s="1"/>
  <c r="E47"/>
  <c r="E341" s="1"/>
  <c r="E75"/>
  <c r="E369" s="1"/>
  <c r="E91"/>
  <c r="E385" s="1"/>
  <c r="E107"/>
  <c r="E401" s="1"/>
  <c r="E131"/>
  <c r="E425" s="1"/>
  <c r="E155"/>
  <c r="E449" s="1"/>
  <c r="E215"/>
  <c r="E509" s="1"/>
  <c r="E607" s="1"/>
  <c r="E279"/>
  <c r="E573" s="1"/>
  <c r="E671" s="1"/>
  <c r="E40"/>
  <c r="E334" s="1"/>
  <c r="E80"/>
  <c r="E374" s="1"/>
  <c r="E117"/>
  <c r="E411" s="1"/>
  <c r="E235"/>
  <c r="E529" s="1"/>
  <c r="E627" s="1"/>
  <c r="E27"/>
  <c r="E321" s="1"/>
  <c r="E51"/>
  <c r="E345" s="1"/>
  <c r="E18"/>
  <c r="E312" s="1"/>
  <c r="E34"/>
  <c r="E328" s="1"/>
  <c r="E50"/>
  <c r="E344" s="1"/>
  <c r="E66"/>
  <c r="E360" s="1"/>
  <c r="E82"/>
  <c r="E376" s="1"/>
  <c r="E98"/>
  <c r="E392" s="1"/>
  <c r="E114"/>
  <c r="E408" s="1"/>
  <c r="E135"/>
  <c r="E429" s="1"/>
  <c r="E167"/>
  <c r="E461" s="1"/>
  <c r="E227"/>
  <c r="E521" s="1"/>
  <c r="E619" s="1"/>
  <c r="E291"/>
  <c r="E585" s="1"/>
  <c r="E683" s="1"/>
  <c r="E165"/>
  <c r="E459" s="1"/>
  <c r="E181"/>
  <c r="E475" s="1"/>
  <c r="E197"/>
  <c r="E491" s="1"/>
  <c r="E213"/>
  <c r="E507" s="1"/>
  <c r="E605" s="1"/>
  <c r="E229"/>
  <c r="E523" s="1"/>
  <c r="E621" s="1"/>
  <c r="E245"/>
  <c r="E539" s="1"/>
  <c r="E637" s="1"/>
  <c r="E261"/>
  <c r="E555" s="1"/>
  <c r="E653" s="1"/>
  <c r="E277"/>
  <c r="E571" s="1"/>
  <c r="E669" s="1"/>
  <c r="E293"/>
  <c r="E587" s="1"/>
  <c r="E685" s="1"/>
  <c r="E116"/>
  <c r="E410" s="1"/>
  <c r="E132"/>
  <c r="E426" s="1"/>
  <c r="E148"/>
  <c r="E442" s="1"/>
  <c r="E164"/>
  <c r="E458" s="1"/>
  <c r="E180"/>
  <c r="E474" s="1"/>
  <c r="E196"/>
  <c r="E490" s="1"/>
  <c r="E216"/>
  <c r="E510" s="1"/>
  <c r="E608" s="1"/>
  <c r="E232"/>
  <c r="E526" s="1"/>
  <c r="E624" s="1"/>
  <c r="E248"/>
  <c r="E542" s="1"/>
  <c r="E640" s="1"/>
  <c r="E264"/>
  <c r="E558" s="1"/>
  <c r="E656" s="1"/>
  <c r="E284"/>
  <c r="E578" s="1"/>
  <c r="E676" s="1"/>
  <c r="E300"/>
  <c r="E594" s="1"/>
  <c r="E692" s="1"/>
  <c r="E162"/>
  <c r="E456" s="1"/>
  <c r="E178"/>
  <c r="E472" s="1"/>
  <c r="E194"/>
  <c r="E488" s="1"/>
  <c r="E210"/>
  <c r="E504" s="1"/>
  <c r="E602" s="1"/>
  <c r="E226"/>
  <c r="E520" s="1"/>
  <c r="E618" s="1"/>
  <c r="E242"/>
  <c r="E536" s="1"/>
  <c r="E634" s="1"/>
  <c r="E258"/>
  <c r="E552" s="1"/>
  <c r="E650" s="1"/>
  <c r="E274"/>
  <c r="E568" s="1"/>
  <c r="E666" s="1"/>
  <c r="E290"/>
  <c r="E584" s="1"/>
  <c r="E682" s="1"/>
  <c r="E24"/>
  <c r="E318" s="1"/>
  <c r="E143"/>
  <c r="E437" s="1"/>
  <c r="E37"/>
  <c r="E331" s="1"/>
  <c r="E69"/>
  <c r="E363" s="1"/>
  <c r="E118"/>
  <c r="E412" s="1"/>
  <c r="E179"/>
  <c r="E473" s="1"/>
  <c r="E20"/>
  <c r="E314" s="1"/>
  <c r="E138"/>
  <c r="E432" s="1"/>
  <c r="E55"/>
  <c r="E349" s="1"/>
  <c r="E95"/>
  <c r="E389" s="1"/>
  <c r="E137"/>
  <c r="E431" s="1"/>
  <c r="E231"/>
  <c r="E525" s="1"/>
  <c r="E623" s="1"/>
  <c r="E52"/>
  <c r="E346" s="1"/>
  <c r="E133"/>
  <c r="E427" s="1"/>
  <c r="E31"/>
  <c r="E325" s="1"/>
  <c r="E22"/>
  <c r="E316" s="1"/>
  <c r="E54"/>
  <c r="E348" s="1"/>
  <c r="E86"/>
  <c r="E380" s="1"/>
  <c r="E119"/>
  <c r="E413" s="1"/>
  <c r="E183"/>
  <c r="E477" s="1"/>
  <c r="E153"/>
  <c r="E447" s="1"/>
  <c r="E185"/>
  <c r="E479" s="1"/>
  <c r="E217"/>
  <c r="E511" s="1"/>
  <c r="E609" s="1"/>
  <c r="E249"/>
  <c r="E543" s="1"/>
  <c r="E641" s="1"/>
  <c r="E281"/>
  <c r="E575" s="1"/>
  <c r="E673" s="1"/>
  <c r="E120"/>
  <c r="E414" s="1"/>
  <c r="E152"/>
  <c r="E446" s="1"/>
  <c r="E184"/>
  <c r="E478" s="1"/>
  <c r="E220"/>
  <c r="E514" s="1"/>
  <c r="E612" s="1"/>
  <c r="E252"/>
  <c r="E546" s="1"/>
  <c r="E644" s="1"/>
  <c r="E288"/>
  <c r="E582" s="1"/>
  <c r="E680" s="1"/>
  <c r="E166"/>
  <c r="E460" s="1"/>
  <c r="E198"/>
  <c r="E492" s="1"/>
  <c r="E230"/>
  <c r="E524" s="1"/>
  <c r="E622" s="1"/>
  <c r="E262"/>
  <c r="E556" s="1"/>
  <c r="E654" s="1"/>
  <c r="E294"/>
  <c r="E588" s="1"/>
  <c r="E686" s="1"/>
  <c r="E48"/>
  <c r="E342" s="1"/>
  <c r="E104"/>
  <c r="E398" s="1"/>
  <c r="E251"/>
  <c r="E545" s="1"/>
  <c r="E643" s="1"/>
  <c r="E29"/>
  <c r="E323" s="1"/>
  <c r="E45"/>
  <c r="E339" s="1"/>
  <c r="E61"/>
  <c r="E355" s="1"/>
  <c r="E77"/>
  <c r="E371" s="1"/>
  <c r="E93"/>
  <c r="E387" s="1"/>
  <c r="E109"/>
  <c r="E403" s="1"/>
  <c r="E129"/>
  <c r="E423" s="1"/>
  <c r="E150"/>
  <c r="E444" s="1"/>
  <c r="E223"/>
  <c r="E517" s="1"/>
  <c r="E615" s="1"/>
  <c r="E287"/>
  <c r="E581" s="1"/>
  <c r="E679" s="1"/>
  <c r="E44"/>
  <c r="E338" s="1"/>
  <c r="E100"/>
  <c r="E394" s="1"/>
  <c r="E207"/>
  <c r="E501" s="1"/>
  <c r="E35"/>
  <c r="E329" s="1"/>
  <c r="E71"/>
  <c r="E365" s="1"/>
  <c r="E87"/>
  <c r="E381" s="1"/>
  <c r="E103"/>
  <c r="E397" s="1"/>
  <c r="E126"/>
  <c r="E420" s="1"/>
  <c r="E147"/>
  <c r="E441" s="1"/>
  <c r="E203"/>
  <c r="E497" s="1"/>
  <c r="E263"/>
  <c r="E557" s="1"/>
  <c r="E655" s="1"/>
  <c r="E28"/>
  <c r="E322" s="1"/>
  <c r="E68"/>
  <c r="E362" s="1"/>
  <c r="E108"/>
  <c r="E402" s="1"/>
  <c r="E191"/>
  <c r="E485" s="1"/>
  <c r="E23"/>
  <c r="E317" s="1"/>
  <c r="E43"/>
  <c r="E337" s="1"/>
  <c r="E15"/>
  <c r="E309" s="1"/>
  <c r="E30"/>
  <c r="E324" s="1"/>
  <c r="E46"/>
  <c r="E340" s="1"/>
  <c r="E62"/>
  <c r="E356" s="1"/>
  <c r="E78"/>
  <c r="E372" s="1"/>
  <c r="E94"/>
  <c r="E388" s="1"/>
  <c r="E110"/>
  <c r="E404" s="1"/>
  <c r="E130"/>
  <c r="E424" s="1"/>
  <c r="E151"/>
  <c r="E445" s="1"/>
  <c r="E211"/>
  <c r="E505" s="1"/>
  <c r="E603" s="1"/>
  <c r="E275"/>
  <c r="E569" s="1"/>
  <c r="E667" s="1"/>
  <c r="E161"/>
  <c r="E455" s="1"/>
  <c r="E177"/>
  <c r="E471" s="1"/>
  <c r="E193"/>
  <c r="E487" s="1"/>
  <c r="E209"/>
  <c r="E503" s="1"/>
  <c r="E601" s="1"/>
  <c r="E225"/>
  <c r="E519" s="1"/>
  <c r="E617" s="1"/>
  <c r="E241"/>
  <c r="E535" s="1"/>
  <c r="E633" s="1"/>
  <c r="E257"/>
  <c r="E551" s="1"/>
  <c r="E649" s="1"/>
  <c r="E273"/>
  <c r="E567" s="1"/>
  <c r="E665" s="1"/>
  <c r="E289"/>
  <c r="E583" s="1"/>
  <c r="E681" s="1"/>
  <c r="E112"/>
  <c r="E406" s="1"/>
  <c r="E128"/>
  <c r="E422" s="1"/>
  <c r="E144"/>
  <c r="E438" s="1"/>
  <c r="E160"/>
  <c r="E454" s="1"/>
  <c r="E176"/>
  <c r="E470" s="1"/>
  <c r="E192"/>
  <c r="E486" s="1"/>
  <c r="E212"/>
  <c r="E506" s="1"/>
  <c r="E604" s="1"/>
  <c r="E228"/>
  <c r="E522" s="1"/>
  <c r="E620" s="1"/>
  <c r="E244"/>
  <c r="E538" s="1"/>
  <c r="E636" s="1"/>
  <c r="E260"/>
  <c r="E554" s="1"/>
  <c r="E652" s="1"/>
  <c r="E280"/>
  <c r="E574" s="1"/>
  <c r="E672" s="1"/>
  <c r="E296"/>
  <c r="E590" s="1"/>
  <c r="E688" s="1"/>
  <c r="E158"/>
  <c r="E452" s="1"/>
  <c r="E174"/>
  <c r="E468" s="1"/>
  <c r="E190"/>
  <c r="E484" s="1"/>
  <c r="E206"/>
  <c r="E500" s="1"/>
  <c r="E222"/>
  <c r="E516" s="1"/>
  <c r="E614" s="1"/>
  <c r="E238"/>
  <c r="E532" s="1"/>
  <c r="E630" s="1"/>
  <c r="E254"/>
  <c r="E548" s="1"/>
  <c r="E646" s="1"/>
  <c r="E270"/>
  <c r="E564" s="1"/>
  <c r="E662" s="1"/>
  <c r="E286"/>
  <c r="E580" s="1"/>
  <c r="E678" s="1"/>
  <c r="E302"/>
  <c r="E596" s="1"/>
  <c r="E694" s="1"/>
  <c r="F4" i="7"/>
  <c r="D9" i="6"/>
  <c r="G45" i="10" s="1"/>
  <c r="G4" i="7"/>
  <c r="D10" i="6"/>
  <c r="G46" i="10" s="1"/>
  <c r="BE232" i="1"/>
  <c r="B107"/>
  <c r="AR365" s="1"/>
  <c r="B386"/>
  <c r="AR644" s="1"/>
  <c r="B290"/>
  <c r="AR548" s="1"/>
  <c r="B566"/>
  <c r="B664" s="1"/>
  <c r="AP4"/>
  <c r="AO8"/>
  <c r="AO9" s="1"/>
  <c r="I3" i="3" s="1"/>
  <c r="E8" i="5" s="1"/>
  <c r="B576" i="1"/>
  <c r="B674" s="1"/>
  <c r="B287"/>
  <c r="AR545" s="1"/>
  <c r="B383"/>
  <c r="AR641" s="1"/>
  <c r="BF282"/>
  <c r="BF89"/>
  <c r="G526"/>
  <c r="G624" s="1"/>
  <c r="A624"/>
  <c r="G525"/>
  <c r="G623" s="1"/>
  <c r="A623"/>
  <c r="AB502"/>
  <c r="AH502" s="1"/>
  <c r="AI502" s="1"/>
  <c r="AJ502" s="1"/>
  <c r="AL502" s="1"/>
  <c r="AM502" s="1"/>
  <c r="AN502" s="1"/>
  <c r="B112"/>
  <c r="AR370" s="1"/>
  <c r="B391"/>
  <c r="AR649" s="1"/>
  <c r="B295"/>
  <c r="AR553" s="1"/>
  <c r="BF97"/>
  <c r="B123"/>
  <c r="AR381" s="1"/>
  <c r="B402"/>
  <c r="AR660" s="1"/>
  <c r="BF108"/>
  <c r="B116"/>
  <c r="AR374" s="1"/>
  <c r="B395"/>
  <c r="AR653" s="1"/>
  <c r="B299"/>
  <c r="AR557" s="1"/>
  <c r="BF101"/>
  <c r="D351"/>
  <c r="D309"/>
  <c r="D320"/>
  <c r="D352"/>
  <c r="D390"/>
  <c r="D425"/>
  <c r="D554"/>
  <c r="D652" s="1"/>
  <c r="D323"/>
  <c r="D501"/>
  <c r="D318"/>
  <c r="D334"/>
  <c r="D350"/>
  <c r="D387"/>
  <c r="D417"/>
  <c r="D481"/>
  <c r="D546"/>
  <c r="D644" s="1"/>
  <c r="D319"/>
  <c r="D367"/>
  <c r="D485"/>
  <c r="D325"/>
  <c r="D357"/>
  <c r="D396"/>
  <c r="D510"/>
  <c r="D608" s="1"/>
  <c r="D415"/>
  <c r="D447"/>
  <c r="D479"/>
  <c r="D512"/>
  <c r="D610" s="1"/>
  <c r="D544"/>
  <c r="D642" s="1"/>
  <c r="D576"/>
  <c r="D674" s="1"/>
  <c r="D377"/>
  <c r="D410"/>
  <c r="D426"/>
  <c r="D458"/>
  <c r="D490"/>
  <c r="D523"/>
  <c r="D621" s="1"/>
  <c r="D555"/>
  <c r="D653" s="1"/>
  <c r="D587"/>
  <c r="D685" s="1"/>
  <c r="D428"/>
  <c r="D460"/>
  <c r="D492"/>
  <c r="D525"/>
  <c r="D623" s="1"/>
  <c r="D557"/>
  <c r="D655" s="1"/>
  <c r="BF111"/>
  <c r="B578"/>
  <c r="B676" s="1"/>
  <c r="BF284"/>
  <c r="D339"/>
  <c r="D394"/>
  <c r="D566"/>
  <c r="D664" s="1"/>
  <c r="D316"/>
  <c r="D332"/>
  <c r="D348"/>
  <c r="D364"/>
  <c r="D384"/>
  <c r="D409"/>
  <c r="D473"/>
  <c r="D538"/>
  <c r="D636" s="1"/>
  <c r="D311"/>
  <c r="D359"/>
  <c r="D453"/>
  <c r="D314"/>
  <c r="D330"/>
  <c r="D346"/>
  <c r="D362"/>
  <c r="D382"/>
  <c r="D403"/>
  <c r="D465"/>
  <c r="D530"/>
  <c r="D628" s="1"/>
  <c r="D594"/>
  <c r="D692" s="1"/>
  <c r="D355"/>
  <c r="D437"/>
  <c r="D310"/>
  <c r="D321"/>
  <c r="D337"/>
  <c r="D353"/>
  <c r="D370"/>
  <c r="D391"/>
  <c r="D429"/>
  <c r="D493"/>
  <c r="D558"/>
  <c r="D656" s="1"/>
  <c r="D411"/>
  <c r="D427"/>
  <c r="D443"/>
  <c r="D459"/>
  <c r="D475"/>
  <c r="D491"/>
  <c r="D508"/>
  <c r="D606" s="1"/>
  <c r="D524"/>
  <c r="D622" s="1"/>
  <c r="D540"/>
  <c r="D638" s="1"/>
  <c r="D556"/>
  <c r="D654" s="1"/>
  <c r="D572"/>
  <c r="D670" s="1"/>
  <c r="D588"/>
  <c r="D686" s="1"/>
  <c r="D373"/>
  <c r="D389"/>
  <c r="D406"/>
  <c r="D422"/>
  <c r="D438"/>
  <c r="D454"/>
  <c r="D470"/>
  <c r="D486"/>
  <c r="D503"/>
  <c r="D601" s="1"/>
  <c r="D519"/>
  <c r="D617" s="1"/>
  <c r="D535"/>
  <c r="D633" s="1"/>
  <c r="D551"/>
  <c r="D649" s="1"/>
  <c r="D567"/>
  <c r="D665" s="1"/>
  <c r="D583"/>
  <c r="D681" s="1"/>
  <c r="D408"/>
  <c r="D424"/>
  <c r="D440"/>
  <c r="D456"/>
  <c r="D472"/>
  <c r="D488"/>
  <c r="D505"/>
  <c r="D603" s="1"/>
  <c r="D521"/>
  <c r="D619" s="1"/>
  <c r="D537"/>
  <c r="D635" s="1"/>
  <c r="D553"/>
  <c r="D651" s="1"/>
  <c r="D569"/>
  <c r="D667" s="1"/>
  <c r="D585"/>
  <c r="D683" s="1"/>
  <c r="B597"/>
  <c r="B695" s="1"/>
  <c r="BF303"/>
  <c r="B574"/>
  <c r="B672" s="1"/>
  <c r="BF280"/>
  <c r="A527"/>
  <c r="BE233"/>
  <c r="A528"/>
  <c r="BE234"/>
  <c r="BF291"/>
  <c r="B585"/>
  <c r="B683" s="1"/>
  <c r="D315"/>
  <c r="D363"/>
  <c r="D469"/>
  <c r="D324"/>
  <c r="D340"/>
  <c r="D356"/>
  <c r="D374"/>
  <c r="D395"/>
  <c r="D441"/>
  <c r="D506"/>
  <c r="D604" s="1"/>
  <c r="D570"/>
  <c r="D668" s="1"/>
  <c r="D335"/>
  <c r="D388"/>
  <c r="D550"/>
  <c r="D648" s="1"/>
  <c r="D322"/>
  <c r="D338"/>
  <c r="D354"/>
  <c r="D371"/>
  <c r="D392"/>
  <c r="D433"/>
  <c r="D497"/>
  <c r="D562"/>
  <c r="D660" s="1"/>
  <c r="D331"/>
  <c r="D383"/>
  <c r="D518"/>
  <c r="D616" s="1"/>
  <c r="D313"/>
  <c r="D329"/>
  <c r="D345"/>
  <c r="D361"/>
  <c r="D380"/>
  <c r="D402"/>
  <c r="D461"/>
  <c r="D526"/>
  <c r="D624" s="1"/>
  <c r="D590"/>
  <c r="D688" s="1"/>
  <c r="D419"/>
  <c r="D435"/>
  <c r="D451"/>
  <c r="D467"/>
  <c r="D483"/>
  <c r="D499"/>
  <c r="D516"/>
  <c r="D614" s="1"/>
  <c r="D532"/>
  <c r="D630" s="1"/>
  <c r="D548"/>
  <c r="D646" s="1"/>
  <c r="D564"/>
  <c r="D662" s="1"/>
  <c r="D580"/>
  <c r="D678" s="1"/>
  <c r="D597"/>
  <c r="D695" s="1"/>
  <c r="D381"/>
  <c r="D397"/>
  <c r="D414"/>
  <c r="D430"/>
  <c r="D446"/>
  <c r="D462"/>
  <c r="D478"/>
  <c r="D494"/>
  <c r="D511"/>
  <c r="D609" s="1"/>
  <c r="D527"/>
  <c r="D625" s="1"/>
  <c r="D543"/>
  <c r="D641" s="1"/>
  <c r="D559"/>
  <c r="D657" s="1"/>
  <c r="D575"/>
  <c r="D673" s="1"/>
  <c r="D591"/>
  <c r="D689" s="1"/>
  <c r="D416"/>
  <c r="D432"/>
  <c r="D448"/>
  <c r="D464"/>
  <c r="D480"/>
  <c r="D496"/>
  <c r="D513"/>
  <c r="D611" s="1"/>
  <c r="D529"/>
  <c r="D627" s="1"/>
  <c r="D545"/>
  <c r="D643" s="1"/>
  <c r="D561"/>
  <c r="D659" s="1"/>
  <c r="D577"/>
  <c r="D675" s="1"/>
  <c r="D593"/>
  <c r="D691" s="1"/>
  <c r="B575"/>
  <c r="B673" s="1"/>
  <c r="BF281"/>
  <c r="B571"/>
  <c r="B669" s="1"/>
  <c r="BF277"/>
  <c r="B135"/>
  <c r="AR393" s="1"/>
  <c r="B414"/>
  <c r="AR672" s="1"/>
  <c r="BF120"/>
  <c r="A43"/>
  <c r="A335"/>
  <c r="G335" s="1"/>
  <c r="A235"/>
  <c r="BE41"/>
  <c r="BF100"/>
  <c r="A44"/>
  <c r="A236"/>
  <c r="BE42"/>
  <c r="A336"/>
  <c r="G336" s="1"/>
  <c r="B118"/>
  <c r="AR376" s="1"/>
  <c r="B301"/>
  <c r="AR559" s="1"/>
  <c r="B397"/>
  <c r="AR655" s="1"/>
  <c r="BF103"/>
  <c r="B401"/>
  <c r="AR659" s="1"/>
  <c r="BF107"/>
  <c r="B119"/>
  <c r="AR377" s="1"/>
  <c r="B398"/>
  <c r="AR656" s="1"/>
  <c r="B302"/>
  <c r="AR560" s="1"/>
  <c r="BF104"/>
  <c r="D421"/>
  <c r="D336"/>
  <c r="D368"/>
  <c r="D489"/>
  <c r="D372"/>
  <c r="D366"/>
  <c r="D341"/>
  <c r="D375"/>
  <c r="D445"/>
  <c r="D574"/>
  <c r="D672" s="1"/>
  <c r="D431"/>
  <c r="D463"/>
  <c r="D495"/>
  <c r="D528"/>
  <c r="D626" s="1"/>
  <c r="D560"/>
  <c r="D658" s="1"/>
  <c r="D592"/>
  <c r="D690" s="1"/>
  <c r="D393"/>
  <c r="D442"/>
  <c r="D474"/>
  <c r="D507"/>
  <c r="D605" s="1"/>
  <c r="D539"/>
  <c r="D637" s="1"/>
  <c r="D571"/>
  <c r="D669" s="1"/>
  <c r="D412"/>
  <c r="D444"/>
  <c r="D476"/>
  <c r="D509"/>
  <c r="D607" s="1"/>
  <c r="D541"/>
  <c r="D639" s="1"/>
  <c r="D573"/>
  <c r="D671" s="1"/>
  <c r="D589"/>
  <c r="D687" s="1"/>
  <c r="B594"/>
  <c r="B692" s="1"/>
  <c r="D327"/>
  <c r="D378"/>
  <c r="D534"/>
  <c r="D632" s="1"/>
  <c r="D312"/>
  <c r="D328"/>
  <c r="D344"/>
  <c r="D360"/>
  <c r="D379"/>
  <c r="D400"/>
  <c r="D457"/>
  <c r="D522"/>
  <c r="D620" s="1"/>
  <c r="D586"/>
  <c r="D684" s="1"/>
  <c r="D347"/>
  <c r="D404"/>
  <c r="D582"/>
  <c r="D680" s="1"/>
  <c r="D326"/>
  <c r="D342"/>
  <c r="D358"/>
  <c r="D376"/>
  <c r="D398"/>
  <c r="D449"/>
  <c r="D514"/>
  <c r="D612" s="1"/>
  <c r="D578"/>
  <c r="D676" s="1"/>
  <c r="D343"/>
  <c r="D399"/>
  <c r="D596"/>
  <c r="D694" s="1"/>
  <c r="D317"/>
  <c r="D333"/>
  <c r="D349"/>
  <c r="D365"/>
  <c r="D386"/>
  <c r="D413"/>
  <c r="D477"/>
  <c r="D542"/>
  <c r="D640" s="1"/>
  <c r="D407"/>
  <c r="D423"/>
  <c r="D439"/>
  <c r="D455"/>
  <c r="D471"/>
  <c r="D487"/>
  <c r="D504"/>
  <c r="D602" s="1"/>
  <c r="D520"/>
  <c r="D618" s="1"/>
  <c r="D536"/>
  <c r="D634" s="1"/>
  <c r="D552"/>
  <c r="D650" s="1"/>
  <c r="D568"/>
  <c r="D666" s="1"/>
  <c r="D584"/>
  <c r="D682" s="1"/>
  <c r="D369"/>
  <c r="D385"/>
  <c r="D401"/>
  <c r="D418"/>
  <c r="D434"/>
  <c r="D450"/>
  <c r="D466"/>
  <c r="D482"/>
  <c r="D498"/>
  <c r="D515"/>
  <c r="D613" s="1"/>
  <c r="D531"/>
  <c r="D629" s="1"/>
  <c r="D547"/>
  <c r="D645" s="1"/>
  <c r="D563"/>
  <c r="D661" s="1"/>
  <c r="D579"/>
  <c r="D677" s="1"/>
  <c r="D595"/>
  <c r="D693" s="1"/>
  <c r="D420"/>
  <c r="D436"/>
  <c r="D452"/>
  <c r="D468"/>
  <c r="D484"/>
  <c r="D500"/>
  <c r="D517"/>
  <c r="D615" s="1"/>
  <c r="D533"/>
  <c r="D631" s="1"/>
  <c r="D549"/>
  <c r="D647" s="1"/>
  <c r="D565"/>
  <c r="D663" s="1"/>
  <c r="D581"/>
  <c r="D679" s="1"/>
  <c r="D598"/>
  <c r="D696" s="1"/>
  <c r="B113"/>
  <c r="AR371" s="1"/>
  <c r="B392"/>
  <c r="AR650" s="1"/>
  <c r="BF98"/>
  <c r="B296"/>
  <c r="AR554" s="1"/>
  <c r="B109"/>
  <c r="AR367" s="1"/>
  <c r="B292"/>
  <c r="AR550" s="1"/>
  <c r="BF94"/>
  <c r="B388"/>
  <c r="AR646" s="1"/>
  <c r="B580"/>
  <c r="B678" s="1"/>
  <c r="BF286"/>
  <c r="L84"/>
  <c r="L34"/>
  <c r="L328" s="1"/>
  <c r="L66"/>
  <c r="L360" s="1"/>
  <c r="L106"/>
  <c r="L228"/>
  <c r="L522" s="1"/>
  <c r="L620" s="1"/>
  <c r="L110"/>
  <c r="L404" s="1"/>
  <c r="L32"/>
  <c r="L326" s="1"/>
  <c r="L64"/>
  <c r="L104"/>
  <c r="L220"/>
  <c r="L105"/>
  <c r="L23"/>
  <c r="L317" s="1"/>
  <c r="L55"/>
  <c r="L349" s="1"/>
  <c r="L92"/>
  <c r="L386" s="1"/>
  <c r="L183"/>
  <c r="L113"/>
  <c r="L407" s="1"/>
  <c r="L145"/>
  <c r="L439" s="1"/>
  <c r="L177"/>
  <c r="L226"/>
  <c r="L258"/>
  <c r="L552" s="1"/>
  <c r="L650" s="1"/>
  <c r="L290"/>
  <c r="L584" s="1"/>
  <c r="L682" s="1"/>
  <c r="L91"/>
  <c r="L124"/>
  <c r="L172"/>
  <c r="L466" s="1"/>
  <c r="L204"/>
  <c r="L498" s="1"/>
  <c r="L237"/>
  <c r="L271"/>
  <c r="L45"/>
  <c r="L339" s="1"/>
  <c r="L100"/>
  <c r="L272"/>
  <c r="L22"/>
  <c r="L316" s="1"/>
  <c r="L38"/>
  <c r="L54"/>
  <c r="L70"/>
  <c r="L364" s="1"/>
  <c r="L90"/>
  <c r="L384" s="1"/>
  <c r="L115"/>
  <c r="L409" s="1"/>
  <c r="L179"/>
  <c r="L244"/>
  <c r="L17"/>
  <c r="L65"/>
  <c r="L359" s="1"/>
  <c r="L159"/>
  <c r="L20"/>
  <c r="L314" s="1"/>
  <c r="L36"/>
  <c r="L330" s="1"/>
  <c r="L52"/>
  <c r="L68"/>
  <c r="L88"/>
  <c r="L382" s="1"/>
  <c r="L109"/>
  <c r="L171"/>
  <c r="L465" s="1"/>
  <c r="L236"/>
  <c r="L530" s="1"/>
  <c r="L628" s="1"/>
  <c r="L300"/>
  <c r="L61"/>
  <c r="L355" s="1"/>
  <c r="L143"/>
  <c r="L437" s="1"/>
  <c r="L16"/>
  <c r="L27"/>
  <c r="L43"/>
  <c r="L59"/>
  <c r="L353" s="1"/>
  <c r="L76"/>
  <c r="L97"/>
  <c r="L135"/>
  <c r="L199"/>
  <c r="L493" s="1"/>
  <c r="L264"/>
  <c r="L117"/>
  <c r="L133"/>
  <c r="L427" s="1"/>
  <c r="L149"/>
  <c r="L443" s="1"/>
  <c r="L165"/>
  <c r="L181"/>
  <c r="L197"/>
  <c r="L491" s="1"/>
  <c r="L214"/>
  <c r="L508" s="1"/>
  <c r="L606" s="1"/>
  <c r="L230"/>
  <c r="L524" s="1"/>
  <c r="L622" s="1"/>
  <c r="L246"/>
  <c r="L262"/>
  <c r="L278"/>
  <c r="L572" s="1"/>
  <c r="L670" s="1"/>
  <c r="L294"/>
  <c r="L588" s="1"/>
  <c r="L686" s="1"/>
  <c r="L79"/>
  <c r="L95"/>
  <c r="L112"/>
  <c r="L406" s="1"/>
  <c r="L128"/>
  <c r="L422" s="1"/>
  <c r="L144"/>
  <c r="L160"/>
  <c r="L176"/>
  <c r="L470" s="1"/>
  <c r="L192"/>
  <c r="L486" s="1"/>
  <c r="L209"/>
  <c r="L225"/>
  <c r="L241"/>
  <c r="L535" s="1"/>
  <c r="L633" s="1"/>
  <c r="L257"/>
  <c r="L273"/>
  <c r="L289"/>
  <c r="L114"/>
  <c r="L130"/>
  <c r="L146"/>
  <c r="L440" s="1"/>
  <c r="L162"/>
  <c r="L456" s="1"/>
  <c r="L178"/>
  <c r="L472" s="1"/>
  <c r="L194"/>
  <c r="L488" s="1"/>
  <c r="L211"/>
  <c r="L227"/>
  <c r="L243"/>
  <c r="L537" s="1"/>
  <c r="L635" s="1"/>
  <c r="L259"/>
  <c r="L553" s="1"/>
  <c r="L651" s="1"/>
  <c r="L275"/>
  <c r="L291"/>
  <c r="L33"/>
  <c r="L240"/>
  <c r="L50"/>
  <c r="L344" s="1"/>
  <c r="L85"/>
  <c r="L379" s="1"/>
  <c r="L163"/>
  <c r="L292"/>
  <c r="L288"/>
  <c r="L48"/>
  <c r="L82"/>
  <c r="L155"/>
  <c r="L284"/>
  <c r="L302"/>
  <c r="L596" s="1"/>
  <c r="L694" s="1"/>
  <c r="L39"/>
  <c r="L71"/>
  <c r="L119"/>
  <c r="L248"/>
  <c r="L129"/>
  <c r="L161"/>
  <c r="L193"/>
  <c r="L210"/>
  <c r="L504" s="1"/>
  <c r="L602" s="1"/>
  <c r="L242"/>
  <c r="L536" s="1"/>
  <c r="L634" s="1"/>
  <c r="L274"/>
  <c r="L75"/>
  <c r="L107"/>
  <c r="L401" s="1"/>
  <c r="L140"/>
  <c r="L434" s="1"/>
  <c r="L156"/>
  <c r="L188"/>
  <c r="L221"/>
  <c r="L515" s="1"/>
  <c r="L613" s="1"/>
  <c r="L253"/>
  <c r="L269"/>
  <c r="L285"/>
  <c r="L579" s="1"/>
  <c r="L677" s="1"/>
  <c r="L301"/>
  <c r="L595" s="1"/>
  <c r="L693" s="1"/>
  <c r="L126"/>
  <c r="L142"/>
  <c r="L436" s="1"/>
  <c r="L158"/>
  <c r="L452" s="1"/>
  <c r="L174"/>
  <c r="L468" s="1"/>
  <c r="L206"/>
  <c r="L500" s="1"/>
  <c r="L223"/>
  <c r="L239"/>
  <c r="L255"/>
  <c r="L549" s="1"/>
  <c r="L647" s="1"/>
  <c r="L287"/>
  <c r="L304"/>
  <c r="L21"/>
  <c r="L315" s="1"/>
  <c r="L69"/>
  <c r="L363" s="1"/>
  <c r="L175"/>
  <c r="L469" s="1"/>
  <c r="L30"/>
  <c r="L324" s="1"/>
  <c r="L46"/>
  <c r="L62"/>
  <c r="L80"/>
  <c r="L374" s="1"/>
  <c r="L101"/>
  <c r="L395" s="1"/>
  <c r="L147"/>
  <c r="L441" s="1"/>
  <c r="L212"/>
  <c r="L506" s="1"/>
  <c r="L604" s="1"/>
  <c r="L276"/>
  <c r="L41"/>
  <c r="L94"/>
  <c r="L256"/>
  <c r="L550" s="1"/>
  <c r="L648" s="1"/>
  <c r="L28"/>
  <c r="L322" s="1"/>
  <c r="L44"/>
  <c r="L338" s="1"/>
  <c r="L60"/>
  <c r="L77"/>
  <c r="L98"/>
  <c r="L392" s="1"/>
  <c r="L139"/>
  <c r="L203"/>
  <c r="L497" s="1"/>
  <c r="L268"/>
  <c r="L562" s="1"/>
  <c r="L660" s="1"/>
  <c r="L37"/>
  <c r="L89"/>
  <c r="L224"/>
  <c r="L518" s="1"/>
  <c r="L616" s="1"/>
  <c r="L19"/>
  <c r="L35"/>
  <c r="L51"/>
  <c r="L67"/>
  <c r="L361" s="1"/>
  <c r="L86"/>
  <c r="L108"/>
  <c r="L402" s="1"/>
  <c r="L167"/>
  <c r="L232"/>
  <c r="L296"/>
  <c r="L125"/>
  <c r="L141"/>
  <c r="L435" s="1"/>
  <c r="L157"/>
  <c r="L451" s="1"/>
  <c r="L173"/>
  <c r="L189"/>
  <c r="L205"/>
  <c r="L499" s="1"/>
  <c r="L222"/>
  <c r="L516" s="1"/>
  <c r="L614" s="1"/>
  <c r="L238"/>
  <c r="L532" s="1"/>
  <c r="L630" s="1"/>
  <c r="L254"/>
  <c r="L270"/>
  <c r="L286"/>
  <c r="L580" s="1"/>
  <c r="L678" s="1"/>
  <c r="L303"/>
  <c r="L87"/>
  <c r="L103"/>
  <c r="L120"/>
  <c r="L136"/>
  <c r="L152"/>
  <c r="L446" s="1"/>
  <c r="L168"/>
  <c r="L462" s="1"/>
  <c r="L184"/>
  <c r="L200"/>
  <c r="L217"/>
  <c r="L233"/>
  <c r="L249"/>
  <c r="L543" s="1"/>
  <c r="L641" s="1"/>
  <c r="L265"/>
  <c r="L559" s="1"/>
  <c r="L657" s="1"/>
  <c r="L281"/>
  <c r="L297"/>
  <c r="L122"/>
  <c r="L416" s="1"/>
  <c r="L138"/>
  <c r="L154"/>
  <c r="L448" s="1"/>
  <c r="L170"/>
  <c r="L186"/>
  <c r="L202"/>
  <c r="L496" s="1"/>
  <c r="L219"/>
  <c r="L235"/>
  <c r="L251"/>
  <c r="L545" s="1"/>
  <c r="L643" s="1"/>
  <c r="L267"/>
  <c r="L561" s="1"/>
  <c r="L659" s="1"/>
  <c r="L283"/>
  <c r="L299"/>
  <c r="L18"/>
  <c r="L312" s="1"/>
  <c r="L53"/>
  <c r="L49"/>
  <c r="L190"/>
  <c r="L484" s="1"/>
  <c r="L57"/>
  <c r="L127"/>
  <c r="L15"/>
  <c r="L26"/>
  <c r="L320" s="1"/>
  <c r="L42"/>
  <c r="L58"/>
  <c r="L352" s="1"/>
  <c r="L74"/>
  <c r="L96"/>
  <c r="L390" s="1"/>
  <c r="L131"/>
  <c r="L195"/>
  <c r="L260"/>
  <c r="L554" s="1"/>
  <c r="L652" s="1"/>
  <c r="L29"/>
  <c r="L323" s="1"/>
  <c r="L78"/>
  <c r="L207"/>
  <c r="L24"/>
  <c r="L40"/>
  <c r="L334" s="1"/>
  <c r="L56"/>
  <c r="L72"/>
  <c r="L366" s="1"/>
  <c r="L93"/>
  <c r="L123"/>
  <c r="L417" s="1"/>
  <c r="L187"/>
  <c r="L481" s="1"/>
  <c r="L252"/>
  <c r="L25"/>
  <c r="L73"/>
  <c r="L367" s="1"/>
  <c r="L191"/>
  <c r="L31"/>
  <c r="L47"/>
  <c r="L341" s="1"/>
  <c r="L63"/>
  <c r="L81"/>
  <c r="L102"/>
  <c r="L151"/>
  <c r="L445" s="1"/>
  <c r="L216"/>
  <c r="L280"/>
  <c r="L574" s="1"/>
  <c r="L672" s="1"/>
  <c r="L121"/>
  <c r="L137"/>
  <c r="L431" s="1"/>
  <c r="L153"/>
  <c r="L169"/>
  <c r="L185"/>
  <c r="L201"/>
  <c r="L495" s="1"/>
  <c r="L218"/>
  <c r="L512" s="1"/>
  <c r="L610" s="1"/>
  <c r="L234"/>
  <c r="L250"/>
  <c r="L544" s="1"/>
  <c r="L642" s="1"/>
  <c r="L266"/>
  <c r="L282"/>
  <c r="L576" s="1"/>
  <c r="L674" s="1"/>
  <c r="L298"/>
  <c r="L83"/>
  <c r="L99"/>
  <c r="L393" s="1"/>
  <c r="L116"/>
  <c r="L410" s="1"/>
  <c r="L132"/>
  <c r="L148"/>
  <c r="L442" s="1"/>
  <c r="L164"/>
  <c r="L180"/>
  <c r="L474" s="1"/>
  <c r="L196"/>
  <c r="L213"/>
  <c r="L229"/>
  <c r="L523" s="1"/>
  <c r="L621" s="1"/>
  <c r="L245"/>
  <c r="L261"/>
  <c r="L555" s="1"/>
  <c r="L653" s="1"/>
  <c r="L277"/>
  <c r="L293"/>
  <c r="L587" s="1"/>
  <c r="L685" s="1"/>
  <c r="L118"/>
  <c r="L134"/>
  <c r="L428" s="1"/>
  <c r="L150"/>
  <c r="L166"/>
  <c r="L460" s="1"/>
  <c r="L182"/>
  <c r="L476" s="1"/>
  <c r="L198"/>
  <c r="L215"/>
  <c r="L231"/>
  <c r="L525" s="1"/>
  <c r="L623" s="1"/>
  <c r="L247"/>
  <c r="L263"/>
  <c r="L279"/>
  <c r="L295"/>
  <c r="L589" s="1"/>
  <c r="L687" s="1"/>
  <c r="AQ12"/>
  <c r="Q4"/>
  <c r="K4" i="3" s="1"/>
  <c r="AO13" i="1"/>
  <c r="K3" i="3" s="1"/>
  <c r="E8" i="6" l="1"/>
  <c r="E8" i="13"/>
  <c r="B298" i="1"/>
  <c r="AR556" s="1"/>
  <c r="B577"/>
  <c r="B675" s="1"/>
  <c r="BF300"/>
  <c r="B122"/>
  <c r="AR380" s="1"/>
  <c r="B115"/>
  <c r="AR373" s="1"/>
  <c r="BF283"/>
  <c r="B394"/>
  <c r="AR652" s="1"/>
  <c r="B583"/>
  <c r="B681" s="1"/>
  <c r="B293"/>
  <c r="AR551" s="1"/>
  <c r="B129"/>
  <c r="AR387" s="1"/>
  <c r="B400"/>
  <c r="AR658" s="1"/>
  <c r="BF117"/>
  <c r="B132"/>
  <c r="AR390" s="1"/>
  <c r="B405"/>
  <c r="B411"/>
  <c r="AR669" s="1"/>
  <c r="B126"/>
  <c r="AR384" s="1"/>
  <c r="BF289"/>
  <c r="B389"/>
  <c r="AR647" s="1"/>
  <c r="B572"/>
  <c r="B670" s="1"/>
  <c r="B588"/>
  <c r="B686" s="1"/>
  <c r="BF95"/>
  <c r="BF114"/>
  <c r="B581"/>
  <c r="B679" s="1"/>
  <c r="BF278"/>
  <c r="BF294"/>
  <c r="B110"/>
  <c r="AR368" s="1"/>
  <c r="B408"/>
  <c r="AR666" s="1"/>
  <c r="B121"/>
  <c r="AR379" s="1"/>
  <c r="BF297"/>
  <c r="B304"/>
  <c r="AR562" s="1"/>
  <c r="B591"/>
  <c r="B689" s="1"/>
  <c r="BF106"/>
  <c r="L4" i="4"/>
  <c r="M4" s="1"/>
  <c r="F4"/>
  <c r="G10" i="10"/>
  <c r="L4" i="1"/>
  <c r="F260" s="1"/>
  <c r="A258" i="3" s="1"/>
  <c r="D8" i="6"/>
  <c r="G44" i="10" s="1"/>
  <c r="B28" i="14" s="1"/>
  <c r="E4" i="7"/>
  <c r="L4"/>
  <c r="M4" s="1"/>
  <c r="BF290" i="1"/>
  <c r="AQ8"/>
  <c r="AR8" s="1"/>
  <c r="AR9" s="1"/>
  <c r="N4" s="1"/>
  <c r="I8" i="3" s="1"/>
  <c r="D11" i="5" s="1"/>
  <c r="B584" i="1"/>
  <c r="B682" s="1"/>
  <c r="BF287"/>
  <c r="BJ405"/>
  <c r="BK405" s="1"/>
  <c r="AR663"/>
  <c r="G528"/>
  <c r="G626" s="1"/>
  <c r="A626"/>
  <c r="G527"/>
  <c r="G625" s="1"/>
  <c r="A625"/>
  <c r="AK502"/>
  <c r="BM502" s="1"/>
  <c r="M302"/>
  <c r="M596" s="1"/>
  <c r="M694" s="1"/>
  <c r="M295"/>
  <c r="M589" s="1"/>
  <c r="M687" s="1"/>
  <c r="M143"/>
  <c r="M437" s="1"/>
  <c r="M278"/>
  <c r="M572" s="1"/>
  <c r="M670" s="1"/>
  <c r="M230"/>
  <c r="M524" s="1"/>
  <c r="M622" s="1"/>
  <c r="M66"/>
  <c r="M360" s="1"/>
  <c r="M99"/>
  <c r="M393" s="1"/>
  <c r="M282"/>
  <c r="M576" s="1"/>
  <c r="M674" s="1"/>
  <c r="M258"/>
  <c r="M552" s="1"/>
  <c r="M650" s="1"/>
  <c r="M72"/>
  <c r="M256"/>
  <c r="M550" s="1"/>
  <c r="M648" s="1"/>
  <c r="M197"/>
  <c r="M491" s="1"/>
  <c r="M149"/>
  <c r="M443" s="1"/>
  <c r="M286"/>
  <c r="M580" s="1"/>
  <c r="M678" s="1"/>
  <c r="M238"/>
  <c r="M532" s="1"/>
  <c r="M630" s="1"/>
  <c r="M101"/>
  <c r="M395" s="1"/>
  <c r="M21"/>
  <c r="M315" s="1"/>
  <c r="M255"/>
  <c r="M549" s="1"/>
  <c r="M647" s="1"/>
  <c r="M206"/>
  <c r="M500" s="1"/>
  <c r="M259"/>
  <c r="M553" s="1"/>
  <c r="M651" s="1"/>
  <c r="M229"/>
  <c r="M523" s="1"/>
  <c r="M621" s="1"/>
  <c r="M180"/>
  <c r="M474" s="1"/>
  <c r="M201"/>
  <c r="M495" s="1"/>
  <c r="M260"/>
  <c r="M190"/>
  <c r="M484" s="1"/>
  <c r="M251"/>
  <c r="M545" s="1"/>
  <c r="M643" s="1"/>
  <c r="M202"/>
  <c r="M496" s="1"/>
  <c r="M301"/>
  <c r="M595" s="1"/>
  <c r="M693" s="1"/>
  <c r="M85"/>
  <c r="M379" s="1"/>
  <c r="M178"/>
  <c r="M472" s="1"/>
  <c r="M115"/>
  <c r="M409" s="1"/>
  <c r="M151"/>
  <c r="M445" s="1"/>
  <c r="M123"/>
  <c r="M417" s="1"/>
  <c r="M107"/>
  <c r="M401" s="1"/>
  <c r="M242"/>
  <c r="M536" s="1"/>
  <c r="M634" s="1"/>
  <c r="M176"/>
  <c r="M470" s="1"/>
  <c r="M128"/>
  <c r="M422" s="1"/>
  <c r="M45"/>
  <c r="M339" s="1"/>
  <c r="M204"/>
  <c r="M498" s="1"/>
  <c r="M231"/>
  <c r="M525" s="1"/>
  <c r="M623" s="1"/>
  <c r="M182"/>
  <c r="M476" s="1"/>
  <c r="M116"/>
  <c r="M410" s="1"/>
  <c r="M218"/>
  <c r="M512" s="1"/>
  <c r="M610" s="1"/>
  <c r="M47"/>
  <c r="M341" s="1"/>
  <c r="M73"/>
  <c r="M367" s="1"/>
  <c r="M187"/>
  <c r="M481" s="1"/>
  <c r="M29"/>
  <c r="M323" s="1"/>
  <c r="M249"/>
  <c r="M543" s="1"/>
  <c r="M641" s="1"/>
  <c r="M147"/>
  <c r="M441" s="1"/>
  <c r="M175"/>
  <c r="M469" s="1"/>
  <c r="M294"/>
  <c r="M588" s="1"/>
  <c r="M686" s="1"/>
  <c r="M214"/>
  <c r="M508" s="1"/>
  <c r="M606" s="1"/>
  <c r="M133"/>
  <c r="M427" s="1"/>
  <c r="M199"/>
  <c r="M493" s="1"/>
  <c r="M61"/>
  <c r="M355" s="1"/>
  <c r="M171"/>
  <c r="M465" s="1"/>
  <c r="M113"/>
  <c r="M407" s="1"/>
  <c r="M158"/>
  <c r="M452" s="1"/>
  <c r="M148"/>
  <c r="M442" s="1"/>
  <c r="M250"/>
  <c r="M544" s="1"/>
  <c r="M642" s="1"/>
  <c r="M168"/>
  <c r="M462" s="1"/>
  <c r="M141"/>
  <c r="M435" s="1"/>
  <c r="M224"/>
  <c r="M518" s="1"/>
  <c r="M616" s="1"/>
  <c r="M268"/>
  <c r="M562" s="1"/>
  <c r="M660" s="1"/>
  <c r="M174"/>
  <c r="M468" s="1"/>
  <c r="M285"/>
  <c r="M579" s="1"/>
  <c r="M677" s="1"/>
  <c r="M221"/>
  <c r="M515" s="1"/>
  <c r="M613" s="1"/>
  <c r="M140"/>
  <c r="M434" s="1"/>
  <c r="M210"/>
  <c r="M504" s="1"/>
  <c r="M602" s="1"/>
  <c r="F227"/>
  <c r="A225" i="3" s="1"/>
  <c r="M243" i="1"/>
  <c r="M194"/>
  <c r="M488" s="1"/>
  <c r="M146"/>
  <c r="M241"/>
  <c r="M535" s="1"/>
  <c r="M633" s="1"/>
  <c r="M192"/>
  <c r="M486" s="1"/>
  <c r="M59"/>
  <c r="M353" s="1"/>
  <c r="M65"/>
  <c r="M172"/>
  <c r="M466" s="1"/>
  <c r="M290"/>
  <c r="M584" s="1"/>
  <c r="M682" s="1"/>
  <c r="M23"/>
  <c r="M228"/>
  <c r="M150"/>
  <c r="L444"/>
  <c r="M234"/>
  <c r="L528"/>
  <c r="L626" s="1"/>
  <c r="M303"/>
  <c r="L597"/>
  <c r="L695" s="1"/>
  <c r="M167"/>
  <c r="L461"/>
  <c r="M19"/>
  <c r="L313"/>
  <c r="M274"/>
  <c r="L568"/>
  <c r="L666" s="1"/>
  <c r="M129"/>
  <c r="L423"/>
  <c r="M284"/>
  <c r="L578"/>
  <c r="L676" s="1"/>
  <c r="M288"/>
  <c r="L582"/>
  <c r="L680" s="1"/>
  <c r="M33"/>
  <c r="L327"/>
  <c r="M291"/>
  <c r="L585"/>
  <c r="L683" s="1"/>
  <c r="M289"/>
  <c r="L583"/>
  <c r="L681" s="1"/>
  <c r="M264"/>
  <c r="L558"/>
  <c r="L656" s="1"/>
  <c r="M43"/>
  <c r="L337"/>
  <c r="M52"/>
  <c r="L346"/>
  <c r="M91"/>
  <c r="L385"/>
  <c r="M64"/>
  <c r="L358"/>
  <c r="M84"/>
  <c r="L378"/>
  <c r="BF296"/>
  <c r="B590"/>
  <c r="B688" s="1"/>
  <c r="BF122"/>
  <c r="B416"/>
  <c r="AR674" s="1"/>
  <c r="A46"/>
  <c r="A338"/>
  <c r="G338" s="1"/>
  <c r="A238"/>
  <c r="BE44"/>
  <c r="A45"/>
  <c r="A337"/>
  <c r="G337" s="1"/>
  <c r="A237"/>
  <c r="BE43"/>
  <c r="M118"/>
  <c r="L412"/>
  <c r="M57"/>
  <c r="L351"/>
  <c r="M184"/>
  <c r="L478"/>
  <c r="M86"/>
  <c r="L380"/>
  <c r="M35"/>
  <c r="L329"/>
  <c r="M276"/>
  <c r="L570"/>
  <c r="L668" s="1"/>
  <c r="M75"/>
  <c r="L369"/>
  <c r="M161"/>
  <c r="L455"/>
  <c r="M71"/>
  <c r="L365"/>
  <c r="M48"/>
  <c r="L342"/>
  <c r="M240"/>
  <c r="L534"/>
  <c r="L632" s="1"/>
  <c r="M227"/>
  <c r="L521"/>
  <c r="L619" s="1"/>
  <c r="M114"/>
  <c r="L408"/>
  <c r="M117"/>
  <c r="L411"/>
  <c r="M135"/>
  <c r="L429"/>
  <c r="M300"/>
  <c r="L594"/>
  <c r="L692" s="1"/>
  <c r="M68"/>
  <c r="L362"/>
  <c r="M177"/>
  <c r="L471"/>
  <c r="M104"/>
  <c r="L398"/>
  <c r="M106"/>
  <c r="L400"/>
  <c r="B124"/>
  <c r="AR382" s="1"/>
  <c r="B403"/>
  <c r="AR661" s="1"/>
  <c r="BF109"/>
  <c r="A530"/>
  <c r="BE236"/>
  <c r="M277"/>
  <c r="L571"/>
  <c r="L669" s="1"/>
  <c r="M196"/>
  <c r="L490"/>
  <c r="M298"/>
  <c r="L592"/>
  <c r="L690" s="1"/>
  <c r="M169"/>
  <c r="L463"/>
  <c r="M121"/>
  <c r="L415"/>
  <c r="M63"/>
  <c r="L357"/>
  <c r="M56"/>
  <c r="L350"/>
  <c r="M24"/>
  <c r="L318"/>
  <c r="M131"/>
  <c r="L425"/>
  <c r="M74"/>
  <c r="L368"/>
  <c r="M127"/>
  <c r="L421"/>
  <c r="M53"/>
  <c r="L347"/>
  <c r="M299"/>
  <c r="L593"/>
  <c r="L691" s="1"/>
  <c r="M219"/>
  <c r="L513"/>
  <c r="L611" s="1"/>
  <c r="M170"/>
  <c r="L464"/>
  <c r="M281"/>
  <c r="L575"/>
  <c r="L673" s="1"/>
  <c r="M200"/>
  <c r="L494"/>
  <c r="M103"/>
  <c r="L397"/>
  <c r="M189"/>
  <c r="L483"/>
  <c r="M296"/>
  <c r="L590"/>
  <c r="L688" s="1"/>
  <c r="M51"/>
  <c r="L345"/>
  <c r="M139"/>
  <c r="L433"/>
  <c r="M60"/>
  <c r="L354"/>
  <c r="M41"/>
  <c r="L335"/>
  <c r="M46"/>
  <c r="L340"/>
  <c r="M287"/>
  <c r="L581"/>
  <c r="L679" s="1"/>
  <c r="M223"/>
  <c r="L517"/>
  <c r="L615" s="1"/>
  <c r="M253"/>
  <c r="L547"/>
  <c r="L645" s="1"/>
  <c r="M156"/>
  <c r="L450"/>
  <c r="M193"/>
  <c r="L487"/>
  <c r="M119"/>
  <c r="L413"/>
  <c r="M82"/>
  <c r="L376"/>
  <c r="M163"/>
  <c r="L457"/>
  <c r="M130"/>
  <c r="L424"/>
  <c r="M257"/>
  <c r="L551"/>
  <c r="L649" s="1"/>
  <c r="M209"/>
  <c r="L503"/>
  <c r="L601" s="1"/>
  <c r="M246"/>
  <c r="L540"/>
  <c r="L638" s="1"/>
  <c r="M165"/>
  <c r="L459"/>
  <c r="M16"/>
  <c r="L310"/>
  <c r="M179"/>
  <c r="L473"/>
  <c r="M38"/>
  <c r="L332"/>
  <c r="M100"/>
  <c r="L394"/>
  <c r="M237"/>
  <c r="L531"/>
  <c r="L629" s="1"/>
  <c r="M226"/>
  <c r="L520"/>
  <c r="L618" s="1"/>
  <c r="M220"/>
  <c r="L514"/>
  <c r="L612" s="1"/>
  <c r="BF292"/>
  <c r="B586"/>
  <c r="B684" s="1"/>
  <c r="A529"/>
  <c r="BE235"/>
  <c r="B150"/>
  <c r="AR408" s="1"/>
  <c r="B429"/>
  <c r="AR687" s="1"/>
  <c r="BF135"/>
  <c r="B131"/>
  <c r="AR389" s="1"/>
  <c r="B410"/>
  <c r="AR668" s="1"/>
  <c r="BF116"/>
  <c r="BF110"/>
  <c r="BF295"/>
  <c r="B589"/>
  <c r="B687" s="1"/>
  <c r="M280"/>
  <c r="M40"/>
  <c r="M58"/>
  <c r="M18"/>
  <c r="M154"/>
  <c r="M44"/>
  <c r="M80"/>
  <c r="M22"/>
  <c r="M26"/>
  <c r="M267"/>
  <c r="M122"/>
  <c r="M152"/>
  <c r="M142"/>
  <c r="M162"/>
  <c r="M145"/>
  <c r="M92"/>
  <c r="M55"/>
  <c r="M34"/>
  <c r="M279"/>
  <c r="L573"/>
  <c r="L671" s="1"/>
  <c r="M132"/>
  <c r="L426"/>
  <c r="M102"/>
  <c r="L396"/>
  <c r="M25"/>
  <c r="L319"/>
  <c r="M78"/>
  <c r="L372"/>
  <c r="M233"/>
  <c r="L527"/>
  <c r="L625" s="1"/>
  <c r="M136"/>
  <c r="L430"/>
  <c r="M270"/>
  <c r="L564"/>
  <c r="L662" s="1"/>
  <c r="M89"/>
  <c r="L383"/>
  <c r="M126"/>
  <c r="L420"/>
  <c r="M39"/>
  <c r="L333"/>
  <c r="M211"/>
  <c r="L505"/>
  <c r="L603" s="1"/>
  <c r="M160"/>
  <c r="L454"/>
  <c r="M79"/>
  <c r="L373"/>
  <c r="M97"/>
  <c r="L391"/>
  <c r="M109"/>
  <c r="L403"/>
  <c r="M17"/>
  <c r="L311"/>
  <c r="B133"/>
  <c r="AR391" s="1"/>
  <c r="B412"/>
  <c r="AR670" s="1"/>
  <c r="BF118"/>
  <c r="B130"/>
  <c r="AR388" s="1"/>
  <c r="BF115"/>
  <c r="B409"/>
  <c r="AR667" s="1"/>
  <c r="BF126"/>
  <c r="BF299"/>
  <c r="B593"/>
  <c r="B691" s="1"/>
  <c r="B423"/>
  <c r="AR681" s="1"/>
  <c r="BF129"/>
  <c r="B127"/>
  <c r="AR385" s="1"/>
  <c r="B406"/>
  <c r="AR664" s="1"/>
  <c r="BF112"/>
  <c r="M153"/>
  <c r="L447"/>
  <c r="M93"/>
  <c r="L387"/>
  <c r="M207"/>
  <c r="L501"/>
  <c r="M283"/>
  <c r="L577"/>
  <c r="L675" s="1"/>
  <c r="M87"/>
  <c r="L381"/>
  <c r="M173"/>
  <c r="L467"/>
  <c r="M232"/>
  <c r="L526"/>
  <c r="L624" s="1"/>
  <c r="M95"/>
  <c r="L389"/>
  <c r="M124"/>
  <c r="L418"/>
  <c r="B128"/>
  <c r="AR386" s="1"/>
  <c r="B407"/>
  <c r="AR665" s="1"/>
  <c r="BF113"/>
  <c r="B596"/>
  <c r="B694" s="1"/>
  <c r="BF302"/>
  <c r="B595"/>
  <c r="B693" s="1"/>
  <c r="BF301"/>
  <c r="M247"/>
  <c r="L541"/>
  <c r="L639" s="1"/>
  <c r="M198"/>
  <c r="L492"/>
  <c r="M245"/>
  <c r="L539"/>
  <c r="L637" s="1"/>
  <c r="M263"/>
  <c r="L557"/>
  <c r="L655" s="1"/>
  <c r="M215"/>
  <c r="L509"/>
  <c r="L607" s="1"/>
  <c r="M213"/>
  <c r="L507"/>
  <c r="L605" s="1"/>
  <c r="M164"/>
  <c r="L458"/>
  <c r="M83"/>
  <c r="L377"/>
  <c r="M266"/>
  <c r="L560"/>
  <c r="L658" s="1"/>
  <c r="M185"/>
  <c r="L479"/>
  <c r="M216"/>
  <c r="L510"/>
  <c r="L608" s="1"/>
  <c r="M81"/>
  <c r="L375"/>
  <c r="M31"/>
  <c r="L325"/>
  <c r="M191"/>
  <c r="L485"/>
  <c r="M252"/>
  <c r="L546"/>
  <c r="L644" s="1"/>
  <c r="M195"/>
  <c r="L489"/>
  <c r="E272"/>
  <c r="L336"/>
  <c r="M15"/>
  <c r="L309"/>
  <c r="M49"/>
  <c r="L343"/>
  <c r="M235"/>
  <c r="L529"/>
  <c r="L627" s="1"/>
  <c r="M186"/>
  <c r="L480"/>
  <c r="M138"/>
  <c r="L432"/>
  <c r="M297"/>
  <c r="L591"/>
  <c r="L689" s="1"/>
  <c r="M217"/>
  <c r="L511"/>
  <c r="L609" s="1"/>
  <c r="M120"/>
  <c r="L414"/>
  <c r="M254"/>
  <c r="L548"/>
  <c r="L646" s="1"/>
  <c r="M125"/>
  <c r="L419"/>
  <c r="M37"/>
  <c r="L331"/>
  <c r="M77"/>
  <c r="L371"/>
  <c r="M94"/>
  <c r="L388"/>
  <c r="M62"/>
  <c r="L356"/>
  <c r="M304"/>
  <c r="L598"/>
  <c r="L696" s="1"/>
  <c r="M239"/>
  <c r="L533"/>
  <c r="L631" s="1"/>
  <c r="M269"/>
  <c r="L563"/>
  <c r="L661" s="1"/>
  <c r="M188"/>
  <c r="L482"/>
  <c r="M248"/>
  <c r="L542"/>
  <c r="L640" s="1"/>
  <c r="M155"/>
  <c r="L449"/>
  <c r="M292"/>
  <c r="L586"/>
  <c r="L684" s="1"/>
  <c r="M275"/>
  <c r="L569"/>
  <c r="L667" s="1"/>
  <c r="M273"/>
  <c r="L567"/>
  <c r="L665" s="1"/>
  <c r="M225"/>
  <c r="L519"/>
  <c r="L617" s="1"/>
  <c r="M144"/>
  <c r="L438"/>
  <c r="M262"/>
  <c r="L556"/>
  <c r="L654" s="1"/>
  <c r="M181"/>
  <c r="L475"/>
  <c r="M76"/>
  <c r="L370"/>
  <c r="M27"/>
  <c r="L321"/>
  <c r="M159"/>
  <c r="L453"/>
  <c r="M244"/>
  <c r="L538"/>
  <c r="L636" s="1"/>
  <c r="M54"/>
  <c r="L348"/>
  <c r="M272"/>
  <c r="M566" s="1"/>
  <c r="M664" s="1"/>
  <c r="L566"/>
  <c r="L664" s="1"/>
  <c r="M271"/>
  <c r="L565"/>
  <c r="L663" s="1"/>
  <c r="M183"/>
  <c r="L477"/>
  <c r="M105"/>
  <c r="L399"/>
  <c r="B134"/>
  <c r="AR392" s="1"/>
  <c r="B413"/>
  <c r="AR671" s="1"/>
  <c r="BF119"/>
  <c r="BF298"/>
  <c r="B592"/>
  <c r="B690" s="1"/>
  <c r="BF293"/>
  <c r="B138"/>
  <c r="AR396" s="1"/>
  <c r="B417"/>
  <c r="AR675" s="1"/>
  <c r="BF123"/>
  <c r="M96"/>
  <c r="M98"/>
  <c r="M30"/>
  <c r="M20"/>
  <c r="M70"/>
  <c r="M110"/>
  <c r="M166"/>
  <c r="M134"/>
  <c r="M293"/>
  <c r="M261"/>
  <c r="M137"/>
  <c r="M265"/>
  <c r="M222"/>
  <c r="M205"/>
  <c r="M157"/>
  <c r="M108"/>
  <c r="M67"/>
  <c r="M203"/>
  <c r="M28"/>
  <c r="M212"/>
  <c r="M69"/>
  <c r="M50"/>
  <c r="M112"/>
  <c r="M236"/>
  <c r="M88"/>
  <c r="M36"/>
  <c r="M90"/>
  <c r="M32"/>
  <c r="M42"/>
  <c r="AS12"/>
  <c r="AS13" s="1"/>
  <c r="S3" s="1"/>
  <c r="AR12"/>
  <c r="AR13" s="1"/>
  <c r="S4" s="1"/>
  <c r="AQ13"/>
  <c r="S2" s="1"/>
  <c r="K7" i="3" s="1"/>
  <c r="B137" i="1" l="1"/>
  <c r="AR395" s="1"/>
  <c r="B136"/>
  <c r="AR394" s="1"/>
  <c r="B587"/>
  <c r="B685" s="1"/>
  <c r="B141"/>
  <c r="AR399" s="1"/>
  <c r="B415"/>
  <c r="AR673" s="1"/>
  <c r="B144"/>
  <c r="AR402" s="1"/>
  <c r="B420"/>
  <c r="AR678" s="1"/>
  <c r="BF121"/>
  <c r="F64"/>
  <c r="A62" i="3" s="1"/>
  <c r="F270" i="1"/>
  <c r="A268" i="3" s="1"/>
  <c r="F281" i="1"/>
  <c r="A279" i="3" s="1"/>
  <c r="F77" i="1"/>
  <c r="A75" i="3" s="1"/>
  <c r="F153" i="1"/>
  <c r="A151" i="3" s="1"/>
  <c r="F269" i="1"/>
  <c r="A267" i="3" s="1"/>
  <c r="F298" i="1"/>
  <c r="A296" i="3" s="1"/>
  <c r="F156" i="1"/>
  <c r="A154" i="3" s="1"/>
  <c r="F57" i="1"/>
  <c r="A55" i="3" s="1"/>
  <c r="F56" i="1"/>
  <c r="A54" i="3" s="1"/>
  <c r="F144" i="1"/>
  <c r="A142" i="3" s="1"/>
  <c r="F39" i="1"/>
  <c r="A37" i="3" s="1"/>
  <c r="F264" i="1"/>
  <c r="A262" i="3" s="1"/>
  <c r="F67" i="1"/>
  <c r="A65" i="3" s="1"/>
  <c r="F2" i="2"/>
  <c r="F120" i="1"/>
  <c r="A118" i="3" s="1"/>
  <c r="F36" i="1"/>
  <c r="A34" i="3" s="1"/>
  <c r="F273" i="1"/>
  <c r="A271" i="3" s="1"/>
  <c r="F229" i="1"/>
  <c r="A227" i="3" s="1"/>
  <c r="F106" i="1"/>
  <c r="A104" i="3" s="1"/>
  <c r="F294" i="1"/>
  <c r="A292" i="3" s="1"/>
  <c r="F74" i="1"/>
  <c r="A72" i="3" s="1"/>
  <c r="F125" i="1"/>
  <c r="A123" i="3" s="1"/>
  <c r="F134" i="1"/>
  <c r="A132" i="3" s="1"/>
  <c r="F182" i="1"/>
  <c r="A180" i="3" s="1"/>
  <c r="F3" i="2"/>
  <c r="F6" s="1"/>
  <c r="F187" i="1"/>
  <c r="A185" i="3" s="1"/>
  <c r="F169" i="1"/>
  <c r="A167" i="3" s="1"/>
  <c r="F93" i="1"/>
  <c r="A91" i="3" s="1"/>
  <c r="F161" i="1"/>
  <c r="A159" i="3" s="1"/>
  <c r="F251" i="1"/>
  <c r="A249" i="3" s="1"/>
  <c r="F222" i="1"/>
  <c r="A220" i="3" s="1"/>
  <c r="F230" i="1"/>
  <c r="A228" i="3" s="1"/>
  <c r="F250" i="1"/>
  <c r="A248" i="3" s="1"/>
  <c r="F140" i="1"/>
  <c r="A138" i="3" s="1"/>
  <c r="F115" i="1"/>
  <c r="A113" i="3" s="1"/>
  <c r="F127" i="1"/>
  <c r="A125" i="3" s="1"/>
  <c r="F49" i="1"/>
  <c r="A47" i="3" s="1"/>
  <c r="F185" i="1"/>
  <c r="A183" i="3" s="1"/>
  <c r="I4"/>
  <c r="T7" s="1"/>
  <c r="Y7" s="1"/>
  <c r="E4" i="11" s="1"/>
  <c r="F263" i="1"/>
  <c r="A261" i="3" s="1"/>
  <c r="F30" i="1"/>
  <c r="A28" i="3" s="1"/>
  <c r="F287" i="1"/>
  <c r="A285" i="3" s="1"/>
  <c r="F20" i="1"/>
  <c r="A18" i="3" s="1"/>
  <c r="F184" i="1"/>
  <c r="A182" i="3" s="1"/>
  <c r="F290" i="1"/>
  <c r="A288" i="3" s="1"/>
  <c r="F302" i="1"/>
  <c r="A300" i="3" s="1"/>
  <c r="F142" i="1"/>
  <c r="A140" i="3" s="1"/>
  <c r="F88" i="1"/>
  <c r="A86" i="3" s="1"/>
  <c r="F65" i="1"/>
  <c r="A63" i="3" s="1"/>
  <c r="F254" i="1"/>
  <c r="A252" i="3" s="1"/>
  <c r="F293" i="1"/>
  <c r="A291" i="3" s="1"/>
  <c r="F132" i="1"/>
  <c r="A130" i="3" s="1"/>
  <c r="F69" i="1"/>
  <c r="A67" i="3" s="1"/>
  <c r="F76" i="1"/>
  <c r="A74" i="3" s="1"/>
  <c r="F197" i="1"/>
  <c r="A195" i="3" s="1"/>
  <c r="F141" i="1"/>
  <c r="A139" i="3" s="1"/>
  <c r="F51" i="1"/>
  <c r="A49" i="3" s="1"/>
  <c r="F150" i="1"/>
  <c r="A148" i="3" s="1"/>
  <c r="F224" i="1"/>
  <c r="F518" s="1"/>
  <c r="F50"/>
  <c r="A48" i="3" s="1"/>
  <c r="F217" i="1"/>
  <c r="A215" i="3" s="1"/>
  <c r="F252" i="1"/>
  <c r="A250" i="3" s="1"/>
  <c r="F90" i="1"/>
  <c r="A88" i="3" s="1"/>
  <c r="F190" i="1"/>
  <c r="A188" i="3" s="1"/>
  <c r="F202" i="1"/>
  <c r="A200" i="3" s="1"/>
  <c r="F271" i="1"/>
  <c r="A269" i="3" s="1"/>
  <c r="F107" i="1"/>
  <c r="A105" i="3" s="1"/>
  <c r="F178" i="1"/>
  <c r="A176" i="3" s="1"/>
  <c r="F112" i="1"/>
  <c r="A110" i="3" s="1"/>
  <c r="F81" i="1"/>
  <c r="A79" i="3" s="1"/>
  <c r="BF132" i="1"/>
  <c r="B147"/>
  <c r="BF147" s="1"/>
  <c r="B426"/>
  <c r="AR684" s="1"/>
  <c r="B404"/>
  <c r="AR662" s="1"/>
  <c r="B125"/>
  <c r="AR383" s="1"/>
  <c r="BF304"/>
  <c r="B598"/>
  <c r="B696" s="1"/>
  <c r="H4" i="4"/>
  <c r="G12" i="10"/>
  <c r="F245" i="1"/>
  <c r="A243" i="3" s="1"/>
  <c r="F215" i="1"/>
  <c r="A213" i="3" s="1"/>
  <c r="F280" i="1"/>
  <c r="A278" i="3" s="1"/>
  <c r="F162" i="1"/>
  <c r="A160" i="3" s="1"/>
  <c r="F21" i="1"/>
  <c r="A19" i="3" s="1"/>
  <c r="F38" i="1"/>
  <c r="A36" i="3" s="1"/>
  <c r="F191" i="1"/>
  <c r="A189" i="3" s="1"/>
  <c r="F78" i="1"/>
  <c r="A76" i="3" s="1"/>
  <c r="F171" i="1"/>
  <c r="A169" i="3" s="1"/>
  <c r="F29" i="1"/>
  <c r="N29" s="1"/>
  <c r="F59"/>
  <c r="A57" i="3" s="1"/>
  <c r="F188" i="1"/>
  <c r="A186" i="3" s="1"/>
  <c r="F130" i="1"/>
  <c r="A128" i="3" s="1"/>
  <c r="F98" i="1"/>
  <c r="A96" i="3" s="1"/>
  <c r="F137" i="1"/>
  <c r="A135" i="3" s="1"/>
  <c r="F203" i="1"/>
  <c r="A201" i="3" s="1"/>
  <c r="F52" i="1"/>
  <c r="A50" i="3" s="1"/>
  <c r="F297" i="1"/>
  <c r="A295" i="3" s="1"/>
  <c r="F267" i="1"/>
  <c r="A265" i="3" s="1"/>
  <c r="F136" i="1"/>
  <c r="A134" i="3" s="1"/>
  <c r="F286" i="1"/>
  <c r="A284" i="3" s="1"/>
  <c r="F73" i="1"/>
  <c r="A71" i="3" s="1"/>
  <c r="F110" i="1"/>
  <c r="A108" i="3" s="1"/>
  <c r="F63" i="1"/>
  <c r="A61" i="3" s="1"/>
  <c r="F174" i="1"/>
  <c r="AF174" s="1"/>
  <c r="AG174" s="1"/>
  <c r="AH174" s="1"/>
  <c r="AI174" s="1"/>
  <c r="F42"/>
  <c r="A40" i="3" s="1"/>
  <c r="F155" i="1"/>
  <c r="A153" i="3" s="1"/>
  <c r="F80" i="1"/>
  <c r="A78" i="3" s="1"/>
  <c r="F16" i="1"/>
  <c r="A14" i="3" s="1"/>
  <c r="F23" i="1"/>
  <c r="A21" i="3" s="1"/>
  <c r="F285" i="1"/>
  <c r="A283" i="3" s="1"/>
  <c r="F172" i="1"/>
  <c r="F466" s="1"/>
  <c r="N466" s="1"/>
  <c r="F27"/>
  <c r="A25" i="3" s="1"/>
  <c r="F266" i="1"/>
  <c r="A264" i="3" s="1"/>
  <c r="F291" i="1"/>
  <c r="A289" i="3" s="1"/>
  <c r="F228" i="1"/>
  <c r="A226" i="3" s="1"/>
  <c r="F58" i="1"/>
  <c r="A56" i="3" s="1"/>
  <c r="F99" i="1"/>
  <c r="A97" i="3" s="1"/>
  <c r="F103" i="1"/>
  <c r="A101" i="3" s="1"/>
  <c r="F176" i="1"/>
  <c r="A174" i="3" s="1"/>
  <c r="F135" i="1"/>
  <c r="A133" i="3" s="1"/>
  <c r="F164" i="1"/>
  <c r="A162" i="3" s="1"/>
  <c r="F126" i="1"/>
  <c r="A124" i="3" s="1"/>
  <c r="F223" i="1"/>
  <c r="A221" i="3" s="1"/>
  <c r="F288" i="1"/>
  <c r="A286" i="3" s="1"/>
  <c r="F173" i="1"/>
  <c r="A171" i="3" s="1"/>
  <c r="F24" i="1"/>
  <c r="A22" i="3" s="1"/>
  <c r="F278" i="1"/>
  <c r="A276" i="3" s="1"/>
  <c r="F179" i="1"/>
  <c r="A177" i="3" s="1"/>
  <c r="F31" i="1"/>
  <c r="A29" i="3" s="1"/>
  <c r="F84" i="1"/>
  <c r="A82" i="3" s="1"/>
  <c r="F35" i="1"/>
  <c r="A33" i="3" s="1"/>
  <c r="F249" i="1"/>
  <c r="A247" i="3" s="1"/>
  <c r="F283" i="1"/>
  <c r="A281" i="3" s="1"/>
  <c r="F219" i="1"/>
  <c r="A217" i="3" s="1"/>
  <c r="F152" i="1"/>
  <c r="A150" i="3" s="1"/>
  <c r="F284" i="1"/>
  <c r="A282" i="3" s="1"/>
  <c r="F220" i="1"/>
  <c r="A218" i="3" s="1"/>
  <c r="F167" i="1"/>
  <c r="A165" i="3" s="1"/>
  <c r="F89" i="1"/>
  <c r="A87" i="3" s="1"/>
  <c r="F26" i="1"/>
  <c r="A24" i="3" s="1"/>
  <c r="F46" i="1"/>
  <c r="A44" i="3" s="1"/>
  <c r="F95" i="1"/>
  <c r="A93" i="3" s="1"/>
  <c r="F196" i="1"/>
  <c r="A194" i="3" s="1"/>
  <c r="F94" i="1"/>
  <c r="A92" i="3" s="1"/>
  <c r="F71" i="1"/>
  <c r="A69" i="3" s="1"/>
  <c r="F177" i="1"/>
  <c r="A175" i="3" s="1"/>
  <c r="F96" i="1"/>
  <c r="A94" i="3" s="1"/>
  <c r="F32" i="1"/>
  <c r="A30" i="3" s="1"/>
  <c r="F75" i="1"/>
  <c r="A73" i="3" s="1"/>
  <c r="F301" i="1"/>
  <c r="A299" i="3" s="1"/>
  <c r="F221" i="1"/>
  <c r="A219" i="3" s="1"/>
  <c r="F204" i="1"/>
  <c r="A202" i="3" s="1"/>
  <c r="F272" i="1"/>
  <c r="B270" i="3" s="1"/>
  <c r="F151" i="1"/>
  <c r="A149" i="3" s="1"/>
  <c r="D2" i="2"/>
  <c r="H2" s="1"/>
  <c r="F201" i="1"/>
  <c r="A199" i="3" s="1"/>
  <c r="F83" i="1"/>
  <c r="AF83" s="1"/>
  <c r="AG83" s="1"/>
  <c r="AH83" s="1"/>
  <c r="AI83" s="1"/>
  <c r="AK83" s="1"/>
  <c r="F100"/>
  <c r="A98" i="3" s="1"/>
  <c r="F87" i="1"/>
  <c r="A85" i="3" s="1"/>
  <c r="H3" i="2"/>
  <c r="H8" s="1"/>
  <c r="F292" i="1"/>
  <c r="A290" i="3" s="1"/>
  <c r="F33" i="1"/>
  <c r="A31" i="3" s="1"/>
  <c r="F121" i="1"/>
  <c r="A119" i="3" s="1"/>
  <c r="F40" i="1"/>
  <c r="A38" i="3" s="1"/>
  <c r="F243" i="1"/>
  <c r="A241" i="3" s="1"/>
  <c r="F199" i="1"/>
  <c r="A197" i="3" s="1"/>
  <c r="F192" i="1"/>
  <c r="A190" i="3" s="1"/>
  <c r="F218" i="1"/>
  <c r="A216" i="3" s="1"/>
  <c r="F275" i="1"/>
  <c r="A273" i="3" s="1"/>
  <c r="F212" i="1"/>
  <c r="A210" i="3" s="1"/>
  <c r="F34" i="1"/>
  <c r="A32" i="3" s="1"/>
  <c r="F43" i="1"/>
  <c r="A41" i="3" s="1"/>
  <c r="F47" i="1"/>
  <c r="A45" i="3" s="1"/>
  <c r="F289" i="1"/>
  <c r="A287" i="3" s="1"/>
  <c r="F72" i="1"/>
  <c r="A70" i="3" s="1"/>
  <c r="F15" i="1"/>
  <c r="N15" s="1"/>
  <c r="F193"/>
  <c r="A191" i="3" s="1"/>
  <c r="F554" i="1"/>
  <c r="F652" s="1"/>
  <c r="F262"/>
  <c r="F556" s="1"/>
  <c r="F654" s="1"/>
  <c r="F279"/>
  <c r="A277" i="3" s="1"/>
  <c r="F148" i="1"/>
  <c r="A146" i="3" s="1"/>
  <c r="F216" i="1"/>
  <c r="A214" i="3" s="1"/>
  <c r="F85" i="1"/>
  <c r="A83" i="3" s="1"/>
  <c r="F91" i="1"/>
  <c r="A89" i="3" s="1"/>
  <c r="F55" i="1"/>
  <c r="A53" i="3" s="1"/>
  <c r="F92" i="1"/>
  <c r="A90" i="3" s="1"/>
  <c r="F237" i="1"/>
  <c r="A235" i="3" s="1"/>
  <c r="F256" i="1"/>
  <c r="A254" i="3" s="1"/>
  <c r="F175" i="1"/>
  <c r="A173" i="3" s="1"/>
  <c r="F234" i="1"/>
  <c r="A232" i="3" s="1"/>
  <c r="F200" i="1"/>
  <c r="A198" i="3" s="1"/>
  <c r="F268" i="1"/>
  <c r="A266" i="3" s="1"/>
  <c r="F146" i="1"/>
  <c r="A144" i="3" s="1"/>
  <c r="F18" i="1"/>
  <c r="A16" i="3" s="1"/>
  <c r="F19" i="1"/>
  <c r="A17" i="3" s="1"/>
  <c r="F303" i="1"/>
  <c r="A301" i="3" s="1"/>
  <c r="F240" i="1"/>
  <c r="A238" i="3" s="1"/>
  <c r="F109" i="1"/>
  <c r="A107" i="3" s="1"/>
  <c r="F158" i="1"/>
  <c r="A156" i="3" s="1"/>
  <c r="F68" i="1"/>
  <c r="A66" i="3" s="1"/>
  <c r="F114" i="1"/>
  <c r="A112" i="3" s="1"/>
  <c r="F258" i="1"/>
  <c r="A256" i="3" s="1"/>
  <c r="F123" i="1"/>
  <c r="A121" i="3" s="1"/>
  <c r="F211" i="1"/>
  <c r="A209" i="3" s="1"/>
  <c r="F157" i="1"/>
  <c r="A155" i="3" s="1"/>
  <c r="F79" i="1"/>
  <c r="A77" i="3" s="1"/>
  <c r="F166" i="1"/>
  <c r="A164" i="3" s="1"/>
  <c r="F128" i="1"/>
  <c r="A126" i="3" s="1"/>
  <c r="F282" i="1"/>
  <c r="A280" i="3" s="1"/>
  <c r="F102" i="1"/>
  <c r="A100" i="3" s="1"/>
  <c r="F22" i="1"/>
  <c r="A20" i="3" s="1"/>
  <c r="F261" i="1"/>
  <c r="A259" i="3" s="1"/>
  <c r="F295" i="1"/>
  <c r="A293" i="3" s="1"/>
  <c r="F231" i="1"/>
  <c r="A229" i="3" s="1"/>
  <c r="F296" i="1"/>
  <c r="A294" i="3" s="1"/>
  <c r="F232" i="1"/>
  <c r="A230" i="3" s="1"/>
  <c r="F183" i="1"/>
  <c r="A181" i="3" s="1"/>
  <c r="F101" i="1"/>
  <c r="N101" s="1"/>
  <c r="F37"/>
  <c r="A35" i="3" s="1"/>
  <c r="F66" i="1"/>
  <c r="A64" i="3" s="1"/>
  <c r="F143" i="1"/>
  <c r="A141" i="3" s="1"/>
  <c r="F210" i="1"/>
  <c r="A208" i="3" s="1"/>
  <c r="F122" i="1"/>
  <c r="A120" i="3" s="1"/>
  <c r="F194" i="1"/>
  <c r="A192" i="3" s="1"/>
  <c r="F108" i="1"/>
  <c r="A106" i="3" s="1"/>
  <c r="F44" i="1"/>
  <c r="A42" i="3" s="1"/>
  <c r="F117" i="1"/>
  <c r="A115" i="3" s="1"/>
  <c r="F277" i="1"/>
  <c r="A275" i="3" s="1"/>
  <c r="F213" i="1"/>
  <c r="A211" i="3" s="1"/>
  <c r="F247" i="1"/>
  <c r="A245" i="3" s="1"/>
  <c r="F180" i="1"/>
  <c r="A178" i="3" s="1"/>
  <c r="F116" i="1"/>
  <c r="A114" i="3" s="1"/>
  <c r="F248" i="1"/>
  <c r="A246" i="3" s="1"/>
  <c r="F205" i="1"/>
  <c r="A203" i="3" s="1"/>
  <c r="F119" i="1"/>
  <c r="A117" i="3" s="1"/>
  <c r="F53" i="1"/>
  <c r="A51" i="3" s="1"/>
  <c r="F86" i="1"/>
  <c r="A84" i="3" s="1"/>
  <c r="F207" i="1"/>
  <c r="A205" i="3" s="1"/>
  <c r="F274" i="1"/>
  <c r="A272" i="3" s="1"/>
  <c r="F147" i="1"/>
  <c r="A145" i="3" s="1"/>
  <c r="F181" i="1"/>
  <c r="A179" i="3" s="1"/>
  <c r="F233" i="1"/>
  <c r="A231" i="3" s="1"/>
  <c r="F129" i="1"/>
  <c r="A127" i="3" s="1"/>
  <c r="F60" i="1"/>
  <c r="A58" i="3" s="1"/>
  <c r="F186" i="1"/>
  <c r="A184" i="3" s="1"/>
  <c r="F255" i="1"/>
  <c r="A253" i="3" s="1"/>
  <c r="F124" i="1"/>
  <c r="A122" i="3" s="1"/>
  <c r="F238" i="1"/>
  <c r="A236" i="3" s="1"/>
  <c r="F61" i="1"/>
  <c r="A59" i="3" s="1"/>
  <c r="F54" i="1"/>
  <c r="A52" i="3" s="1"/>
  <c r="F242" i="1"/>
  <c r="F536" s="1"/>
  <c r="F149"/>
  <c r="A147" i="3" s="1"/>
  <c r="F118" i="1"/>
  <c r="A116" i="3" s="1"/>
  <c r="F154" i="1"/>
  <c r="A152" i="3" s="1"/>
  <c r="F265" i="1"/>
  <c r="A263" i="3" s="1"/>
  <c r="F299" i="1"/>
  <c r="A297" i="3" s="1"/>
  <c r="F235" i="1"/>
  <c r="A233" i="3" s="1"/>
  <c r="F168" i="1"/>
  <c r="A166" i="3" s="1"/>
  <c r="F300" i="1"/>
  <c r="A298" i="3" s="1"/>
  <c r="F236" i="1"/>
  <c r="A234" i="3" s="1"/>
  <c r="F189" i="1"/>
  <c r="A187" i="3" s="1"/>
  <c r="F105" i="1"/>
  <c r="A103" i="3" s="1"/>
  <c r="F41" i="1"/>
  <c r="A39" i="3" s="1"/>
  <c r="F70" i="1"/>
  <c r="A68" i="3" s="1"/>
  <c r="F159" i="1"/>
  <c r="A157" i="3" s="1"/>
  <c r="F225" i="1"/>
  <c r="A223" i="3" s="1"/>
  <c r="F131" i="1"/>
  <c r="A129" i="3" s="1"/>
  <c r="F133" i="1"/>
  <c r="F427" s="1"/>
  <c r="N427" s="1"/>
  <c r="F198"/>
  <c r="A196" i="3" s="1"/>
  <c r="F113" i="1"/>
  <c r="A111" i="3" s="1"/>
  <c r="F48" i="1"/>
  <c r="A46" i="3" s="1"/>
  <c r="F138" i="1"/>
  <c r="A136" i="3" s="1"/>
  <c r="F253" i="1"/>
  <c r="A251" i="3" s="1"/>
  <c r="F239" i="1"/>
  <c r="A237" i="3" s="1"/>
  <c r="F304" i="1"/>
  <c r="A302" i="3" s="1"/>
  <c r="F195" i="1"/>
  <c r="A193" i="3" s="1"/>
  <c r="F45" i="1"/>
  <c r="A43" i="3" s="1"/>
  <c r="F28" i="1"/>
  <c r="A26" i="3" s="1"/>
  <c r="F246" i="1"/>
  <c r="A244" i="3" s="1"/>
  <c r="F139" i="1"/>
  <c r="A137" i="3" s="1"/>
  <c r="F214" i="1"/>
  <c r="AF214" s="1"/>
  <c r="AG214" s="1"/>
  <c r="AH214" s="1"/>
  <c r="AI214" s="1"/>
  <c r="AK214" s="1"/>
  <c r="D3" i="2"/>
  <c r="D13" s="1"/>
  <c r="F160" i="1"/>
  <c r="A158" i="3" s="1"/>
  <c r="F97" i="1"/>
  <c r="A95" i="3" s="1"/>
  <c r="F206" i="1"/>
  <c r="A204" i="3" s="1"/>
  <c r="F104" i="1"/>
  <c r="A102" i="3" s="1"/>
  <c r="F209" i="1"/>
  <c r="A207" i="3" s="1"/>
  <c r="F244" i="1"/>
  <c r="A242" i="3" s="1"/>
  <c r="F82" i="1"/>
  <c r="A80" i="3" s="1"/>
  <c r="F165" i="1"/>
  <c r="A163" i="3" s="1"/>
  <c r="F170" i="1"/>
  <c r="A168" i="3" s="1"/>
  <c r="F241" i="1"/>
  <c r="A239" i="3" s="1"/>
  <c r="F276" i="1"/>
  <c r="A274" i="3" s="1"/>
  <c r="F17" i="1"/>
  <c r="A15" i="3" s="1"/>
  <c r="F62" i="1"/>
  <c r="A60" i="3" s="1"/>
  <c r="F25" i="1"/>
  <c r="A23" i="3" s="1"/>
  <c r="AF260" i="1"/>
  <c r="AG260" s="1"/>
  <c r="AH260" s="1"/>
  <c r="AI260" s="1"/>
  <c r="AK260" s="1"/>
  <c r="F163"/>
  <c r="A161" i="3" s="1"/>
  <c r="F259" i="1"/>
  <c r="A257" i="3" s="1"/>
  <c r="F145" i="1"/>
  <c r="A143" i="3" s="1"/>
  <c r="F257" i="1"/>
  <c r="A255" i="3" s="1"/>
  <c r="B258"/>
  <c r="F226" i="1"/>
  <c r="F520" s="1"/>
  <c r="F618" s="1"/>
  <c r="Q22" i="7"/>
  <c r="Q23" s="1"/>
  <c r="Q25" s="1"/>
  <c r="AS8" i="1"/>
  <c r="AS9" s="1"/>
  <c r="N3" s="1"/>
  <c r="I9" i="3" s="1"/>
  <c r="D12" i="5"/>
  <c r="AQ9" i="1"/>
  <c r="N2" s="1"/>
  <c r="I7" i="3" s="1"/>
  <c r="D13" i="5"/>
  <c r="G530" i="1"/>
  <c r="G628" s="1"/>
  <c r="A628"/>
  <c r="G529"/>
  <c r="G627" s="1"/>
  <c r="A627"/>
  <c r="CG502"/>
  <c r="M537"/>
  <c r="M635" s="1"/>
  <c r="AP502"/>
  <c r="AQ502" s="1"/>
  <c r="BR502" s="1"/>
  <c r="BS502" s="1"/>
  <c r="B170" i="3"/>
  <c r="A222"/>
  <c r="B57"/>
  <c r="B276"/>
  <c r="B127"/>
  <c r="F450" i="1"/>
  <c r="B154" i="3"/>
  <c r="F414" i="1"/>
  <c r="B118" i="3"/>
  <c r="F516" i="1"/>
  <c r="F614" s="1"/>
  <c r="F524"/>
  <c r="F428"/>
  <c r="F371"/>
  <c r="B75" i="3"/>
  <c r="F409" i="1"/>
  <c r="N409" s="1"/>
  <c r="F521"/>
  <c r="F619" s="1"/>
  <c r="B225" i="3"/>
  <c r="F481" i="1"/>
  <c r="N481" s="1"/>
  <c r="F436"/>
  <c r="B183" i="3"/>
  <c r="F357" i="1"/>
  <c r="F374"/>
  <c r="F390"/>
  <c r="F333"/>
  <c r="B37" i="3"/>
  <c r="B18"/>
  <c r="F460" i="1"/>
  <c r="B227" i="3"/>
  <c r="B104"/>
  <c r="B167"/>
  <c r="K8"/>
  <c r="K9"/>
  <c r="F425" i="1"/>
  <c r="F454"/>
  <c r="N260"/>
  <c r="M554"/>
  <c r="M366"/>
  <c r="M317"/>
  <c r="M522"/>
  <c r="M620" s="1"/>
  <c r="M359"/>
  <c r="M440"/>
  <c r="N176"/>
  <c r="M530"/>
  <c r="M628" s="1"/>
  <c r="M499"/>
  <c r="M314"/>
  <c r="M392"/>
  <c r="M399"/>
  <c r="M348"/>
  <c r="M370"/>
  <c r="M519"/>
  <c r="M617" s="1"/>
  <c r="M449"/>
  <c r="M533"/>
  <c r="M631" s="1"/>
  <c r="N77"/>
  <c r="M371"/>
  <c r="AF77"/>
  <c r="AG77" s="1"/>
  <c r="AH77" s="1"/>
  <c r="AI77" s="1"/>
  <c r="AK77" s="1"/>
  <c r="M591"/>
  <c r="M689" s="1"/>
  <c r="M343"/>
  <c r="M546"/>
  <c r="M644" s="1"/>
  <c r="M510"/>
  <c r="M608" s="1"/>
  <c r="M458"/>
  <c r="M541"/>
  <c r="M639" s="1"/>
  <c r="M403"/>
  <c r="M454"/>
  <c r="M564"/>
  <c r="M662" s="1"/>
  <c r="M372"/>
  <c r="AF78"/>
  <c r="AG78" s="1"/>
  <c r="AH78" s="1"/>
  <c r="AI78" s="1"/>
  <c r="AK78" s="1"/>
  <c r="M319"/>
  <c r="M426"/>
  <c r="M328"/>
  <c r="M561"/>
  <c r="M659" s="1"/>
  <c r="M503"/>
  <c r="M601" s="1"/>
  <c r="M424"/>
  <c r="M376"/>
  <c r="M487"/>
  <c r="M547"/>
  <c r="M645" s="1"/>
  <c r="M340"/>
  <c r="M345"/>
  <c r="M494"/>
  <c r="M593"/>
  <c r="M691" s="1"/>
  <c r="M425"/>
  <c r="M318"/>
  <c r="M415"/>
  <c r="B139"/>
  <c r="AR397" s="1"/>
  <c r="B418"/>
  <c r="AR676" s="1"/>
  <c r="BF124"/>
  <c r="M398"/>
  <c r="M594"/>
  <c r="M692" s="1"/>
  <c r="M408"/>
  <c r="M365"/>
  <c r="M369"/>
  <c r="M351"/>
  <c r="M382"/>
  <c r="N197"/>
  <c r="M322"/>
  <c r="M451"/>
  <c r="M431"/>
  <c r="M460"/>
  <c r="AF166"/>
  <c r="AG166" s="1"/>
  <c r="AH166" s="1"/>
  <c r="AI166" s="1"/>
  <c r="M364"/>
  <c r="M324"/>
  <c r="B143"/>
  <c r="AR401" s="1"/>
  <c r="B422"/>
  <c r="AR680" s="1"/>
  <c r="BF128"/>
  <c r="M389"/>
  <c r="M501"/>
  <c r="M439"/>
  <c r="AF107"/>
  <c r="AG107" s="1"/>
  <c r="AH107" s="1"/>
  <c r="AI107" s="1"/>
  <c r="AK107" s="1"/>
  <c r="M338"/>
  <c r="M334"/>
  <c r="M358"/>
  <c r="M346"/>
  <c r="M583"/>
  <c r="M681" s="1"/>
  <c r="M578"/>
  <c r="M676" s="1"/>
  <c r="M568"/>
  <c r="M666" s="1"/>
  <c r="M461"/>
  <c r="AF167"/>
  <c r="AG167" s="1"/>
  <c r="AH167" s="1"/>
  <c r="AI167" s="1"/>
  <c r="M444"/>
  <c r="M506"/>
  <c r="M604" s="1"/>
  <c r="M402"/>
  <c r="M559"/>
  <c r="M657" s="1"/>
  <c r="M428"/>
  <c r="AF134"/>
  <c r="AG134" s="1"/>
  <c r="AH134" s="1"/>
  <c r="AI134" s="1"/>
  <c r="AK134" s="1"/>
  <c r="M404"/>
  <c r="B149"/>
  <c r="AR407" s="1"/>
  <c r="B428"/>
  <c r="AR686" s="1"/>
  <c r="BF134"/>
  <c r="M477"/>
  <c r="M538"/>
  <c r="M636" s="1"/>
  <c r="M321"/>
  <c r="M475"/>
  <c r="M438"/>
  <c r="AF144"/>
  <c r="AG144" s="1"/>
  <c r="AH144" s="1"/>
  <c r="AI144" s="1"/>
  <c r="M567"/>
  <c r="M665" s="1"/>
  <c r="M586"/>
  <c r="M684" s="1"/>
  <c r="M542"/>
  <c r="M640" s="1"/>
  <c r="M563"/>
  <c r="M661" s="1"/>
  <c r="M598"/>
  <c r="M696" s="1"/>
  <c r="M388"/>
  <c r="M331"/>
  <c r="M548"/>
  <c r="M646" s="1"/>
  <c r="M511"/>
  <c r="M609" s="1"/>
  <c r="M432"/>
  <c r="M529"/>
  <c r="M627" s="1"/>
  <c r="M309"/>
  <c r="M489"/>
  <c r="M485"/>
  <c r="N81"/>
  <c r="M375"/>
  <c r="M479"/>
  <c r="M377"/>
  <c r="M507"/>
  <c r="M605" s="1"/>
  <c r="M557"/>
  <c r="M655" s="1"/>
  <c r="M492"/>
  <c r="B142"/>
  <c r="AR400" s="1"/>
  <c r="B421"/>
  <c r="AR679" s="1"/>
  <c r="BF127"/>
  <c r="B156"/>
  <c r="AR414" s="1"/>
  <c r="B435"/>
  <c r="AR693" s="1"/>
  <c r="BF141"/>
  <c r="M311"/>
  <c r="M373"/>
  <c r="M505"/>
  <c r="M603" s="1"/>
  <c r="N39"/>
  <c r="M333"/>
  <c r="AF39"/>
  <c r="AG39" s="1"/>
  <c r="AH39" s="1"/>
  <c r="AI39" s="1"/>
  <c r="AK39" s="1"/>
  <c r="M420"/>
  <c r="M383"/>
  <c r="M430"/>
  <c r="AF136"/>
  <c r="AG136" s="1"/>
  <c r="AH136" s="1"/>
  <c r="AI136" s="1"/>
  <c r="M396"/>
  <c r="M573"/>
  <c r="M671" s="1"/>
  <c r="M386"/>
  <c r="N142"/>
  <c r="M436"/>
  <c r="M446"/>
  <c r="M374"/>
  <c r="M352"/>
  <c r="B419"/>
  <c r="AR677" s="1"/>
  <c r="BF125"/>
  <c r="M520"/>
  <c r="M531"/>
  <c r="M629" s="1"/>
  <c r="M332"/>
  <c r="M310"/>
  <c r="M459"/>
  <c r="M551"/>
  <c r="M649" s="1"/>
  <c r="M457"/>
  <c r="M413"/>
  <c r="N156"/>
  <c r="M450"/>
  <c r="AF156"/>
  <c r="AG156" s="1"/>
  <c r="AH156" s="1"/>
  <c r="AI156" s="1"/>
  <c r="M581"/>
  <c r="M679" s="1"/>
  <c r="M335"/>
  <c r="M433"/>
  <c r="M590"/>
  <c r="M688" s="1"/>
  <c r="M397"/>
  <c r="M575"/>
  <c r="M673" s="1"/>
  <c r="M513"/>
  <c r="M611" s="1"/>
  <c r="M347"/>
  <c r="M368"/>
  <c r="M350"/>
  <c r="N63"/>
  <c r="M357"/>
  <c r="M463"/>
  <c r="N298"/>
  <c r="M592"/>
  <c r="M690" s="1"/>
  <c r="M490"/>
  <c r="N106"/>
  <c r="M400"/>
  <c r="M471"/>
  <c r="M362"/>
  <c r="M429"/>
  <c r="N227"/>
  <c r="M521"/>
  <c r="M619" s="1"/>
  <c r="AF227"/>
  <c r="AG227" s="1"/>
  <c r="AH227" s="1"/>
  <c r="AI227" s="1"/>
  <c r="AK227" s="1"/>
  <c r="M342"/>
  <c r="M455"/>
  <c r="M570"/>
  <c r="M668" s="1"/>
  <c r="M329"/>
  <c r="M478"/>
  <c r="A47"/>
  <c r="BE45"/>
  <c r="A339"/>
  <c r="G339" s="1"/>
  <c r="A239"/>
  <c r="A48"/>
  <c r="A340"/>
  <c r="G340" s="1"/>
  <c r="BE46"/>
  <c r="A240"/>
  <c r="N229"/>
  <c r="N203"/>
  <c r="M497"/>
  <c r="M555"/>
  <c r="M653" s="1"/>
  <c r="N271"/>
  <c r="M565"/>
  <c r="M663" s="1"/>
  <c r="M453"/>
  <c r="M556"/>
  <c r="M569"/>
  <c r="M667" s="1"/>
  <c r="M482"/>
  <c r="M356"/>
  <c r="M419"/>
  <c r="N120"/>
  <c r="M414"/>
  <c r="AF120"/>
  <c r="AG120" s="1"/>
  <c r="AH120" s="1"/>
  <c r="AI120" s="1"/>
  <c r="AK120" s="1"/>
  <c r="M480"/>
  <c r="E566"/>
  <c r="E664" s="1"/>
  <c r="M325"/>
  <c r="M560"/>
  <c r="M658" s="1"/>
  <c r="M509"/>
  <c r="M607" s="1"/>
  <c r="M539"/>
  <c r="M637" s="1"/>
  <c r="B148"/>
  <c r="AR406" s="1"/>
  <c r="B427"/>
  <c r="AR685" s="1"/>
  <c r="BF133"/>
  <c r="M391"/>
  <c r="M527"/>
  <c r="M625" s="1"/>
  <c r="N162"/>
  <c r="M456"/>
  <c r="M316"/>
  <c r="M448"/>
  <c r="B165"/>
  <c r="AR423" s="1"/>
  <c r="BF150"/>
  <c r="B444"/>
  <c r="M514"/>
  <c r="M612" s="1"/>
  <c r="M394"/>
  <c r="M473"/>
  <c r="M540"/>
  <c r="M638" s="1"/>
  <c r="M517"/>
  <c r="M615" s="1"/>
  <c r="M354"/>
  <c r="M483"/>
  <c r="M464"/>
  <c r="M421"/>
  <c r="M571"/>
  <c r="M669" s="1"/>
  <c r="M411"/>
  <c r="AF117"/>
  <c r="AG117" s="1"/>
  <c r="AH117" s="1"/>
  <c r="AI117" s="1"/>
  <c r="AK117" s="1"/>
  <c r="M534"/>
  <c r="M632" s="1"/>
  <c r="M380"/>
  <c r="M412"/>
  <c r="A531"/>
  <c r="BE237"/>
  <c r="A532"/>
  <c r="BE238"/>
  <c r="M326"/>
  <c r="M344"/>
  <c r="M526"/>
  <c r="M624" s="1"/>
  <c r="M447"/>
  <c r="M416"/>
  <c r="B162"/>
  <c r="AR420" s="1"/>
  <c r="B441"/>
  <c r="M558"/>
  <c r="M656" s="1"/>
  <c r="M327"/>
  <c r="M330"/>
  <c r="M336"/>
  <c r="M384"/>
  <c r="M406"/>
  <c r="M363"/>
  <c r="M361"/>
  <c r="M516"/>
  <c r="M614" s="1"/>
  <c r="N222"/>
  <c r="M587"/>
  <c r="M685" s="1"/>
  <c r="M390"/>
  <c r="N96"/>
  <c r="B153"/>
  <c r="AR411" s="1"/>
  <c r="BF138"/>
  <c r="B432"/>
  <c r="AR690" s="1"/>
  <c r="M418"/>
  <c r="M467"/>
  <c r="M381"/>
  <c r="M577"/>
  <c r="M675" s="1"/>
  <c r="M387"/>
  <c r="B145"/>
  <c r="AR403" s="1"/>
  <c r="B424"/>
  <c r="AR682" s="1"/>
  <c r="BF130"/>
  <c r="M349"/>
  <c r="M320"/>
  <c r="M312"/>
  <c r="M574"/>
  <c r="M672" s="1"/>
  <c r="B146"/>
  <c r="AR404" s="1"/>
  <c r="B425"/>
  <c r="AR683" s="1"/>
  <c r="BF131"/>
  <c r="B152"/>
  <c r="AR410" s="1"/>
  <c r="B431"/>
  <c r="AR689" s="1"/>
  <c r="BF137"/>
  <c r="M378"/>
  <c r="M385"/>
  <c r="M337"/>
  <c r="M585"/>
  <c r="M683" s="1"/>
  <c r="M582"/>
  <c r="M680" s="1"/>
  <c r="M423"/>
  <c r="M313"/>
  <c r="M597"/>
  <c r="M695" s="1"/>
  <c r="M528"/>
  <c r="M626" s="1"/>
  <c r="N115"/>
  <c r="AF105" l="1"/>
  <c r="AG105" s="1"/>
  <c r="AH105" s="1"/>
  <c r="AI105" s="1"/>
  <c r="AK105" s="1"/>
  <c r="AF205"/>
  <c r="AG205" s="1"/>
  <c r="AH205" s="1"/>
  <c r="AI205" s="1"/>
  <c r="AF140"/>
  <c r="AG140" s="1"/>
  <c r="AH140" s="1"/>
  <c r="AI140" s="1"/>
  <c r="B148" i="3"/>
  <c r="F434" i="1"/>
  <c r="N434" s="1"/>
  <c r="B151"/>
  <c r="AR409" s="1"/>
  <c r="B185" i="3"/>
  <c r="B430" i="1"/>
  <c r="AR688" s="1"/>
  <c r="B438"/>
  <c r="AK136"/>
  <c r="BF136"/>
  <c r="B252" i="3"/>
  <c r="B138"/>
  <c r="B123"/>
  <c r="B159" i="1"/>
  <c r="AR417" s="1"/>
  <c r="AK144"/>
  <c r="BF144"/>
  <c r="N252"/>
  <c r="B142" i="3"/>
  <c r="B300"/>
  <c r="B176"/>
  <c r="B48"/>
  <c r="F368" i="1"/>
  <c r="N30"/>
  <c r="AF229"/>
  <c r="AG229" s="1"/>
  <c r="AH229" s="1"/>
  <c r="AI229" s="1"/>
  <c r="AK229" s="1"/>
  <c r="N125"/>
  <c r="AF287"/>
  <c r="AG287" s="1"/>
  <c r="AH287" s="1"/>
  <c r="AI287" s="1"/>
  <c r="AK287" s="1"/>
  <c r="N185"/>
  <c r="N302"/>
  <c r="AF24"/>
  <c r="AG24" s="1"/>
  <c r="AH24" s="1"/>
  <c r="AI24" s="1"/>
  <c r="AK24" s="1"/>
  <c r="AF109"/>
  <c r="AG109" s="1"/>
  <c r="AH109" s="1"/>
  <c r="AI109" s="1"/>
  <c r="AK109" s="1"/>
  <c r="AF216"/>
  <c r="AG216" s="1"/>
  <c r="AH216" s="1"/>
  <c r="AI216" s="1"/>
  <c r="AK216" s="1"/>
  <c r="F444"/>
  <c r="N444" s="1"/>
  <c r="F438"/>
  <c r="N438" s="1"/>
  <c r="F546"/>
  <c r="F644" s="1"/>
  <c r="N644" s="1"/>
  <c r="B67" i="3"/>
  <c r="F395" i="1"/>
  <c r="N395" s="1"/>
  <c r="AF254"/>
  <c r="AG254" s="1"/>
  <c r="AH254" s="1"/>
  <c r="AI254" s="1"/>
  <c r="AK254" s="1"/>
  <c r="F353"/>
  <c r="N353" s="1"/>
  <c r="F12" i="2"/>
  <c r="N251" i="1"/>
  <c r="B285" i="3"/>
  <c r="B215"/>
  <c r="AF255" i="1"/>
  <c r="AG255" s="1"/>
  <c r="AH255" s="1"/>
  <c r="AI255" s="1"/>
  <c r="AK255" s="1"/>
  <c r="AF234"/>
  <c r="AG234" s="1"/>
  <c r="AH234" s="1"/>
  <c r="AI234" s="1"/>
  <c r="AK234" s="1"/>
  <c r="N154"/>
  <c r="N56"/>
  <c r="N287"/>
  <c r="AF81"/>
  <c r="AG81" s="1"/>
  <c r="AH81" s="1"/>
  <c r="AI81" s="1"/>
  <c r="AK81" s="1"/>
  <c r="AF217"/>
  <c r="AG217" s="1"/>
  <c r="AH217" s="1"/>
  <c r="AI217" s="1"/>
  <c r="AK217" s="1"/>
  <c r="F596"/>
  <c r="F694" s="1"/>
  <c r="N694" s="1"/>
  <c r="AF270"/>
  <c r="AG270" s="1"/>
  <c r="AH270" s="1"/>
  <c r="AI270" s="1"/>
  <c r="AK270" s="1"/>
  <c r="AF76"/>
  <c r="AG76" s="1"/>
  <c r="AH76" s="1"/>
  <c r="AI76" s="1"/>
  <c r="AK76" s="1"/>
  <c r="AF258"/>
  <c r="AG258" s="1"/>
  <c r="AH258" s="1"/>
  <c r="AI258" s="1"/>
  <c r="AK258" s="1"/>
  <c r="F324"/>
  <c r="F479"/>
  <c r="N479" s="1"/>
  <c r="F565"/>
  <c r="F663" s="1"/>
  <c r="N663" s="1"/>
  <c r="F419"/>
  <c r="N419" s="1"/>
  <c r="B279" i="3"/>
  <c r="F581" i="1"/>
  <c r="F679" s="1"/>
  <c r="N679" s="1"/>
  <c r="F8" i="2"/>
  <c r="N140" i="1"/>
  <c r="D15" i="2"/>
  <c r="AF280" i="1"/>
  <c r="AG280" s="1"/>
  <c r="AH280" s="1"/>
  <c r="AI280" s="1"/>
  <c r="AK280" s="1"/>
  <c r="AF298"/>
  <c r="AG298" s="1"/>
  <c r="AH298" s="1"/>
  <c r="AI298" s="1"/>
  <c r="AK298" s="1"/>
  <c r="N281"/>
  <c r="N144"/>
  <c r="N150"/>
  <c r="F10" i="2"/>
  <c r="AF252" i="1"/>
  <c r="AG252" s="1"/>
  <c r="AH252" s="1"/>
  <c r="AI252" s="1"/>
  <c r="AK252" s="1"/>
  <c r="B74" i="3"/>
  <c r="F528" i="1"/>
  <c r="F626" s="1"/>
  <c r="N626" s="1"/>
  <c r="B79" i="3"/>
  <c r="B110"/>
  <c r="F545" i="1"/>
  <c r="N545" s="1"/>
  <c r="F575"/>
  <c r="F673" s="1"/>
  <c r="N673" s="1"/>
  <c r="B296" i="3"/>
  <c r="AF67" i="1"/>
  <c r="AG67" s="1"/>
  <c r="AH67" s="1"/>
  <c r="AI67" s="1"/>
  <c r="AK67" s="1"/>
  <c r="N273"/>
  <c r="F18" i="2"/>
  <c r="F4"/>
  <c r="N250" i="1"/>
  <c r="AF202"/>
  <c r="AG202" s="1"/>
  <c r="AH202" s="1"/>
  <c r="AI202" s="1"/>
  <c r="F435"/>
  <c r="N435" s="1"/>
  <c r="F359"/>
  <c r="N359" s="1"/>
  <c r="F350"/>
  <c r="N350" s="1"/>
  <c r="B200" i="3"/>
  <c r="F455" i="1"/>
  <c r="N455" s="1"/>
  <c r="N202"/>
  <c r="AF294"/>
  <c r="AG294" s="1"/>
  <c r="AH294" s="1"/>
  <c r="AI294" s="1"/>
  <c r="AK294" s="1"/>
  <c r="N64"/>
  <c r="F5" i="2"/>
  <c r="N49" i="1"/>
  <c r="F363"/>
  <c r="N363" s="1"/>
  <c r="F406"/>
  <c r="F563"/>
  <c r="F661" s="1"/>
  <c r="N661" s="1"/>
  <c r="F511"/>
  <c r="F609" s="1"/>
  <c r="N609" s="1"/>
  <c r="B34" i="3"/>
  <c r="N153" i="1"/>
  <c r="B136" i="3"/>
  <c r="B130"/>
  <c r="B58"/>
  <c r="F358" i="1"/>
  <c r="N358" s="1"/>
  <c r="B151" i="3"/>
  <c r="AF290" i="1"/>
  <c r="AG290" s="1"/>
  <c r="AH290" s="1"/>
  <c r="AI290" s="1"/>
  <c r="AK290" s="1"/>
  <c r="N93"/>
  <c r="AF69"/>
  <c r="AG69" s="1"/>
  <c r="AH69" s="1"/>
  <c r="AI69" s="1"/>
  <c r="AK69" s="1"/>
  <c r="AF112"/>
  <c r="AG112" s="1"/>
  <c r="AH112" s="1"/>
  <c r="AI112" s="1"/>
  <c r="AK112" s="1"/>
  <c r="AF36"/>
  <c r="AG36" s="1"/>
  <c r="AH36" s="1"/>
  <c r="AI36" s="1"/>
  <c r="AK36" s="1"/>
  <c r="N127"/>
  <c r="AF56"/>
  <c r="AG56" s="1"/>
  <c r="AH56" s="1"/>
  <c r="AI56" s="1"/>
  <c r="AK56" s="1"/>
  <c r="N217"/>
  <c r="N269"/>
  <c r="AF64"/>
  <c r="AG64" s="1"/>
  <c r="AH64" s="1"/>
  <c r="AI64" s="1"/>
  <c r="AK64" s="1"/>
  <c r="F17" i="2"/>
  <c r="F9"/>
  <c r="F16"/>
  <c r="N51" i="1"/>
  <c r="N270"/>
  <c r="AF178"/>
  <c r="AG178" s="1"/>
  <c r="AH178" s="1"/>
  <c r="AI178" s="1"/>
  <c r="N65"/>
  <c r="B49" i="3"/>
  <c r="F564" i="1"/>
  <c r="F662" s="1"/>
  <c r="N662" s="1"/>
  <c r="F361"/>
  <c r="N361" s="1"/>
  <c r="B47" i="3"/>
  <c r="B62"/>
  <c r="F484" i="1"/>
  <c r="N484" s="1"/>
  <c r="B159" i="3"/>
  <c r="B288"/>
  <c r="AF84" i="1"/>
  <c r="AG84" s="1"/>
  <c r="AH84" s="1"/>
  <c r="AI84" s="1"/>
  <c r="AK84" s="1"/>
  <c r="N67"/>
  <c r="N112"/>
  <c r="AF264"/>
  <c r="AG264" s="1"/>
  <c r="AH264" s="1"/>
  <c r="AI264" s="1"/>
  <c r="AK264" s="1"/>
  <c r="AF125"/>
  <c r="AG125" s="1"/>
  <c r="AH125" s="1"/>
  <c r="AI125" s="1"/>
  <c r="AF271"/>
  <c r="AG271" s="1"/>
  <c r="AH271" s="1"/>
  <c r="AI271" s="1"/>
  <c r="AK271" s="1"/>
  <c r="N161"/>
  <c r="AF74"/>
  <c r="AG74" s="1"/>
  <c r="AH74" s="1"/>
  <c r="AI74" s="1"/>
  <c r="AK74" s="1"/>
  <c r="AF281"/>
  <c r="AG281" s="1"/>
  <c r="AH281" s="1"/>
  <c r="AI281" s="1"/>
  <c r="AK281" s="1"/>
  <c r="AF165"/>
  <c r="AG165" s="1"/>
  <c r="AH165" s="1"/>
  <c r="AI165" s="1"/>
  <c r="AK165" s="1"/>
  <c r="AF185"/>
  <c r="AG185" s="1"/>
  <c r="AH185" s="1"/>
  <c r="AI185" s="1"/>
  <c r="N254"/>
  <c r="AF273"/>
  <c r="AG273" s="1"/>
  <c r="AH273" s="1"/>
  <c r="AI273" s="1"/>
  <c r="AK273" s="1"/>
  <c r="AF150"/>
  <c r="AG150" s="1"/>
  <c r="AH150" s="1"/>
  <c r="AI150" s="1"/>
  <c r="AK150" s="1"/>
  <c r="N88"/>
  <c r="F15" i="2"/>
  <c r="F14"/>
  <c r="AF57" i="1"/>
  <c r="AG57" s="1"/>
  <c r="AH57" s="1"/>
  <c r="AI57" s="1"/>
  <c r="AK57" s="1"/>
  <c r="N25"/>
  <c r="AF49"/>
  <c r="AG49" s="1"/>
  <c r="AH49" s="1"/>
  <c r="AI49" s="1"/>
  <c r="AK49" s="1"/>
  <c r="N76"/>
  <c r="N187"/>
  <c r="AF187"/>
  <c r="AG187" s="1"/>
  <c r="AH187" s="1"/>
  <c r="AI187" s="1"/>
  <c r="AF251"/>
  <c r="AG251" s="1"/>
  <c r="AH251" s="1"/>
  <c r="AI251" s="1"/>
  <c r="AK251" s="1"/>
  <c r="N290"/>
  <c r="N182"/>
  <c r="B223" i="3"/>
  <c r="F370" i="1"/>
  <c r="N370" s="1"/>
  <c r="B268" i="3"/>
  <c r="F523" i="1"/>
  <c r="N523" s="1"/>
  <c r="B65" i="3"/>
  <c r="F548" i="1"/>
  <c r="F646" s="1"/>
  <c r="N646" s="1"/>
  <c r="B41" i="3"/>
  <c r="B262"/>
  <c r="F396" i="1"/>
  <c r="N396" s="1"/>
  <c r="F375"/>
  <c r="N375" s="1"/>
  <c r="B271" i="3"/>
  <c r="B269"/>
  <c r="F496" i="1"/>
  <c r="N496" s="1"/>
  <c r="B248" i="3"/>
  <c r="B55"/>
  <c r="B250"/>
  <c r="B249"/>
  <c r="F448" i="1"/>
  <c r="N448" s="1"/>
  <c r="AF302"/>
  <c r="AG302" s="1"/>
  <c r="AH302" s="1"/>
  <c r="AI302" s="1"/>
  <c r="AK302" s="1"/>
  <c r="F592"/>
  <c r="F690" s="1"/>
  <c r="N690" s="1"/>
  <c r="AF230"/>
  <c r="AG230" s="1"/>
  <c r="AH230" s="1"/>
  <c r="AI230" s="1"/>
  <c r="AK230" s="1"/>
  <c r="N36"/>
  <c r="N264"/>
  <c r="AF153"/>
  <c r="AG153" s="1"/>
  <c r="AH153" s="1"/>
  <c r="AI153" s="1"/>
  <c r="AK153" s="1"/>
  <c r="AF50"/>
  <c r="AG50" s="1"/>
  <c r="AH50" s="1"/>
  <c r="AI50" s="1"/>
  <c r="AK50" s="1"/>
  <c r="AF141"/>
  <c r="AG141" s="1"/>
  <c r="AH141" s="1"/>
  <c r="AI141" s="1"/>
  <c r="AK141" s="1"/>
  <c r="N263"/>
  <c r="N57"/>
  <c r="N190"/>
  <c r="F385"/>
  <c r="N385" s="1"/>
  <c r="F557"/>
  <c r="F655" s="1"/>
  <c r="N655" s="1"/>
  <c r="F439"/>
  <c r="N439" s="1"/>
  <c r="B188" i="3"/>
  <c r="B228"/>
  <c r="B147"/>
  <c r="N69" i="1"/>
  <c r="N294"/>
  <c r="AF184"/>
  <c r="AG184" s="1"/>
  <c r="AH184" s="1"/>
  <c r="AI184" s="1"/>
  <c r="AF161"/>
  <c r="AG161" s="1"/>
  <c r="AH161" s="1"/>
  <c r="AI161" s="1"/>
  <c r="N74"/>
  <c r="AF269"/>
  <c r="AG269" s="1"/>
  <c r="AH269" s="1"/>
  <c r="AI269" s="1"/>
  <c r="AK269" s="1"/>
  <c r="N40"/>
  <c r="AF30"/>
  <c r="AG30" s="1"/>
  <c r="AH30" s="1"/>
  <c r="AI30" s="1"/>
  <c r="AK30" s="1"/>
  <c r="F13" i="2"/>
  <c r="F7"/>
  <c r="F11"/>
  <c r="AF51" i="1"/>
  <c r="AG51" s="1"/>
  <c r="AH51" s="1"/>
  <c r="AI51" s="1"/>
  <c r="AK51" s="1"/>
  <c r="N130"/>
  <c r="AF132"/>
  <c r="AG132" s="1"/>
  <c r="AH132" s="1"/>
  <c r="AI132" s="1"/>
  <c r="AK132" s="1"/>
  <c r="AF250"/>
  <c r="AG250" s="1"/>
  <c r="AH250" s="1"/>
  <c r="AI250" s="1"/>
  <c r="AK250" s="1"/>
  <c r="AF65"/>
  <c r="AG65" s="1"/>
  <c r="AH65" s="1"/>
  <c r="AI65" s="1"/>
  <c r="AK65" s="1"/>
  <c r="AF190"/>
  <c r="AG190" s="1"/>
  <c r="AH190" s="1"/>
  <c r="AI190" s="1"/>
  <c r="N218"/>
  <c r="B28" i="3"/>
  <c r="F345" i="1"/>
  <c r="N345" s="1"/>
  <c r="B63" i="3"/>
  <c r="F320" i="1"/>
  <c r="N320" s="1"/>
  <c r="F558"/>
  <c r="F656" s="1"/>
  <c r="N656" s="1"/>
  <c r="F344"/>
  <c r="N344" s="1"/>
  <c r="B54" i="3"/>
  <c r="F343" i="1"/>
  <c r="N343" s="1"/>
  <c r="F567"/>
  <c r="F665" s="1"/>
  <c r="N665" s="1"/>
  <c r="F472"/>
  <c r="N472" s="1"/>
  <c r="F330"/>
  <c r="N330" s="1"/>
  <c r="B267" i="3"/>
  <c r="F544" i="1"/>
  <c r="F642" s="1"/>
  <c r="N642" s="1"/>
  <c r="F447"/>
  <c r="N447" s="1"/>
  <c r="F351"/>
  <c r="N351" s="1"/>
  <c r="B72" i="3"/>
  <c r="F584" i="1"/>
  <c r="F682" s="1"/>
  <c r="N682" s="1"/>
  <c r="AF303"/>
  <c r="AG303" s="1"/>
  <c r="AH303" s="1"/>
  <c r="AI303" s="1"/>
  <c r="AK303" s="1"/>
  <c r="N43"/>
  <c r="N293"/>
  <c r="N90"/>
  <c r="N261"/>
  <c r="N66"/>
  <c r="N169"/>
  <c r="N195"/>
  <c r="F491"/>
  <c r="N491" s="1"/>
  <c r="AF20"/>
  <c r="AG20" s="1"/>
  <c r="AH20" s="1"/>
  <c r="AI20" s="1"/>
  <c r="AK20" s="1"/>
  <c r="F473"/>
  <c r="N473" s="1"/>
  <c r="F362"/>
  <c r="N362" s="1"/>
  <c r="F410"/>
  <c r="N410" s="1"/>
  <c r="B140" i="3"/>
  <c r="B220"/>
  <c r="B195"/>
  <c r="D8" i="5"/>
  <c r="G9" i="10" s="1"/>
  <c r="C3" i="14" s="1"/>
  <c r="N141" i="1"/>
  <c r="AF93"/>
  <c r="AG93" s="1"/>
  <c r="AH93" s="1"/>
  <c r="AI93" s="1"/>
  <c r="AK93" s="1"/>
  <c r="AF293"/>
  <c r="AG293" s="1"/>
  <c r="AH293" s="1"/>
  <c r="AI293" s="1"/>
  <c r="AK293" s="1"/>
  <c r="AF222"/>
  <c r="AG222" s="1"/>
  <c r="AH222" s="1"/>
  <c r="AI222" s="1"/>
  <c r="AK222" s="1"/>
  <c r="AF90"/>
  <c r="AG90" s="1"/>
  <c r="AH90" s="1"/>
  <c r="AI90" s="1"/>
  <c r="AK90" s="1"/>
  <c r="N42"/>
  <c r="AF197"/>
  <c r="AG197" s="1"/>
  <c r="AH197" s="1"/>
  <c r="AI197" s="1"/>
  <c r="H17" i="2"/>
  <c r="N184" i="1"/>
  <c r="AF169"/>
  <c r="AG169" s="1"/>
  <c r="AH169" s="1"/>
  <c r="AI169" s="1"/>
  <c r="N53"/>
  <c r="AF284"/>
  <c r="AG284" s="1"/>
  <c r="AH284" s="1"/>
  <c r="AI284" s="1"/>
  <c r="AK284" s="1"/>
  <c r="N52"/>
  <c r="AF40"/>
  <c r="AG40" s="1"/>
  <c r="AH40" s="1"/>
  <c r="AI40" s="1"/>
  <c r="AK40" s="1"/>
  <c r="F401"/>
  <c r="N401" s="1"/>
  <c r="AF88"/>
  <c r="AG88" s="1"/>
  <c r="AH88" s="1"/>
  <c r="AI88" s="1"/>
  <c r="AK88" s="1"/>
  <c r="N224"/>
  <c r="N20"/>
  <c r="N178"/>
  <c r="AF115"/>
  <c r="AG115" s="1"/>
  <c r="AH115" s="1"/>
  <c r="AI115" s="1"/>
  <c r="AK115" s="1"/>
  <c r="N230"/>
  <c r="B126" i="3"/>
  <c r="F315" i="1"/>
  <c r="N315" s="1"/>
  <c r="F346"/>
  <c r="N346" s="1"/>
  <c r="F463"/>
  <c r="N463" s="1"/>
  <c r="F400"/>
  <c r="N400" s="1"/>
  <c r="F426"/>
  <c r="N426" s="1"/>
  <c r="F314"/>
  <c r="N314" s="1"/>
  <c r="F354"/>
  <c r="N354" s="1"/>
  <c r="B216" i="3"/>
  <c r="B254"/>
  <c r="B91"/>
  <c r="B86"/>
  <c r="B125"/>
  <c r="B180"/>
  <c r="B105"/>
  <c r="B88"/>
  <c r="B182"/>
  <c r="F360" i="1"/>
  <c r="N360" s="1"/>
  <c r="B292" i="3"/>
  <c r="B291"/>
  <c r="B222"/>
  <c r="E4" i="9"/>
  <c r="Q22" s="1"/>
  <c r="Q23" s="1"/>
  <c r="Q25" s="1"/>
  <c r="AF224" i="1"/>
  <c r="AG224" s="1"/>
  <c r="AH224" s="1"/>
  <c r="AI224" s="1"/>
  <c r="AK224" s="1"/>
  <c r="AF288"/>
  <c r="AG288" s="1"/>
  <c r="AH288" s="1"/>
  <c r="AI288" s="1"/>
  <c r="AK288" s="1"/>
  <c r="B113" i="3"/>
  <c r="B132"/>
  <c r="N50" i="1"/>
  <c r="AF127"/>
  <c r="AG127" s="1"/>
  <c r="AH127" s="1"/>
  <c r="AI127" s="1"/>
  <c r="AK127" s="1"/>
  <c r="AF97"/>
  <c r="AG97" s="1"/>
  <c r="AH97" s="1"/>
  <c r="AI97" s="1"/>
  <c r="AK97" s="1"/>
  <c r="H4" i="2"/>
  <c r="AF106" i="1"/>
  <c r="AG106" s="1"/>
  <c r="AH106" s="1"/>
  <c r="AI106" s="1"/>
  <c r="AK106" s="1"/>
  <c r="AF142"/>
  <c r="AG142" s="1"/>
  <c r="AH142" s="1"/>
  <c r="AI142" s="1"/>
  <c r="AK142" s="1"/>
  <c r="AF279"/>
  <c r="AG279" s="1"/>
  <c r="AH279" s="1"/>
  <c r="AI279" s="1"/>
  <c r="AK279" s="1"/>
  <c r="AF263"/>
  <c r="AG263" s="1"/>
  <c r="AH263" s="1"/>
  <c r="AI263" s="1"/>
  <c r="AK263" s="1"/>
  <c r="N244"/>
  <c r="N134"/>
  <c r="N132"/>
  <c r="AF238"/>
  <c r="AG238" s="1"/>
  <c r="AH238" s="1"/>
  <c r="AI238" s="1"/>
  <c r="AK238" s="1"/>
  <c r="N268"/>
  <c r="N256"/>
  <c r="AF182"/>
  <c r="AG182" s="1"/>
  <c r="AH182" s="1"/>
  <c r="AI182" s="1"/>
  <c r="F422"/>
  <c r="N422" s="1"/>
  <c r="F539"/>
  <c r="F637" s="1"/>
  <c r="N637" s="1"/>
  <c r="B139" i="3"/>
  <c r="B261"/>
  <c r="F352" i="1"/>
  <c r="N352" s="1"/>
  <c r="F495"/>
  <c r="N495" s="1"/>
  <c r="B66" i="3"/>
  <c r="F562" i="1"/>
  <c r="F660" s="1"/>
  <c r="N660" s="1"/>
  <c r="F387"/>
  <c r="N387" s="1"/>
  <c r="F382"/>
  <c r="N382" s="1"/>
  <c r="F421"/>
  <c r="N421" s="1"/>
  <c r="F476"/>
  <c r="N476" s="1"/>
  <c r="N107"/>
  <c r="F384"/>
  <c r="N384" s="1"/>
  <c r="F478"/>
  <c r="N478" s="1"/>
  <c r="B97" i="3"/>
  <c r="F347" i="1"/>
  <c r="N347" s="1"/>
  <c r="F578"/>
  <c r="F676" s="1"/>
  <c r="N676" s="1"/>
  <c r="F588"/>
  <c r="N588" s="1"/>
  <c r="F587"/>
  <c r="F685" s="1"/>
  <c r="N685" s="1"/>
  <c r="AF168"/>
  <c r="AG168" s="1"/>
  <c r="AH168" s="1"/>
  <c r="AI168" s="1"/>
  <c r="AF219"/>
  <c r="AG219" s="1"/>
  <c r="AH219" s="1"/>
  <c r="AI219" s="1"/>
  <c r="AK219" s="1"/>
  <c r="AF92"/>
  <c r="AG92" s="1"/>
  <c r="AH92" s="1"/>
  <c r="AI92" s="1"/>
  <c r="AK92" s="1"/>
  <c r="AF102"/>
  <c r="AG102" s="1"/>
  <c r="AH102" s="1"/>
  <c r="AI102" s="1"/>
  <c r="AK102" s="1"/>
  <c r="N191"/>
  <c r="AF225"/>
  <c r="AG225" s="1"/>
  <c r="AH225" s="1"/>
  <c r="AI225" s="1"/>
  <c r="AK225" s="1"/>
  <c r="B15" i="3"/>
  <c r="F378" i="1"/>
  <c r="N378" s="1"/>
  <c r="B253" i="3"/>
  <c r="F501" i="1"/>
  <c r="N501" s="1"/>
  <c r="A99" i="3"/>
  <c r="D16" i="2"/>
  <c r="N18" i="1"/>
  <c r="D10" i="2"/>
  <c r="N233" i="1"/>
  <c r="N168"/>
  <c r="N177"/>
  <c r="AF17"/>
  <c r="AG17" s="1"/>
  <c r="AH17" s="1"/>
  <c r="AI17" s="1"/>
  <c r="AK17" s="1"/>
  <c r="N110"/>
  <c r="N210"/>
  <c r="B237" i="3"/>
  <c r="F519" i="1"/>
  <c r="F617" s="1"/>
  <c r="F525"/>
  <c r="F623" s="1"/>
  <c r="N623" s="1"/>
  <c r="D8" i="2"/>
  <c r="N255" i="1"/>
  <c r="AF207"/>
  <c r="AG207" s="1"/>
  <c r="AH207" s="1"/>
  <c r="AI207" s="1"/>
  <c r="AF137"/>
  <c r="AG137" s="1"/>
  <c r="AH137" s="1"/>
  <c r="AI137" s="1"/>
  <c r="AK137" s="1"/>
  <c r="N28"/>
  <c r="F398"/>
  <c r="N398" s="1"/>
  <c r="B153" i="3"/>
  <c r="B197"/>
  <c r="F461" i="1"/>
  <c r="N461" s="1"/>
  <c r="B100" i="3"/>
  <c r="B152"/>
  <c r="F549" i="1"/>
  <c r="F647" s="1"/>
  <c r="N647" s="1"/>
  <c r="AF55"/>
  <c r="AG55" s="1"/>
  <c r="AH55" s="1"/>
  <c r="AI55" s="1"/>
  <c r="AK55" s="1"/>
  <c r="N283"/>
  <c r="AF215"/>
  <c r="AG215" s="1"/>
  <c r="AH215" s="1"/>
  <c r="AI215" s="1"/>
  <c r="AK215" s="1"/>
  <c r="D12" i="2"/>
  <c r="D11"/>
  <c r="AF301" i="1"/>
  <c r="AG301" s="1"/>
  <c r="AH301" s="1"/>
  <c r="AI301" s="1"/>
  <c r="AK301" s="1"/>
  <c r="N33"/>
  <c r="N118"/>
  <c r="N100"/>
  <c r="AF212"/>
  <c r="AG212" s="1"/>
  <c r="AH212" s="1"/>
  <c r="AI212" s="1"/>
  <c r="N289"/>
  <c r="AF44"/>
  <c r="AG44" s="1"/>
  <c r="AH44" s="1"/>
  <c r="AI44" s="1"/>
  <c r="AK44" s="1"/>
  <c r="N75"/>
  <c r="AF104"/>
  <c r="AG104" s="1"/>
  <c r="AH104" s="1"/>
  <c r="AI104" s="1"/>
  <c r="AK104" s="1"/>
  <c r="N239"/>
  <c r="F407"/>
  <c r="N407" s="1"/>
  <c r="B103" i="3"/>
  <c r="F467" i="1"/>
  <c r="N467" s="1"/>
  <c r="F442"/>
  <c r="N442" s="1"/>
  <c r="F312"/>
  <c r="N312" s="1"/>
  <c r="B210" i="3"/>
  <c r="F513" i="1"/>
  <c r="F611" s="1"/>
  <c r="N611" s="1"/>
  <c r="F561"/>
  <c r="F659" s="1"/>
  <c r="B208" i="3"/>
  <c r="B107"/>
  <c r="F583" i="1"/>
  <c r="F681" s="1"/>
  <c r="N681" s="1"/>
  <c r="A27" i="3"/>
  <c r="B99"/>
  <c r="AF159" i="1"/>
  <c r="AG159" s="1"/>
  <c r="AH159" s="1"/>
  <c r="AI159" s="1"/>
  <c r="AK159" s="1"/>
  <c r="F440"/>
  <c r="N440" s="1"/>
  <c r="F591"/>
  <c r="F689" s="1"/>
  <c r="N689" s="1"/>
  <c r="D4" i="2"/>
  <c r="D14"/>
  <c r="AF18" i="1"/>
  <c r="AG18" s="1"/>
  <c r="AH18" s="1"/>
  <c r="AI18" s="1"/>
  <c r="AK18" s="1"/>
  <c r="AF210"/>
  <c r="AG210" s="1"/>
  <c r="AH210" s="1"/>
  <c r="AI210" s="1"/>
  <c r="N103"/>
  <c r="N163"/>
  <c r="N285"/>
  <c r="N79"/>
  <c r="N247"/>
  <c r="AF155"/>
  <c r="AG155" s="1"/>
  <c r="AH155" s="1"/>
  <c r="AI155" s="1"/>
  <c r="N54"/>
  <c r="AF99"/>
  <c r="AG99" s="1"/>
  <c r="AH99" s="1"/>
  <c r="AI99" s="1"/>
  <c r="AK99" s="1"/>
  <c r="AF206"/>
  <c r="AG206" s="1"/>
  <c r="AH206" s="1"/>
  <c r="AI206" s="1"/>
  <c r="B26" i="3"/>
  <c r="B166"/>
  <c r="B90"/>
  <c r="B77"/>
  <c r="F367" i="1"/>
  <c r="N367" s="1"/>
  <c r="F506"/>
  <c r="F604" s="1"/>
  <c r="N604" s="1"/>
  <c r="B52" i="3"/>
  <c r="F403" i="1"/>
  <c r="N403" s="1"/>
  <c r="B205" i="3"/>
  <c r="B289"/>
  <c r="A270"/>
  <c r="AF29" i="1"/>
  <c r="AG29" s="1"/>
  <c r="AH29" s="1"/>
  <c r="AI29" s="1"/>
  <c r="AK29" s="1"/>
  <c r="N31"/>
  <c r="N186"/>
  <c r="AF146"/>
  <c r="AG146" s="1"/>
  <c r="AH146" s="1"/>
  <c r="AI146" s="1"/>
  <c r="AF257"/>
  <c r="AG257" s="1"/>
  <c r="AH257" s="1"/>
  <c r="AI257" s="1"/>
  <c r="AK257" s="1"/>
  <c r="N83"/>
  <c r="N292"/>
  <c r="N183"/>
  <c r="N46"/>
  <c r="AF82"/>
  <c r="AG82" s="1"/>
  <c r="AH82" s="1"/>
  <c r="AI82" s="1"/>
  <c r="AK82" s="1"/>
  <c r="AF297"/>
  <c r="AG297" s="1"/>
  <c r="AH297" s="1"/>
  <c r="AI297" s="1"/>
  <c r="AK297" s="1"/>
  <c r="N45"/>
  <c r="N206"/>
  <c r="AF23"/>
  <c r="AG23" s="1"/>
  <c r="AH23" s="1"/>
  <c r="AI23" s="1"/>
  <c r="AK23" s="1"/>
  <c r="B204" i="3"/>
  <c r="F469" i="1"/>
  <c r="N469" s="1"/>
  <c r="B179" i="3"/>
  <c r="B45"/>
  <c r="B40"/>
  <c r="F560" i="1"/>
  <c r="F658" s="1"/>
  <c r="N658" s="1"/>
  <c r="B212" i="3"/>
  <c r="B27"/>
  <c r="F566" i="1"/>
  <c r="F664" s="1"/>
  <c r="N664" s="1"/>
  <c r="N220"/>
  <c r="AF114"/>
  <c r="AG114" s="1"/>
  <c r="AH114" s="1"/>
  <c r="AI114" s="1"/>
  <c r="AK114" s="1"/>
  <c r="N253"/>
  <c r="AF164"/>
  <c r="AG164" s="1"/>
  <c r="AH164" s="1"/>
  <c r="AI164" s="1"/>
  <c r="AF98"/>
  <c r="AG98" s="1"/>
  <c r="AH98" s="1"/>
  <c r="AI98" s="1"/>
  <c r="AK98" s="1"/>
  <c r="AF295"/>
  <c r="AG295" s="1"/>
  <c r="AH295" s="1"/>
  <c r="AI295" s="1"/>
  <c r="AK295" s="1"/>
  <c r="N146"/>
  <c r="AF73"/>
  <c r="AG73" s="1"/>
  <c r="AH73" s="1"/>
  <c r="AI73" s="1"/>
  <c r="AK73" s="1"/>
  <c r="F376"/>
  <c r="B196" i="3"/>
  <c r="B171"/>
  <c r="F408" i="1"/>
  <c r="N408" s="1"/>
  <c r="B71" i="3"/>
  <c r="B238"/>
  <c r="F380" i="1"/>
  <c r="N380" s="1"/>
  <c r="F402"/>
  <c r="N402" s="1"/>
  <c r="B280" i="3"/>
  <c r="B295"/>
  <c r="A81"/>
  <c r="N272" i="1"/>
  <c r="AF143"/>
  <c r="AG143" s="1"/>
  <c r="AH143" s="1"/>
  <c r="AI143" s="1"/>
  <c r="AK143" s="1"/>
  <c r="AF173"/>
  <c r="AG173" s="1"/>
  <c r="AH173" s="1"/>
  <c r="AI173" s="1"/>
  <c r="N61"/>
  <c r="AF42"/>
  <c r="AG42" s="1"/>
  <c r="AH42" s="1"/>
  <c r="AI42" s="1"/>
  <c r="AK42" s="1"/>
  <c r="F323"/>
  <c r="N323" s="1"/>
  <c r="AF240"/>
  <c r="AG240" s="1"/>
  <c r="AH240" s="1"/>
  <c r="AI240" s="1"/>
  <c r="AK240" s="1"/>
  <c r="AF266"/>
  <c r="AG266" s="1"/>
  <c r="AH266" s="1"/>
  <c r="AI266" s="1"/>
  <c r="AK266" s="1"/>
  <c r="AF38"/>
  <c r="AG38" s="1"/>
  <c r="AH38" s="1"/>
  <c r="AI38" s="1"/>
  <c r="AK38" s="1"/>
  <c r="N71"/>
  <c r="AF61"/>
  <c r="AG61" s="1"/>
  <c r="AH61" s="1"/>
  <c r="AI61" s="1"/>
  <c r="AK61" s="1"/>
  <c r="N282"/>
  <c r="B184" i="3"/>
  <c r="B255"/>
  <c r="F336" i="1"/>
  <c r="N336" s="1"/>
  <c r="F458"/>
  <c r="N458" s="1"/>
  <c r="B211" i="3"/>
  <c r="F586" i="1"/>
  <c r="F684" s="1"/>
  <c r="N684" s="1"/>
  <c r="A131" i="3"/>
  <c r="B81"/>
  <c r="AK125" i="1"/>
  <c r="B140"/>
  <c r="AR398" s="1"/>
  <c r="AF223"/>
  <c r="AG223" s="1"/>
  <c r="AH223" s="1"/>
  <c r="AI223" s="1"/>
  <c r="AK223" s="1"/>
  <c r="AF196"/>
  <c r="AG196" s="1"/>
  <c r="AH196" s="1"/>
  <c r="AI196" s="1"/>
  <c r="N89"/>
  <c r="N131"/>
  <c r="N85"/>
  <c r="F335"/>
  <c r="N335" s="1"/>
  <c r="F517"/>
  <c r="F615" s="1"/>
  <c r="N615" s="1"/>
  <c r="N221"/>
  <c r="B94" i="3"/>
  <c r="F497" i="1"/>
  <c r="N497" s="1"/>
  <c r="B78" i="3"/>
  <c r="B70"/>
  <c r="AF277" i="1"/>
  <c r="AG277" s="1"/>
  <c r="AH277" s="1"/>
  <c r="AI277" s="1"/>
  <c r="AK277" s="1"/>
  <c r="AF179"/>
  <c r="AG179" s="1"/>
  <c r="AH179" s="1"/>
  <c r="AI179" s="1"/>
  <c r="N22"/>
  <c r="AF188"/>
  <c r="AG188" s="1"/>
  <c r="AH188" s="1"/>
  <c r="AI188" s="1"/>
  <c r="N262"/>
  <c r="H5" i="2"/>
  <c r="N35" i="1"/>
  <c r="AF119"/>
  <c r="AG119" s="1"/>
  <c r="AH119" s="1"/>
  <c r="AI119" s="1"/>
  <c r="AK119" s="1"/>
  <c r="AF16"/>
  <c r="AG16" s="1"/>
  <c r="AH16" s="1"/>
  <c r="AI16" s="1"/>
  <c r="AK16" s="1"/>
  <c r="N80"/>
  <c r="N152"/>
  <c r="N94"/>
  <c r="N27"/>
  <c r="F572"/>
  <c r="N572" s="1"/>
  <c r="AF70"/>
  <c r="AG70" s="1"/>
  <c r="AH70" s="1"/>
  <c r="AI70" s="1"/>
  <c r="AK70" s="1"/>
  <c r="AF121"/>
  <c r="AG121" s="1"/>
  <c r="AH121" s="1"/>
  <c r="AI121" s="1"/>
  <c r="AK121" s="1"/>
  <c r="AF200"/>
  <c r="AG200" s="1"/>
  <c r="AH200" s="1"/>
  <c r="AI200" s="1"/>
  <c r="N160"/>
  <c r="AF221"/>
  <c r="AG221" s="1"/>
  <c r="AH221" s="1"/>
  <c r="AI221" s="1"/>
  <c r="AK221" s="1"/>
  <c r="AF286"/>
  <c r="AG286" s="1"/>
  <c r="AH286" s="1"/>
  <c r="AI286" s="1"/>
  <c r="AK286" s="1"/>
  <c r="F316"/>
  <c r="N316" s="1"/>
  <c r="F559"/>
  <c r="F657" s="1"/>
  <c r="N657" s="1"/>
  <c r="B89" i="3"/>
  <c r="F456" i="1"/>
  <c r="N456" s="1"/>
  <c r="F482"/>
  <c r="N482" s="1"/>
  <c r="B143" i="3"/>
  <c r="F417" i="1"/>
  <c r="N417" s="1"/>
  <c r="F413"/>
  <c r="N413" s="1"/>
  <c r="B85" i="3"/>
  <c r="F326" i="1"/>
  <c r="N326" s="1"/>
  <c r="B194" i="3"/>
  <c r="F543" i="1"/>
  <c r="F641" s="1"/>
  <c r="N641" s="1"/>
  <c r="B226" i="3"/>
  <c r="F310" i="1"/>
  <c r="N310" s="1"/>
  <c r="B266" i="3"/>
  <c r="B114"/>
  <c r="F309" i="1"/>
  <c r="N309" s="1"/>
  <c r="B236" i="3"/>
  <c r="B192"/>
  <c r="B230"/>
  <c r="F590" i="1"/>
  <c r="F688" s="1"/>
  <c r="N688" s="1"/>
  <c r="B240" i="3"/>
  <c r="AF242" i="1"/>
  <c r="AG242" s="1"/>
  <c r="AH242" s="1"/>
  <c r="AI242" s="1"/>
  <c r="AK242" s="1"/>
  <c r="N237"/>
  <c r="AF172"/>
  <c r="AG172" s="1"/>
  <c r="AH172" s="1"/>
  <c r="AI172" s="1"/>
  <c r="AF192"/>
  <c r="AG192" s="1"/>
  <c r="AH192" s="1"/>
  <c r="AI192" s="1"/>
  <c r="F464"/>
  <c r="N464" s="1"/>
  <c r="F531"/>
  <c r="F629" s="1"/>
  <c r="N629" s="1"/>
  <c r="F381"/>
  <c r="N381" s="1"/>
  <c r="B61" i="3"/>
  <c r="F594" i="1"/>
  <c r="F692" s="1"/>
  <c r="N692" s="1"/>
  <c r="A170" i="3"/>
  <c r="N19" i="1"/>
  <c r="N91"/>
  <c r="N286"/>
  <c r="N87"/>
  <c r="AF96"/>
  <c r="AG96" s="1"/>
  <c r="AH96" s="1"/>
  <c r="AI96" s="1"/>
  <c r="AK96" s="1"/>
  <c r="N232"/>
  <c r="AF32"/>
  <c r="AG32" s="1"/>
  <c r="AH32" s="1"/>
  <c r="AI32" s="1"/>
  <c r="AK32" s="1"/>
  <c r="AF60"/>
  <c r="AG60" s="1"/>
  <c r="AH60" s="1"/>
  <c r="AI60" s="1"/>
  <c r="AK60" s="1"/>
  <c r="AF261"/>
  <c r="AG261" s="1"/>
  <c r="AH261" s="1"/>
  <c r="AI261" s="1"/>
  <c r="AK261" s="1"/>
  <c r="AF256"/>
  <c r="AG256" s="1"/>
  <c r="AH256" s="1"/>
  <c r="AI256" s="1"/>
  <c r="AK256" s="1"/>
  <c r="AF249"/>
  <c r="AG249" s="1"/>
  <c r="AH249" s="1"/>
  <c r="AI249" s="1"/>
  <c r="AK249" s="1"/>
  <c r="H6" i="2"/>
  <c r="N68" i="1"/>
  <c r="AF139"/>
  <c r="AG139" s="1"/>
  <c r="AH139" s="1"/>
  <c r="AI139" s="1"/>
  <c r="AK139" s="1"/>
  <c r="N211"/>
  <c r="AF15"/>
  <c r="AG15" s="1"/>
  <c r="AH15" s="1"/>
  <c r="AI15" s="1"/>
  <c r="AK15" s="1"/>
  <c r="N138"/>
  <c r="N299"/>
  <c r="N659"/>
  <c r="N236"/>
  <c r="AF123"/>
  <c r="AG123" s="1"/>
  <c r="AH123" s="1"/>
  <c r="AI123" s="1"/>
  <c r="AK123" s="1"/>
  <c r="AF66"/>
  <c r="AG66" s="1"/>
  <c r="AH66" s="1"/>
  <c r="AI66" s="1"/>
  <c r="AK66" s="1"/>
  <c r="AF21"/>
  <c r="AG21" s="1"/>
  <c r="AH21" s="1"/>
  <c r="AI21" s="1"/>
  <c r="AK21" s="1"/>
  <c r="N241"/>
  <c r="AF72"/>
  <c r="AG72" s="1"/>
  <c r="AH72" s="1"/>
  <c r="AI72" s="1"/>
  <c r="AK72" s="1"/>
  <c r="F356"/>
  <c r="N356" s="1"/>
  <c r="F503"/>
  <c r="F601" s="1"/>
  <c r="B304" i="3" s="1"/>
  <c r="F540" i="1"/>
  <c r="F638" s="1"/>
  <c r="N638" s="1"/>
  <c r="F432"/>
  <c r="N432" s="1"/>
  <c r="B76" i="3"/>
  <c r="B160"/>
  <c r="F424" i="1"/>
  <c r="N424" s="1"/>
  <c r="B38" i="3"/>
  <c r="B219"/>
  <c r="F388" i="1"/>
  <c r="N388" s="1"/>
  <c r="F550"/>
  <c r="F648" s="1"/>
  <c r="N648" s="1"/>
  <c r="B35" i="3"/>
  <c r="F555" i="1"/>
  <c r="F653" s="1"/>
  <c r="N653" s="1"/>
  <c r="F441"/>
  <c r="N441" s="1"/>
  <c r="AF278"/>
  <c r="AG278" s="1"/>
  <c r="AH278" s="1"/>
  <c r="AI278" s="1"/>
  <c r="AK278" s="1"/>
  <c r="B131" i="3"/>
  <c r="B172"/>
  <c r="J4" i="4"/>
  <c r="G14" i="10"/>
  <c r="D8" i="13"/>
  <c r="G33" i="10" s="1"/>
  <c r="B16" i="14" s="1"/>
  <c r="Q22" i="11"/>
  <c r="Q23" s="1"/>
  <c r="Q25" s="1"/>
  <c r="I4" i="4"/>
  <c r="G13" i="10"/>
  <c r="F445" i="1"/>
  <c r="N445" s="1"/>
  <c r="F355"/>
  <c r="N355" s="1"/>
  <c r="AF189"/>
  <c r="AG189" s="1"/>
  <c r="AH189" s="1"/>
  <c r="AI189" s="1"/>
  <c r="N214"/>
  <c r="N276"/>
  <c r="F579"/>
  <c r="F677" s="1"/>
  <c r="N677" s="1"/>
  <c r="N126"/>
  <c r="N235"/>
  <c r="AF248"/>
  <c r="AG248" s="1"/>
  <c r="AH248" s="1"/>
  <c r="AI248" s="1"/>
  <c r="AK248" s="1"/>
  <c r="AF95"/>
  <c r="AG95" s="1"/>
  <c r="AH95" s="1"/>
  <c r="AI95" s="1"/>
  <c r="AK95" s="1"/>
  <c r="AF157"/>
  <c r="AG157" s="1"/>
  <c r="AH157" s="1"/>
  <c r="AI157" s="1"/>
  <c r="AF243"/>
  <c r="AG243" s="1"/>
  <c r="AH243" s="1"/>
  <c r="AI243" s="1"/>
  <c r="AK243" s="1"/>
  <c r="B80" i="3"/>
  <c r="B82"/>
  <c r="F349" i="1"/>
  <c r="N349" s="1"/>
  <c r="F485"/>
  <c r="N485" s="1"/>
  <c r="B146" i="3"/>
  <c r="B173"/>
  <c r="B112"/>
  <c r="B165"/>
  <c r="F397" i="1"/>
  <c r="N397" s="1"/>
  <c r="B144" i="3"/>
  <c r="B265"/>
  <c r="B106"/>
  <c r="F420" i="1"/>
  <c r="F437"/>
  <c r="N437" s="1"/>
  <c r="F477"/>
  <c r="N477" s="1"/>
  <c r="F542"/>
  <c r="F640" s="1"/>
  <c r="N640" s="1"/>
  <c r="B290" i="3"/>
  <c r="N84" i="1"/>
  <c r="D5" i="2"/>
  <c r="D9"/>
  <c r="D18"/>
  <c r="D6"/>
  <c r="N280" i="1"/>
  <c r="AF151"/>
  <c r="AG151" s="1"/>
  <c r="AH151" s="1"/>
  <c r="AI151" s="1"/>
  <c r="AK151" s="1"/>
  <c r="AF87"/>
  <c r="AG87" s="1"/>
  <c r="AH87" s="1"/>
  <c r="AI87" s="1"/>
  <c r="AK87" s="1"/>
  <c r="AF101"/>
  <c r="AG101" s="1"/>
  <c r="AH101" s="1"/>
  <c r="AI101" s="1"/>
  <c r="AK101" s="1"/>
  <c r="AF33"/>
  <c r="AG33" s="1"/>
  <c r="AH33" s="1"/>
  <c r="AI33" s="1"/>
  <c r="AK33" s="1"/>
  <c r="AF118"/>
  <c r="AG118" s="1"/>
  <c r="AH118" s="1"/>
  <c r="AI118" s="1"/>
  <c r="AK118" s="1"/>
  <c r="N240"/>
  <c r="N223"/>
  <c r="AF100"/>
  <c r="AG100" s="1"/>
  <c r="AH100" s="1"/>
  <c r="AI100" s="1"/>
  <c r="AK100" s="1"/>
  <c r="AF154"/>
  <c r="AG154" s="1"/>
  <c r="AH154" s="1"/>
  <c r="AI154" s="1"/>
  <c r="F508"/>
  <c r="N508" s="1"/>
  <c r="AF162"/>
  <c r="AG162" s="1"/>
  <c r="AH162" s="1"/>
  <c r="AI162" s="1"/>
  <c r="AK162" s="1"/>
  <c r="AF186"/>
  <c r="AG186" s="1"/>
  <c r="AH186" s="1"/>
  <c r="AI186" s="1"/>
  <c r="N188"/>
  <c r="N159"/>
  <c r="N148"/>
  <c r="N113"/>
  <c r="AF35"/>
  <c r="AG35" s="1"/>
  <c r="AH35" s="1"/>
  <c r="AI35" s="1"/>
  <c r="AK35" s="1"/>
  <c r="AF177"/>
  <c r="AG177" s="1"/>
  <c r="AH177" s="1"/>
  <c r="AI177" s="1"/>
  <c r="N196"/>
  <c r="N219"/>
  <c r="AF103"/>
  <c r="AG103" s="1"/>
  <c r="AH103" s="1"/>
  <c r="AI103" s="1"/>
  <c r="AK103" s="1"/>
  <c r="N257"/>
  <c r="N172"/>
  <c r="N102"/>
  <c r="AF89"/>
  <c r="AG89" s="1"/>
  <c r="AH89" s="1"/>
  <c r="AI89" s="1"/>
  <c r="AK89" s="1"/>
  <c r="N17"/>
  <c r="AF191"/>
  <c r="AG191" s="1"/>
  <c r="AH191" s="1"/>
  <c r="AI191" s="1"/>
  <c r="AF292"/>
  <c r="AG292" s="1"/>
  <c r="AH292" s="1"/>
  <c r="AI292" s="1"/>
  <c r="AK292" s="1"/>
  <c r="AF183"/>
  <c r="AG183" s="1"/>
  <c r="AH183" s="1"/>
  <c r="AI183" s="1"/>
  <c r="AF110"/>
  <c r="AG110" s="1"/>
  <c r="AH110" s="1"/>
  <c r="AI110" s="1"/>
  <c r="AK110" s="1"/>
  <c r="N212"/>
  <c r="N167"/>
  <c r="AF289"/>
  <c r="AG289" s="1"/>
  <c r="AH289" s="1"/>
  <c r="AI289" s="1"/>
  <c r="AK289" s="1"/>
  <c r="N44"/>
  <c r="N207"/>
  <c r="N137"/>
  <c r="AF28"/>
  <c r="AG28" s="1"/>
  <c r="AH28" s="1"/>
  <c r="AI28" s="1"/>
  <c r="AK28" s="1"/>
  <c r="N114"/>
  <c r="N104"/>
  <c r="N24"/>
  <c r="AF253"/>
  <c r="AG253" s="1"/>
  <c r="AH253" s="1"/>
  <c r="AI253" s="1"/>
  <c r="AK253" s="1"/>
  <c r="N82"/>
  <c r="AF267"/>
  <c r="AG267" s="1"/>
  <c r="AH267" s="1"/>
  <c r="AI267" s="1"/>
  <c r="AK267" s="1"/>
  <c r="AF247"/>
  <c r="AG247" s="1"/>
  <c r="AH247" s="1"/>
  <c r="AI247" s="1"/>
  <c r="AK247" s="1"/>
  <c r="N155"/>
  <c r="N105"/>
  <c r="N205"/>
  <c r="AF231"/>
  <c r="AG231" s="1"/>
  <c r="AH231" s="1"/>
  <c r="AI231" s="1"/>
  <c r="AK231" s="1"/>
  <c r="N258"/>
  <c r="AF228"/>
  <c r="AG228" s="1"/>
  <c r="AH228" s="1"/>
  <c r="AI228" s="1"/>
  <c r="AK228" s="1"/>
  <c r="AF175"/>
  <c r="AG175" s="1"/>
  <c r="AH175" s="1"/>
  <c r="AI175" s="1"/>
  <c r="AF285"/>
  <c r="AG285" s="1"/>
  <c r="AH285" s="1"/>
  <c r="AI285" s="1"/>
  <c r="AK285" s="1"/>
  <c r="B274" i="3"/>
  <c r="F459" i="1"/>
  <c r="N459" s="1"/>
  <c r="B102" i="3"/>
  <c r="B43"/>
  <c r="B251"/>
  <c r="B111"/>
  <c r="F453" i="1"/>
  <c r="N453" s="1"/>
  <c r="B187" i="3"/>
  <c r="B233"/>
  <c r="F329" i="1"/>
  <c r="N329" s="1"/>
  <c r="B22" i="3"/>
  <c r="B221"/>
  <c r="B53"/>
  <c r="B189"/>
  <c r="F510" i="1"/>
  <c r="F608" s="1"/>
  <c r="N608" s="1"/>
  <c r="F431"/>
  <c r="N431" s="1"/>
  <c r="B186" i="3"/>
  <c r="F457" i="1"/>
  <c r="N457" s="1"/>
  <c r="B155" i="3"/>
  <c r="F552" i="1"/>
  <c r="F650" s="1"/>
  <c r="N650" s="1"/>
  <c r="F470"/>
  <c r="N470" s="1"/>
  <c r="B16" i="3"/>
  <c r="B232"/>
  <c r="F569" i="1"/>
  <c r="F667" s="1"/>
  <c r="N667" s="1"/>
  <c r="B241" i="3"/>
  <c r="F327" i="1"/>
  <c r="N327" s="1"/>
  <c r="F394"/>
  <c r="N394" s="1"/>
  <c r="F471"/>
  <c r="N471" s="1"/>
  <c r="B93" i="3"/>
  <c r="F383" i="1"/>
  <c r="N383" s="1"/>
  <c r="F446"/>
  <c r="N446" s="1"/>
  <c r="B201" i="3"/>
  <c r="B101"/>
  <c r="F404" i="1"/>
  <c r="N404" s="1"/>
  <c r="F527"/>
  <c r="F625" s="1"/>
  <c r="N625" s="1"/>
  <c r="F499"/>
  <c r="N499" s="1"/>
  <c r="F541"/>
  <c r="F639" s="1"/>
  <c r="N639" s="1"/>
  <c r="F487"/>
  <c r="N487" s="1"/>
  <c r="F412"/>
  <c r="N412" s="1"/>
  <c r="F338"/>
  <c r="N338" s="1"/>
  <c r="B124" i="3"/>
  <c r="B141"/>
  <c r="B181"/>
  <c r="B229"/>
  <c r="F430" i="1"/>
  <c r="N430" s="1"/>
  <c r="B246" i="3"/>
  <c r="B287"/>
  <c r="B293"/>
  <c r="F574" i="1"/>
  <c r="F672" s="1"/>
  <c r="N672" s="1"/>
  <c r="B59" i="3"/>
  <c r="B149"/>
  <c r="B299"/>
  <c r="B283"/>
  <c r="N59" i="1"/>
  <c r="N291"/>
  <c r="N86"/>
  <c r="AF275"/>
  <c r="AG275" s="1"/>
  <c r="AH275" s="1"/>
  <c r="AI275" s="1"/>
  <c r="AK275" s="1"/>
  <c r="N198"/>
  <c r="AF213"/>
  <c r="AG213" s="1"/>
  <c r="AH213" s="1"/>
  <c r="AI213" s="1"/>
  <c r="AK213" s="1"/>
  <c r="AF181"/>
  <c r="AG181" s="1"/>
  <c r="AH181" s="1"/>
  <c r="AI181" s="1"/>
  <c r="N108"/>
  <c r="AF59"/>
  <c r="AG59" s="1"/>
  <c r="AH59" s="1"/>
  <c r="AI59" s="1"/>
  <c r="AK59" s="1"/>
  <c r="N193"/>
  <c r="N267"/>
  <c r="N295"/>
  <c r="N175"/>
  <c r="AF47"/>
  <c r="AG47" s="1"/>
  <c r="AH47" s="1"/>
  <c r="AI47" s="1"/>
  <c r="AK47" s="1"/>
  <c r="N151"/>
  <c r="F570"/>
  <c r="F668" s="1"/>
  <c r="N668" s="1"/>
  <c r="F339"/>
  <c r="N339" s="1"/>
  <c r="F547"/>
  <c r="F645" s="1"/>
  <c r="N645" s="1"/>
  <c r="F483"/>
  <c r="N483" s="1"/>
  <c r="F529"/>
  <c r="F627" s="1"/>
  <c r="N627" s="1"/>
  <c r="F318"/>
  <c r="F451"/>
  <c r="N451" s="1"/>
  <c r="F537"/>
  <c r="F635" s="1"/>
  <c r="N635" s="1"/>
  <c r="F389"/>
  <c r="N389" s="1"/>
  <c r="B217" i="3"/>
  <c r="B84"/>
  <c r="F589" i="1"/>
  <c r="N589" s="1"/>
  <c r="A212" i="3"/>
  <c r="N231" i="1"/>
  <c r="N234"/>
  <c r="AF291"/>
  <c r="AG291" s="1"/>
  <c r="AH291" s="1"/>
  <c r="AI291" s="1"/>
  <c r="AK291" s="1"/>
  <c r="D7" i="2"/>
  <c r="D17"/>
  <c r="F595" i="1"/>
  <c r="F693" s="1"/>
  <c r="N693" s="1"/>
  <c r="N55"/>
  <c r="AF86"/>
  <c r="AG86" s="1"/>
  <c r="AH86" s="1"/>
  <c r="AI86" s="1"/>
  <c r="AK86" s="1"/>
  <c r="N189"/>
  <c r="AF233"/>
  <c r="AG233" s="1"/>
  <c r="AH233" s="1"/>
  <c r="AI233" s="1"/>
  <c r="AK233" s="1"/>
  <c r="N275"/>
  <c r="AF203"/>
  <c r="AG203" s="1"/>
  <c r="AH203" s="1"/>
  <c r="AI203" s="1"/>
  <c r="AF113"/>
  <c r="AG113" s="1"/>
  <c r="AH113" s="1"/>
  <c r="AI113" s="1"/>
  <c r="AK113" s="1"/>
  <c r="AF148"/>
  <c r="AG148" s="1"/>
  <c r="AH148" s="1"/>
  <c r="AI148" s="1"/>
  <c r="AK148" s="1"/>
  <c r="N143"/>
  <c r="AF45"/>
  <c r="AG45" s="1"/>
  <c r="AH45" s="1"/>
  <c r="AI45" s="1"/>
  <c r="AK45" s="1"/>
  <c r="AF276"/>
  <c r="AG276" s="1"/>
  <c r="AH276" s="1"/>
  <c r="AI276" s="1"/>
  <c r="AK276" s="1"/>
  <c r="AF63"/>
  <c r="AG63" s="1"/>
  <c r="AH63" s="1"/>
  <c r="AI63" s="1"/>
  <c r="AK63" s="1"/>
  <c r="AF163"/>
  <c r="AG163" s="1"/>
  <c r="AH163" s="1"/>
  <c r="AI163" s="1"/>
  <c r="N165"/>
  <c r="AF80"/>
  <c r="AG80" s="1"/>
  <c r="AH80" s="1"/>
  <c r="AI80" s="1"/>
  <c r="AK80" s="1"/>
  <c r="AF152"/>
  <c r="AG152" s="1"/>
  <c r="AH152" s="1"/>
  <c r="AI152" s="1"/>
  <c r="AK152" s="1"/>
  <c r="N92"/>
  <c r="N136"/>
  <c r="AF126"/>
  <c r="AG126" s="1"/>
  <c r="AH126" s="1"/>
  <c r="AI126" s="1"/>
  <c r="AK126" s="1"/>
  <c r="AF79"/>
  <c r="AG79" s="1"/>
  <c r="AH79" s="1"/>
  <c r="AI79" s="1"/>
  <c r="AK79" s="1"/>
  <c r="AF198"/>
  <c r="AG198" s="1"/>
  <c r="AH198" s="1"/>
  <c r="AI198" s="1"/>
  <c r="N213"/>
  <c r="AF235"/>
  <c r="AG235" s="1"/>
  <c r="AH235" s="1"/>
  <c r="AI235" s="1"/>
  <c r="AK235" s="1"/>
  <c r="N248"/>
  <c r="N181"/>
  <c r="N278"/>
  <c r="AF108"/>
  <c r="AG108" s="1"/>
  <c r="AH108" s="1"/>
  <c r="AI108" s="1"/>
  <c r="AK108" s="1"/>
  <c r="N95"/>
  <c r="N157"/>
  <c r="AF193"/>
  <c r="AG193" s="1"/>
  <c r="AH193" s="1"/>
  <c r="AI193" s="1"/>
  <c r="N78"/>
  <c r="N109"/>
  <c r="N216"/>
  <c r="AF239"/>
  <c r="AG239" s="1"/>
  <c r="AH239" s="1"/>
  <c r="AI239" s="1"/>
  <c r="AK239" s="1"/>
  <c r="N225"/>
  <c r="AF54"/>
  <c r="AG54" s="1"/>
  <c r="AH54" s="1"/>
  <c r="AI54" s="1"/>
  <c r="AK54" s="1"/>
  <c r="AF199"/>
  <c r="AG199" s="1"/>
  <c r="AH199" s="1"/>
  <c r="AI199" s="1"/>
  <c r="N199"/>
  <c r="N228"/>
  <c r="AF176"/>
  <c r="AG176" s="1"/>
  <c r="AH176" s="1"/>
  <c r="AI176" s="1"/>
  <c r="N301"/>
  <c r="N47"/>
  <c r="AF282"/>
  <c r="AG282" s="1"/>
  <c r="AH282" s="1"/>
  <c r="AI282" s="1"/>
  <c r="AK282" s="1"/>
  <c r="F311"/>
  <c r="N311" s="1"/>
  <c r="B163" i="3"/>
  <c r="F500" i="1"/>
  <c r="N500" s="1"/>
  <c r="F322"/>
  <c r="N322" s="1"/>
  <c r="F533"/>
  <c r="F631" s="1"/>
  <c r="N631" s="1"/>
  <c r="F492"/>
  <c r="N492" s="1"/>
  <c r="B157" i="3"/>
  <c r="F399" i="1"/>
  <c r="N399" s="1"/>
  <c r="F462"/>
  <c r="N462" s="1"/>
  <c r="B33" i="3"/>
  <c r="F386" i="1"/>
  <c r="N386" s="1"/>
  <c r="F372"/>
  <c r="N372" s="1"/>
  <c r="B214" i="3"/>
  <c r="B135"/>
  <c r="B161"/>
  <c r="F373" i="1"/>
  <c r="N373" s="1"/>
  <c r="B256" i="3"/>
  <c r="B174"/>
  <c r="F449" i="1"/>
  <c r="N449" s="1"/>
  <c r="F480"/>
  <c r="N480" s="1"/>
  <c r="F475"/>
  <c r="N475" s="1"/>
  <c r="F551"/>
  <c r="F649" s="1"/>
  <c r="N649" s="1"/>
  <c r="F341"/>
  <c r="N341" s="1"/>
  <c r="B273" i="3"/>
  <c r="F493" i="1"/>
  <c r="N493" s="1"/>
  <c r="B31" i="3"/>
  <c r="B98"/>
  <c r="F515" i="1"/>
  <c r="F613" s="1"/>
  <c r="N613" s="1"/>
  <c r="B175" i="3"/>
  <c r="F490" i="1"/>
  <c r="N490" s="1"/>
  <c r="B87" i="3"/>
  <c r="B150"/>
  <c r="F522" i="1"/>
  <c r="F620" s="1"/>
  <c r="N620" s="1"/>
  <c r="F534"/>
  <c r="F632" s="1"/>
  <c r="N632" s="1"/>
  <c r="B108" i="3"/>
  <c r="B231"/>
  <c r="B203"/>
  <c r="B245"/>
  <c r="B191"/>
  <c r="B116"/>
  <c r="F348" i="1"/>
  <c r="N348" s="1"/>
  <c r="B42" i="3"/>
  <c r="F504" i="1"/>
  <c r="N504" s="1"/>
  <c r="B134" i="3"/>
  <c r="F507" i="1"/>
  <c r="F605" s="1"/>
  <c r="N605" s="1"/>
  <c r="F585"/>
  <c r="F683" s="1"/>
  <c r="N683" s="1"/>
  <c r="F576"/>
  <c r="N576" s="1"/>
  <c r="B278" i="3"/>
  <c r="N243" i="1"/>
  <c r="N129"/>
  <c r="AF124"/>
  <c r="AG124" s="1"/>
  <c r="AH124" s="1"/>
  <c r="AI124" s="1"/>
  <c r="AK124" s="1"/>
  <c r="N170"/>
  <c r="N62"/>
  <c r="N48"/>
  <c r="AF135"/>
  <c r="AG135" s="1"/>
  <c r="AH135" s="1"/>
  <c r="AI135" s="1"/>
  <c r="AK135" s="1"/>
  <c r="N226"/>
  <c r="AF37"/>
  <c r="AG37" s="1"/>
  <c r="AH37" s="1"/>
  <c r="AI37" s="1"/>
  <c r="AK37" s="1"/>
  <c r="N304"/>
  <c r="N274"/>
  <c r="AF300"/>
  <c r="AG300" s="1"/>
  <c r="AH300" s="1"/>
  <c r="AI300" s="1"/>
  <c r="AK300" s="1"/>
  <c r="AF201"/>
  <c r="AG201" s="1"/>
  <c r="AH201" s="1"/>
  <c r="AI201" s="1"/>
  <c r="N21"/>
  <c r="B20" i="3"/>
  <c r="B168"/>
  <c r="B244"/>
  <c r="B129"/>
  <c r="B39"/>
  <c r="B263"/>
  <c r="B19"/>
  <c r="B121"/>
  <c r="B56"/>
  <c r="F328" i="1"/>
  <c r="N328" s="1"/>
  <c r="F486"/>
  <c r="N486" s="1"/>
  <c r="F415"/>
  <c r="N415" s="1"/>
  <c r="B30" i="3"/>
  <c r="F313" i="1"/>
  <c r="N313" s="1"/>
  <c r="B282" i="3"/>
  <c r="A172"/>
  <c r="B224"/>
  <c r="N180" i="1"/>
  <c r="AF204"/>
  <c r="AG204" s="1"/>
  <c r="AH204" s="1"/>
  <c r="AI204" s="1"/>
  <c r="N147"/>
  <c r="AF19"/>
  <c r="AG19" s="1"/>
  <c r="AH19" s="1"/>
  <c r="AI19" s="1"/>
  <c r="AK19" s="1"/>
  <c r="N288"/>
  <c r="AF43"/>
  <c r="AG43" s="1"/>
  <c r="AH43" s="1"/>
  <c r="AI43" s="1"/>
  <c r="AK43" s="1"/>
  <c r="N26"/>
  <c r="N174"/>
  <c r="AF283"/>
  <c r="AG283" s="1"/>
  <c r="AH283" s="1"/>
  <c r="AI283" s="1"/>
  <c r="AK283" s="1"/>
  <c r="N173"/>
  <c r="N122"/>
  <c r="N133"/>
  <c r="AF232"/>
  <c r="AG232" s="1"/>
  <c r="AH232" s="1"/>
  <c r="AI232" s="1"/>
  <c r="AK232" s="1"/>
  <c r="N32"/>
  <c r="N117"/>
  <c r="N179"/>
  <c r="AF220"/>
  <c r="AG220" s="1"/>
  <c r="AH220" s="1"/>
  <c r="AI220" s="1"/>
  <c r="AK220" s="1"/>
  <c r="AF22"/>
  <c r="AG22" s="1"/>
  <c r="AH22" s="1"/>
  <c r="AI22" s="1"/>
  <c r="AK22" s="1"/>
  <c r="N215"/>
  <c r="AF31"/>
  <c r="AG31" s="1"/>
  <c r="AH31" s="1"/>
  <c r="AI31" s="1"/>
  <c r="AK31" s="1"/>
  <c r="AF262"/>
  <c r="AG262" s="1"/>
  <c r="AH262" s="1"/>
  <c r="AI262" s="1"/>
  <c r="AK262" s="1"/>
  <c r="AF180"/>
  <c r="AG180" s="1"/>
  <c r="AH180" s="1"/>
  <c r="AI180" s="1"/>
  <c r="H11" i="2"/>
  <c r="H9"/>
  <c r="H10"/>
  <c r="H18"/>
  <c r="AF68" i="1"/>
  <c r="AG68" s="1"/>
  <c r="AH68" s="1"/>
  <c r="AI68" s="1"/>
  <c r="AK68" s="1"/>
  <c r="N139"/>
  <c r="N119"/>
  <c r="N16"/>
  <c r="AF237"/>
  <c r="AG237" s="1"/>
  <c r="AH237" s="1"/>
  <c r="AI237" s="1"/>
  <c r="AK237" s="1"/>
  <c r="AF138"/>
  <c r="AG138" s="1"/>
  <c r="AH138" s="1"/>
  <c r="AI138" s="1"/>
  <c r="AK138" s="1"/>
  <c r="AF94"/>
  <c r="AG94" s="1"/>
  <c r="AH94" s="1"/>
  <c r="AI94" s="1"/>
  <c r="AK94" s="1"/>
  <c r="AF27"/>
  <c r="AG27" s="1"/>
  <c r="AH27" s="1"/>
  <c r="AI27" s="1"/>
  <c r="AK27" s="1"/>
  <c r="N265"/>
  <c r="F465"/>
  <c r="N465" s="1"/>
  <c r="N284"/>
  <c r="AF52"/>
  <c r="AG52" s="1"/>
  <c r="AH52" s="1"/>
  <c r="AI52" s="1"/>
  <c r="AK52" s="1"/>
  <c r="N145"/>
  <c r="N70"/>
  <c r="AF75"/>
  <c r="AG75" s="1"/>
  <c r="AH75" s="1"/>
  <c r="AI75" s="1"/>
  <c r="AK75" s="1"/>
  <c r="N121"/>
  <c r="AF131"/>
  <c r="AG131" s="1"/>
  <c r="AH131" s="1"/>
  <c r="AI131" s="1"/>
  <c r="AK131" s="1"/>
  <c r="N200"/>
  <c r="AF46"/>
  <c r="AG46" s="1"/>
  <c r="AH46" s="1"/>
  <c r="AI46" s="1"/>
  <c r="AK46" s="1"/>
  <c r="AF130"/>
  <c r="AG130" s="1"/>
  <c r="AH130" s="1"/>
  <c r="AI130" s="1"/>
  <c r="AK130" s="1"/>
  <c r="AF160"/>
  <c r="AG160" s="1"/>
  <c r="AH160" s="1"/>
  <c r="AI160" s="1"/>
  <c r="AF236"/>
  <c r="AG236" s="1"/>
  <c r="AH236" s="1"/>
  <c r="AI236" s="1"/>
  <c r="AK236" s="1"/>
  <c r="N123"/>
  <c r="AF241"/>
  <c r="AG241" s="1"/>
  <c r="AH241" s="1"/>
  <c r="AI241" s="1"/>
  <c r="AK241" s="1"/>
  <c r="AF149"/>
  <c r="AG149" s="1"/>
  <c r="AH149" s="1"/>
  <c r="AI149" s="1"/>
  <c r="AK149" s="1"/>
  <c r="AF85"/>
  <c r="AG85" s="1"/>
  <c r="AH85" s="1"/>
  <c r="AI85" s="1"/>
  <c r="AK85" s="1"/>
  <c r="N23"/>
  <c r="N201"/>
  <c r="N171"/>
  <c r="AF268"/>
  <c r="AG268" s="1"/>
  <c r="AH268" s="1"/>
  <c r="AI268" s="1"/>
  <c r="AK268" s="1"/>
  <c r="N259"/>
  <c r="F429"/>
  <c r="N429" s="1"/>
  <c r="F319"/>
  <c r="N319" s="1"/>
  <c r="F535"/>
  <c r="N535" s="1"/>
  <c r="F538"/>
  <c r="F636" s="1"/>
  <c r="N636" s="1"/>
  <c r="F391"/>
  <c r="N391" s="1"/>
  <c r="F433"/>
  <c r="N433" s="1"/>
  <c r="F489"/>
  <c r="N489" s="1"/>
  <c r="F342"/>
  <c r="N342" s="1"/>
  <c r="F364"/>
  <c r="N364" s="1"/>
  <c r="F530"/>
  <c r="F628" s="1"/>
  <c r="N628" s="1"/>
  <c r="F325"/>
  <c r="N325" s="1"/>
  <c r="F332"/>
  <c r="N332" s="1"/>
  <c r="F379"/>
  <c r="N379" s="1"/>
  <c r="F509"/>
  <c r="F607" s="1"/>
  <c r="N607" s="1"/>
  <c r="F392"/>
  <c r="N392" s="1"/>
  <c r="F505"/>
  <c r="F603" s="1"/>
  <c r="N603" s="1"/>
  <c r="F452"/>
  <c r="N452" s="1"/>
  <c r="F494"/>
  <c r="N494" s="1"/>
  <c r="B32" i="3"/>
  <c r="B190"/>
  <c r="B119"/>
  <c r="F377" i="1"/>
  <c r="N377" s="1"/>
  <c r="F498"/>
  <c r="N498" s="1"/>
  <c r="F369"/>
  <c r="N369" s="1"/>
  <c r="F365"/>
  <c r="N365" s="1"/>
  <c r="F340"/>
  <c r="N340" s="1"/>
  <c r="F514"/>
  <c r="F612" s="1"/>
  <c r="N612" s="1"/>
  <c r="F553"/>
  <c r="F651" s="1"/>
  <c r="N651" s="1"/>
  <c r="F321"/>
  <c r="N321" s="1"/>
  <c r="F317"/>
  <c r="N317" s="1"/>
  <c r="F568"/>
  <c r="F666" s="1"/>
  <c r="N666" s="1"/>
  <c r="B122" i="3"/>
  <c r="B115"/>
  <c r="B120"/>
  <c r="B64"/>
  <c r="B162"/>
  <c r="B259"/>
  <c r="B264"/>
  <c r="B17"/>
  <c r="B145"/>
  <c r="B51"/>
  <c r="B178"/>
  <c r="AF128" i="1"/>
  <c r="AG128" s="1"/>
  <c r="AH128" s="1"/>
  <c r="AI128" s="1"/>
  <c r="AK128" s="1"/>
  <c r="F571"/>
  <c r="F669" s="1"/>
  <c r="N669" s="1"/>
  <c r="F598"/>
  <c r="F696" s="1"/>
  <c r="N696" s="1"/>
  <c r="F593"/>
  <c r="F691" s="1"/>
  <c r="N691" s="1"/>
  <c r="F582"/>
  <c r="F680" s="1"/>
  <c r="N680" s="1"/>
  <c r="F577"/>
  <c r="F675" s="1"/>
  <c r="N675" s="1"/>
  <c r="F573"/>
  <c r="F671" s="1"/>
  <c r="N671" s="1"/>
  <c r="F597"/>
  <c r="F695" s="1"/>
  <c r="N695" s="1"/>
  <c r="B169" i="3"/>
  <c r="B284"/>
  <c r="A224"/>
  <c r="B260"/>
  <c r="N249" i="1"/>
  <c r="AF26"/>
  <c r="AG26" s="1"/>
  <c r="AH26" s="1"/>
  <c r="AI26" s="1"/>
  <c r="AK26" s="1"/>
  <c r="F468"/>
  <c r="N468" s="1"/>
  <c r="AF122"/>
  <c r="AG122" s="1"/>
  <c r="AH122" s="1"/>
  <c r="AI122" s="1"/>
  <c r="AK122" s="1"/>
  <c r="N246"/>
  <c r="N245"/>
  <c r="H15" i="2"/>
  <c r="H14"/>
  <c r="H12"/>
  <c r="H13"/>
  <c r="N296" i="1"/>
  <c r="AF41"/>
  <c r="AG41" s="1"/>
  <c r="AH41" s="1"/>
  <c r="AI41" s="1"/>
  <c r="AK41" s="1"/>
  <c r="AF58"/>
  <c r="AG58" s="1"/>
  <c r="AH58" s="1"/>
  <c r="AI58" s="1"/>
  <c r="AK58" s="1"/>
  <c r="AF265"/>
  <c r="AG265" s="1"/>
  <c r="AH265" s="1"/>
  <c r="AI265" s="1"/>
  <c r="AK265" s="1"/>
  <c r="N166"/>
  <c r="N209"/>
  <c r="AF34"/>
  <c r="AG34" s="1"/>
  <c r="AH34" s="1"/>
  <c r="AI34" s="1"/>
  <c r="AK34" s="1"/>
  <c r="N158"/>
  <c r="N242"/>
  <c r="N192"/>
  <c r="B60" i="3"/>
  <c r="B207"/>
  <c r="B158"/>
  <c r="B177"/>
  <c r="B243"/>
  <c r="B50"/>
  <c r="B128"/>
  <c r="B235"/>
  <c r="B164"/>
  <c r="B117"/>
  <c r="B199"/>
  <c r="B92"/>
  <c r="B24"/>
  <c r="B247"/>
  <c r="B14"/>
  <c r="F418" i="1"/>
  <c r="N418" s="1"/>
  <c r="F411"/>
  <c r="F416"/>
  <c r="N416" s="1"/>
  <c r="F474"/>
  <c r="N474" s="1"/>
  <c r="B298" i="3"/>
  <c r="B294"/>
  <c r="A240"/>
  <c r="AF133" i="1"/>
  <c r="AG133" s="1"/>
  <c r="AH133" s="1"/>
  <c r="AI133" s="1"/>
  <c r="AK133" s="1"/>
  <c r="N303"/>
  <c r="AF129"/>
  <c r="AG129" s="1"/>
  <c r="AH129" s="1"/>
  <c r="AI129" s="1"/>
  <c r="AK129" s="1"/>
  <c r="AF91"/>
  <c r="AG91" s="1"/>
  <c r="AH91" s="1"/>
  <c r="AI91" s="1"/>
  <c r="AK91" s="1"/>
  <c r="F580"/>
  <c r="F678" s="1"/>
  <c r="N678" s="1"/>
  <c r="N124"/>
  <c r="N277"/>
  <c r="AF170"/>
  <c r="AG170" s="1"/>
  <c r="AH170" s="1"/>
  <c r="AI170" s="1"/>
  <c r="N60"/>
  <c r="AF246"/>
  <c r="AG246" s="1"/>
  <c r="AH246" s="1"/>
  <c r="AI246" s="1"/>
  <c r="AK246" s="1"/>
  <c r="N97"/>
  <c r="AF245"/>
  <c r="AG245" s="1"/>
  <c r="AH245" s="1"/>
  <c r="AI245" s="1"/>
  <c r="AK245" s="1"/>
  <c r="N266"/>
  <c r="AF272"/>
  <c r="AG272" s="1"/>
  <c r="AH272" s="1"/>
  <c r="AI272" s="1"/>
  <c r="AK272" s="1"/>
  <c r="AF62"/>
  <c r="AG62" s="1"/>
  <c r="AH62" s="1"/>
  <c r="AI62" s="1"/>
  <c r="AK62" s="1"/>
  <c r="AF158"/>
  <c r="AG158" s="1"/>
  <c r="AH158" s="1"/>
  <c r="AI158" s="1"/>
  <c r="N194"/>
  <c r="AF194"/>
  <c r="AG194" s="1"/>
  <c r="AH194" s="1"/>
  <c r="AI194" s="1"/>
  <c r="N149"/>
  <c r="N116"/>
  <c r="H16" i="2"/>
  <c r="H7"/>
  <c r="AF48" i="1"/>
  <c r="AG48" s="1"/>
  <c r="AH48" s="1"/>
  <c r="AI48" s="1"/>
  <c r="AK48" s="1"/>
  <c r="N135"/>
  <c r="AF53"/>
  <c r="AG53" s="1"/>
  <c r="AH53" s="1"/>
  <c r="AI53" s="1"/>
  <c r="AK53" s="1"/>
  <c r="AF296"/>
  <c r="AG296" s="1"/>
  <c r="AH296" s="1"/>
  <c r="AI296" s="1"/>
  <c r="AK296" s="1"/>
  <c r="N41"/>
  <c r="N38"/>
  <c r="AF226"/>
  <c r="AG226" s="1"/>
  <c r="AH226" s="1"/>
  <c r="AI226" s="1"/>
  <c r="AK226" s="1"/>
  <c r="N58"/>
  <c r="N279"/>
  <c r="AF211"/>
  <c r="AG211" s="1"/>
  <c r="AH211" s="1"/>
  <c r="AI211" s="1"/>
  <c r="AF195"/>
  <c r="AG195" s="1"/>
  <c r="AH195" s="1"/>
  <c r="AI195" s="1"/>
  <c r="N37"/>
  <c r="AF304"/>
  <c r="AG304" s="1"/>
  <c r="AH304" s="1"/>
  <c r="AI304" s="1"/>
  <c r="AK304" s="1"/>
  <c r="AF244"/>
  <c r="AG244" s="1"/>
  <c r="AH244" s="1"/>
  <c r="AI244" s="1"/>
  <c r="AK244" s="1"/>
  <c r="AF171"/>
  <c r="AG171" s="1"/>
  <c r="AH171" s="1"/>
  <c r="AI171" s="1"/>
  <c r="AF274"/>
  <c r="AG274" s="1"/>
  <c r="AH274" s="1"/>
  <c r="AI274" s="1"/>
  <c r="AK274" s="1"/>
  <c r="AF145"/>
  <c r="AG145" s="1"/>
  <c r="AH145" s="1"/>
  <c r="AI145" s="1"/>
  <c r="AK145" s="1"/>
  <c r="AF71"/>
  <c r="AG71" s="1"/>
  <c r="AH71" s="1"/>
  <c r="AI71" s="1"/>
  <c r="AK71" s="1"/>
  <c r="N300"/>
  <c r="AF299"/>
  <c r="AG299" s="1"/>
  <c r="AH299" s="1"/>
  <c r="AI299" s="1"/>
  <c r="AK299" s="1"/>
  <c r="AF209"/>
  <c r="AG209" s="1"/>
  <c r="AH209" s="1"/>
  <c r="AI209" s="1"/>
  <c r="N34"/>
  <c r="AF25"/>
  <c r="AG25" s="1"/>
  <c r="AH25" s="1"/>
  <c r="AI25" s="1"/>
  <c r="AK25" s="1"/>
  <c r="N164"/>
  <c r="N297"/>
  <c r="N98"/>
  <c r="N238"/>
  <c r="AF147"/>
  <c r="AG147" s="1"/>
  <c r="AH147" s="1"/>
  <c r="AI147" s="1"/>
  <c r="AK147" s="1"/>
  <c r="N204"/>
  <c r="N73"/>
  <c r="AF116"/>
  <c r="AG116" s="1"/>
  <c r="AH116" s="1"/>
  <c r="AI116" s="1"/>
  <c r="AK116" s="1"/>
  <c r="N99"/>
  <c r="AF218"/>
  <c r="AG218" s="1"/>
  <c r="AH218" s="1"/>
  <c r="AI218" s="1"/>
  <c r="AK218" s="1"/>
  <c r="N128"/>
  <c r="N72"/>
  <c r="AF259"/>
  <c r="AG259" s="1"/>
  <c r="AH259" s="1"/>
  <c r="AI259" s="1"/>
  <c r="AK259" s="1"/>
  <c r="B133" i="3"/>
  <c r="B23"/>
  <c r="B239"/>
  <c r="B242"/>
  <c r="B95"/>
  <c r="B137"/>
  <c r="B193"/>
  <c r="B46"/>
  <c r="B68"/>
  <c r="B234"/>
  <c r="B29"/>
  <c r="B36"/>
  <c r="B83"/>
  <c r="B213"/>
  <c r="B96"/>
  <c r="B209"/>
  <c r="B156"/>
  <c r="B198"/>
  <c r="F337" i="1"/>
  <c r="N337" s="1"/>
  <c r="F512"/>
  <c r="F610" s="1"/>
  <c r="N610" s="1"/>
  <c r="F334"/>
  <c r="N334" s="1"/>
  <c r="B202" i="3"/>
  <c r="B73"/>
  <c r="B69"/>
  <c r="B44"/>
  <c r="B218"/>
  <c r="B257"/>
  <c r="B25"/>
  <c r="B21"/>
  <c r="B272"/>
  <c r="F366" i="1"/>
  <c r="N366" s="1"/>
  <c r="F443"/>
  <c r="N443" s="1"/>
  <c r="F532"/>
  <c r="F630" s="1"/>
  <c r="N630" s="1"/>
  <c r="F488"/>
  <c r="N488" s="1"/>
  <c r="F331"/>
  <c r="N331" s="1"/>
  <c r="F526"/>
  <c r="F624" s="1"/>
  <c r="N624" s="1"/>
  <c r="F393"/>
  <c r="N393" s="1"/>
  <c r="F423"/>
  <c r="N423" s="1"/>
  <c r="B275" i="3"/>
  <c r="B302"/>
  <c r="B297"/>
  <c r="B286"/>
  <c r="B281"/>
  <c r="B277"/>
  <c r="B301"/>
  <c r="A260"/>
  <c r="J4" i="7"/>
  <c r="D12" i="6"/>
  <c r="G48" i="10" s="1"/>
  <c r="D13" i="6"/>
  <c r="G49" i="10" s="1"/>
  <c r="H4" i="7"/>
  <c r="I4"/>
  <c r="D11" i="6"/>
  <c r="G47" i="10" s="1"/>
  <c r="N619" i="1"/>
  <c r="N614"/>
  <c r="N414"/>
  <c r="N617"/>
  <c r="G532"/>
  <c r="G630" s="1"/>
  <c r="A630"/>
  <c r="N556"/>
  <c r="M654"/>
  <c r="N654" s="1"/>
  <c r="G531"/>
  <c r="G629" s="1"/>
  <c r="A629"/>
  <c r="N520"/>
  <c r="M618"/>
  <c r="N618" s="1"/>
  <c r="AS502"/>
  <c r="AT502" s="1"/>
  <c r="AU502" s="1"/>
  <c r="N596"/>
  <c r="N524"/>
  <c r="F622"/>
  <c r="N622" s="1"/>
  <c r="N518"/>
  <c r="F616"/>
  <c r="N616" s="1"/>
  <c r="N536"/>
  <c r="F634"/>
  <c r="N634" s="1"/>
  <c r="N554"/>
  <c r="M652"/>
  <c r="N652" s="1"/>
  <c r="N420"/>
  <c r="N428"/>
  <c r="N318"/>
  <c r="N376"/>
  <c r="BN502"/>
  <c r="BK502" s="1"/>
  <c r="N324"/>
  <c r="N516"/>
  <c r="N406"/>
  <c r="N357"/>
  <c r="N450"/>
  <c r="N411"/>
  <c r="N521"/>
  <c r="N460"/>
  <c r="N390"/>
  <c r="N368"/>
  <c r="N374"/>
  <c r="N333"/>
  <c r="N425"/>
  <c r="N454"/>
  <c r="N371"/>
  <c r="N436"/>
  <c r="N561"/>
  <c r="AK146"/>
  <c r="AK156"/>
  <c r="B157"/>
  <c r="AR415" s="1"/>
  <c r="B436"/>
  <c r="AR694" s="1"/>
  <c r="BF142"/>
  <c r="B154"/>
  <c r="AR412" s="1"/>
  <c r="BF139"/>
  <c r="B433"/>
  <c r="AR691" s="1"/>
  <c r="B167"/>
  <c r="B446"/>
  <c r="BF152"/>
  <c r="A534"/>
  <c r="BE240"/>
  <c r="A533"/>
  <c r="BE239"/>
  <c r="B155"/>
  <c r="AR413" s="1"/>
  <c r="BF151"/>
  <c r="B168"/>
  <c r="AR426" s="1"/>
  <c r="B447"/>
  <c r="BF153"/>
  <c r="B163"/>
  <c r="BF148"/>
  <c r="B442"/>
  <c r="A50"/>
  <c r="A342"/>
  <c r="G342" s="1"/>
  <c r="A242"/>
  <c r="BE48"/>
  <c r="A49"/>
  <c r="A341"/>
  <c r="G341" s="1"/>
  <c r="A241"/>
  <c r="BE47"/>
  <c r="B164"/>
  <c r="B443"/>
  <c r="BF149"/>
  <c r="B174"/>
  <c r="B453"/>
  <c r="BF159"/>
  <c r="B177"/>
  <c r="AR435" s="1"/>
  <c r="B456"/>
  <c r="BF162"/>
  <c r="B161"/>
  <c r="AR419" s="1"/>
  <c r="B440"/>
  <c r="BF146"/>
  <c r="B160"/>
  <c r="AR418" s="1"/>
  <c r="B439"/>
  <c r="BF145"/>
  <c r="B180"/>
  <c r="AR438" s="1"/>
  <c r="B459"/>
  <c r="BF165"/>
  <c r="B171"/>
  <c r="AR429" s="1"/>
  <c r="B450"/>
  <c r="BF156"/>
  <c r="B158"/>
  <c r="B437"/>
  <c r="AR695" s="1"/>
  <c r="BF143"/>
  <c r="B166" l="1"/>
  <c r="AR424" s="1"/>
  <c r="AK140"/>
  <c r="B445"/>
  <c r="N506"/>
  <c r="N544"/>
  <c r="F19" i="2"/>
  <c r="O42" i="1" s="1"/>
  <c r="O336" s="1"/>
  <c r="O630" s="1"/>
  <c r="R630" s="1"/>
  <c r="T630" s="1"/>
  <c r="N547"/>
  <c r="N563"/>
  <c r="N539"/>
  <c r="N560"/>
  <c r="A304" i="3"/>
  <c r="N503" i="1"/>
  <c r="N578"/>
  <c r="N519"/>
  <c r="N542"/>
  <c r="N585"/>
  <c r="F643"/>
  <c r="N643" s="1"/>
  <c r="E4" i="4"/>
  <c r="Q22" s="1"/>
  <c r="Q23" s="1"/>
  <c r="Q25" s="1"/>
  <c r="N594" i="1"/>
  <c r="N557"/>
  <c r="N601"/>
  <c r="N546"/>
  <c r="N517"/>
  <c r="N591"/>
  <c r="F674"/>
  <c r="N674" s="1"/>
  <c r="N541"/>
  <c r="N548"/>
  <c r="N581"/>
  <c r="N567"/>
  <c r="N565"/>
  <c r="N575"/>
  <c r="F602"/>
  <c r="N602" s="1"/>
  <c r="N528"/>
  <c r="N558"/>
  <c r="N511"/>
  <c r="N566"/>
  <c r="N564"/>
  <c r="N597"/>
  <c r="F606"/>
  <c r="N606" s="1"/>
  <c r="N526"/>
  <c r="N574"/>
  <c r="F621"/>
  <c r="N621" s="1"/>
  <c r="F633"/>
  <c r="N633" s="1"/>
  <c r="N595"/>
  <c r="F686"/>
  <c r="N686" s="1"/>
  <c r="N592"/>
  <c r="N584"/>
  <c r="D8" i="12"/>
  <c r="G20" i="10" s="1"/>
  <c r="B44" i="14" s="1"/>
  <c r="N551" i="1"/>
  <c r="N555"/>
  <c r="N552"/>
  <c r="N562"/>
  <c r="C28" i="14"/>
  <c r="D3"/>
  <c r="N525" i="1"/>
  <c r="N587"/>
  <c r="N549"/>
  <c r="N543"/>
  <c r="N579"/>
  <c r="N586"/>
  <c r="N550"/>
  <c r="D19" i="2"/>
  <c r="O113" i="1" s="1"/>
  <c r="O407" s="1"/>
  <c r="N540"/>
  <c r="N531"/>
  <c r="N513"/>
  <c r="N505"/>
  <c r="N583"/>
  <c r="F687"/>
  <c r="N687" s="1"/>
  <c r="N515"/>
  <c r="B434"/>
  <c r="AR692" s="1"/>
  <c r="BF140"/>
  <c r="N590"/>
  <c r="N577"/>
  <c r="N537"/>
  <c r="N569"/>
  <c r="F670"/>
  <c r="N670" s="1"/>
  <c r="N522"/>
  <c r="N559"/>
  <c r="H19" i="2"/>
  <c r="O209" i="1" s="1"/>
  <c r="O503" s="1"/>
  <c r="R503" s="1"/>
  <c r="T503" s="1"/>
  <c r="N598"/>
  <c r="N509"/>
  <c r="N510"/>
  <c r="N580"/>
  <c r="N512"/>
  <c r="N507"/>
  <c r="N534"/>
  <c r="N533"/>
  <c r="N527"/>
  <c r="N593"/>
  <c r="N530"/>
  <c r="N570"/>
  <c r="N529"/>
  <c r="N573"/>
  <c r="N514"/>
  <c r="N538"/>
  <c r="N571"/>
  <c r="N532"/>
  <c r="N553"/>
  <c r="N568"/>
  <c r="N582"/>
  <c r="K4" i="7"/>
  <c r="Q26"/>
  <c r="Q27" s="1"/>
  <c r="L8"/>
  <c r="G534" i="1"/>
  <c r="G632" s="1"/>
  <c r="A632"/>
  <c r="G533"/>
  <c r="G631" s="1"/>
  <c r="A631"/>
  <c r="BO502"/>
  <c r="BP502" s="1"/>
  <c r="BQ502" s="1"/>
  <c r="BL502"/>
  <c r="AK155"/>
  <c r="AK180"/>
  <c r="AK158"/>
  <c r="AR416"/>
  <c r="AK174"/>
  <c r="AR432"/>
  <c r="AK163"/>
  <c r="AR421"/>
  <c r="AK167"/>
  <c r="AR425"/>
  <c r="AK154"/>
  <c r="AK164"/>
  <c r="AR422"/>
  <c r="AK168"/>
  <c r="B181"/>
  <c r="AR439" s="1"/>
  <c r="B173"/>
  <c r="AR431" s="1"/>
  <c r="B452"/>
  <c r="BF158"/>
  <c r="B176"/>
  <c r="AR434" s="1"/>
  <c r="BF161"/>
  <c r="B455"/>
  <c r="B186"/>
  <c r="AR444" s="1"/>
  <c r="B465"/>
  <c r="BF171"/>
  <c r="B192"/>
  <c r="AR450" s="1"/>
  <c r="B471"/>
  <c r="BF177"/>
  <c r="B178"/>
  <c r="AR436" s="1"/>
  <c r="B457"/>
  <c r="BF163"/>
  <c r="B182"/>
  <c r="AR440" s="1"/>
  <c r="B461"/>
  <c r="BF167"/>
  <c r="AK171"/>
  <c r="AK177"/>
  <c r="B175"/>
  <c r="AR433" s="1"/>
  <c r="B454"/>
  <c r="BF160"/>
  <c r="B172"/>
  <c r="AR430" s="1"/>
  <c r="B451"/>
  <c r="BF157"/>
  <c r="O15"/>
  <c r="O309" s="1"/>
  <c r="O18"/>
  <c r="O312" s="1"/>
  <c r="O606" s="1"/>
  <c r="R606" s="1"/>
  <c r="T606" s="1"/>
  <c r="O43"/>
  <c r="O337" s="1"/>
  <c r="O631" s="1"/>
  <c r="O44"/>
  <c r="O338" s="1"/>
  <c r="O632" s="1"/>
  <c r="O36"/>
  <c r="O330" s="1"/>
  <c r="O624" s="1"/>
  <c r="R624" s="1"/>
  <c r="T624" s="1"/>
  <c r="O32"/>
  <c r="O326" s="1"/>
  <c r="O620" s="1"/>
  <c r="R620" s="1"/>
  <c r="T620" s="1"/>
  <c r="O16"/>
  <c r="O310" s="1"/>
  <c r="O604" s="1"/>
  <c r="B179"/>
  <c r="AR437" s="1"/>
  <c r="B458"/>
  <c r="BF164"/>
  <c r="A51"/>
  <c r="A343"/>
  <c r="G343" s="1"/>
  <c r="A243"/>
  <c r="BE49"/>
  <c r="A52"/>
  <c r="A344"/>
  <c r="G344" s="1"/>
  <c r="A244"/>
  <c r="BE50"/>
  <c r="B170"/>
  <c r="AR428" s="1"/>
  <c r="B449"/>
  <c r="BF155"/>
  <c r="B195"/>
  <c r="AR453" s="1"/>
  <c r="B474"/>
  <c r="BF180"/>
  <c r="B189"/>
  <c r="AR447" s="1"/>
  <c r="B468"/>
  <c r="BF174"/>
  <c r="A535"/>
  <c r="BE241"/>
  <c r="A536"/>
  <c r="BE242"/>
  <c r="B183"/>
  <c r="AR441" s="1"/>
  <c r="B462"/>
  <c r="BF168"/>
  <c r="B169"/>
  <c r="AR427" s="1"/>
  <c r="B448"/>
  <c r="BF154"/>
  <c r="AK160"/>
  <c r="AK157"/>
  <c r="AK161"/>
  <c r="O31" l="1"/>
  <c r="O325" s="1"/>
  <c r="O619" s="1"/>
  <c r="B460"/>
  <c r="BF166"/>
  <c r="AK166"/>
  <c r="O17"/>
  <c r="O311" s="1"/>
  <c r="O605" s="1"/>
  <c r="R605" s="1"/>
  <c r="T605" s="1"/>
  <c r="O45"/>
  <c r="O339" s="1"/>
  <c r="O633" s="1"/>
  <c r="R633" s="1"/>
  <c r="T633" s="1"/>
  <c r="O34"/>
  <c r="O328" s="1"/>
  <c r="O622" s="1"/>
  <c r="R622" s="1"/>
  <c r="T622" s="1"/>
  <c r="O40"/>
  <c r="O334" s="1"/>
  <c r="O628" s="1"/>
  <c r="R628" s="1"/>
  <c r="T628" s="1"/>
  <c r="O37"/>
  <c r="O331" s="1"/>
  <c r="O625" s="1"/>
  <c r="O27"/>
  <c r="O321" s="1"/>
  <c r="O615" s="1"/>
  <c r="R615" s="1"/>
  <c r="T615" s="1"/>
  <c r="O30"/>
  <c r="O324" s="1"/>
  <c r="O618" s="1"/>
  <c r="R618" s="1"/>
  <c r="T618" s="1"/>
  <c r="O25"/>
  <c r="O319" s="1"/>
  <c r="O613" s="1"/>
  <c r="O33"/>
  <c r="O327" s="1"/>
  <c r="O621" s="1"/>
  <c r="R621" s="1"/>
  <c r="T621" s="1"/>
  <c r="O21"/>
  <c r="O315" s="1"/>
  <c r="O609" s="1"/>
  <c r="R609" s="1"/>
  <c r="T609" s="1"/>
  <c r="O20"/>
  <c r="O314" s="1"/>
  <c r="O608" s="1"/>
  <c r="R608" s="1"/>
  <c r="T608" s="1"/>
  <c r="O19"/>
  <c r="O313" s="1"/>
  <c r="O607" s="1"/>
  <c r="R607" s="1"/>
  <c r="T607" s="1"/>
  <c r="O35"/>
  <c r="O329" s="1"/>
  <c r="O623" s="1"/>
  <c r="R623" s="1"/>
  <c r="T623" s="1"/>
  <c r="O22"/>
  <c r="O316" s="1"/>
  <c r="O610" s="1"/>
  <c r="R610" s="1"/>
  <c r="T610" s="1"/>
  <c r="O38"/>
  <c r="O332" s="1"/>
  <c r="O626" s="1"/>
  <c r="R626" s="1"/>
  <c r="T626" s="1"/>
  <c r="O41"/>
  <c r="O335" s="1"/>
  <c r="O629" s="1"/>
  <c r="O24"/>
  <c r="O318" s="1"/>
  <c r="O612" s="1"/>
  <c r="R612" s="1"/>
  <c r="T612" s="1"/>
  <c r="O29"/>
  <c r="O323" s="1"/>
  <c r="O617" s="1"/>
  <c r="R617" s="1"/>
  <c r="T617" s="1"/>
  <c r="O28"/>
  <c r="O322" s="1"/>
  <c r="O616" s="1"/>
  <c r="R616" s="1"/>
  <c r="T616" s="1"/>
  <c r="O23"/>
  <c r="O317" s="1"/>
  <c r="O611" s="1"/>
  <c r="R611" s="1"/>
  <c r="T611" s="1"/>
  <c r="O39"/>
  <c r="O333" s="1"/>
  <c r="O627" s="1"/>
  <c r="R627" s="1"/>
  <c r="T627" s="1"/>
  <c r="O26"/>
  <c r="O320" s="1"/>
  <c r="O614" s="1"/>
  <c r="R614" s="1"/>
  <c r="T614" s="1"/>
  <c r="P209"/>
  <c r="Q209" s="1"/>
  <c r="R209" s="1"/>
  <c r="U209" s="1"/>
  <c r="L8" i="4"/>
  <c r="O112" i="1"/>
  <c r="O406" s="1"/>
  <c r="R406" s="1"/>
  <c r="O217"/>
  <c r="O511" s="1"/>
  <c r="R511" s="1"/>
  <c r="O210"/>
  <c r="O504" s="1"/>
  <c r="P504" s="1"/>
  <c r="P503"/>
  <c r="Q503" s="1"/>
  <c r="X503" s="1"/>
  <c r="O235"/>
  <c r="O529" s="1"/>
  <c r="P529" s="1"/>
  <c r="L10" i="7"/>
  <c r="L43"/>
  <c r="P630" i="1"/>
  <c r="Q630" s="1"/>
  <c r="P628"/>
  <c r="Q628" s="1"/>
  <c r="P616"/>
  <c r="Q616" s="1"/>
  <c r="P613"/>
  <c r="R613"/>
  <c r="T613" s="1"/>
  <c r="P609"/>
  <c r="R632"/>
  <c r="T632" s="1"/>
  <c r="P632"/>
  <c r="R604"/>
  <c r="T604" s="1"/>
  <c r="P604"/>
  <c r="R625"/>
  <c r="T625" s="1"/>
  <c r="P625"/>
  <c r="R631"/>
  <c r="T631" s="1"/>
  <c r="P631"/>
  <c r="P620"/>
  <c r="P607"/>
  <c r="P606"/>
  <c r="P615"/>
  <c r="P624"/>
  <c r="P626"/>
  <c r="R619"/>
  <c r="T619" s="1"/>
  <c r="P619"/>
  <c r="R629"/>
  <c r="T629" s="1"/>
  <c r="P629"/>
  <c r="P618"/>
  <c r="P605"/>
  <c r="P622"/>
  <c r="G536"/>
  <c r="G634" s="1"/>
  <c r="A634"/>
  <c r="G535"/>
  <c r="G633" s="1"/>
  <c r="A633"/>
  <c r="AA209"/>
  <c r="AB209" s="1"/>
  <c r="R313"/>
  <c r="P313"/>
  <c r="R332"/>
  <c r="R334"/>
  <c r="P334"/>
  <c r="R310"/>
  <c r="P310"/>
  <c r="R331"/>
  <c r="P331"/>
  <c r="R330"/>
  <c r="P330"/>
  <c r="P321"/>
  <c r="R337"/>
  <c r="P337"/>
  <c r="P324"/>
  <c r="R309"/>
  <c r="P309"/>
  <c r="P329"/>
  <c r="R335"/>
  <c r="P335"/>
  <c r="P318"/>
  <c r="R322"/>
  <c r="P322"/>
  <c r="R317"/>
  <c r="P317"/>
  <c r="P333"/>
  <c r="R336"/>
  <c r="P336"/>
  <c r="R319"/>
  <c r="P319"/>
  <c r="R316"/>
  <c r="R407"/>
  <c r="P407"/>
  <c r="R311"/>
  <c r="P311"/>
  <c r="R326"/>
  <c r="P326"/>
  <c r="P339"/>
  <c r="R338"/>
  <c r="P338"/>
  <c r="R325"/>
  <c r="P325"/>
  <c r="R312"/>
  <c r="P312"/>
  <c r="P328"/>
  <c r="B184"/>
  <c r="AR442" s="1"/>
  <c r="B463"/>
  <c r="BF169"/>
  <c r="AK169"/>
  <c r="B185"/>
  <c r="AR443" s="1"/>
  <c r="B464"/>
  <c r="BF170"/>
  <c r="AK170"/>
  <c r="A53"/>
  <c r="A345"/>
  <c r="G345" s="1"/>
  <c r="A245"/>
  <c r="BE51"/>
  <c r="P33"/>
  <c r="Q33" s="1"/>
  <c r="O51"/>
  <c r="O345" s="1"/>
  <c r="O639" s="1"/>
  <c r="P19"/>
  <c r="Q19" s="1"/>
  <c r="O70"/>
  <c r="O364" s="1"/>
  <c r="O658" s="1"/>
  <c r="P38"/>
  <c r="Q38" s="1"/>
  <c r="B197"/>
  <c r="AR455" s="1"/>
  <c r="B476"/>
  <c r="BF182"/>
  <c r="AK182"/>
  <c r="B188"/>
  <c r="AR446" s="1"/>
  <c r="BF173"/>
  <c r="B467"/>
  <c r="AK173"/>
  <c r="B194"/>
  <c r="AR452" s="1"/>
  <c r="B473"/>
  <c r="BF179"/>
  <c r="AK179"/>
  <c r="O64"/>
  <c r="O358" s="1"/>
  <c r="O652" s="1"/>
  <c r="P32"/>
  <c r="Q32" s="1"/>
  <c r="O77"/>
  <c r="O371" s="1"/>
  <c r="O665" s="1"/>
  <c r="O76"/>
  <c r="O370" s="1"/>
  <c r="O664" s="1"/>
  <c r="P44"/>
  <c r="Q44" s="1"/>
  <c r="O63"/>
  <c r="O357" s="1"/>
  <c r="O651" s="1"/>
  <c r="P31"/>
  <c r="Q31" s="1"/>
  <c r="B193"/>
  <c r="AR451" s="1"/>
  <c r="B472"/>
  <c r="BF178"/>
  <c r="AK178"/>
  <c r="B196"/>
  <c r="AR454" s="1"/>
  <c r="BF181"/>
  <c r="B475"/>
  <c r="AK181"/>
  <c r="B204"/>
  <c r="AR462" s="1"/>
  <c r="B483"/>
  <c r="BF189"/>
  <c r="AK189"/>
  <c r="A538"/>
  <c r="BE244"/>
  <c r="A537"/>
  <c r="BE243"/>
  <c r="O72"/>
  <c r="O366" s="1"/>
  <c r="O660" s="1"/>
  <c r="P40"/>
  <c r="Q40" s="1"/>
  <c r="O48"/>
  <c r="O342" s="1"/>
  <c r="O636" s="1"/>
  <c r="P16"/>
  <c r="Q16" s="1"/>
  <c r="O69"/>
  <c r="O363" s="1"/>
  <c r="O657" s="1"/>
  <c r="P37"/>
  <c r="Q37" s="1"/>
  <c r="O68"/>
  <c r="O362" s="1"/>
  <c r="O656" s="1"/>
  <c r="P36"/>
  <c r="Q36" s="1"/>
  <c r="O59"/>
  <c r="O75"/>
  <c r="O369" s="1"/>
  <c r="O663" s="1"/>
  <c r="P43"/>
  <c r="Q43" s="1"/>
  <c r="O62"/>
  <c r="O356" s="1"/>
  <c r="O650" s="1"/>
  <c r="P30"/>
  <c r="Q30" s="1"/>
  <c r="O46"/>
  <c r="O340" s="1"/>
  <c r="O634" s="1"/>
  <c r="O47"/>
  <c r="O341" s="1"/>
  <c r="O635" s="1"/>
  <c r="P15"/>
  <c r="Q15" s="1"/>
  <c r="B207"/>
  <c r="AR465" s="1"/>
  <c r="B486"/>
  <c r="BF192"/>
  <c r="AK192"/>
  <c r="O118"/>
  <c r="O412" s="1"/>
  <c r="O115"/>
  <c r="O409" s="1"/>
  <c r="O132"/>
  <c r="O426" s="1"/>
  <c r="P113"/>
  <c r="Q113" s="1"/>
  <c r="A54"/>
  <c r="A346"/>
  <c r="G346" s="1"/>
  <c r="A246"/>
  <c r="BE52"/>
  <c r="O57"/>
  <c r="O351" s="1"/>
  <c r="O645" s="1"/>
  <c r="P25"/>
  <c r="Q25" s="1"/>
  <c r="O52"/>
  <c r="O346" s="1"/>
  <c r="O640" s="1"/>
  <c r="P20"/>
  <c r="Q20" s="1"/>
  <c r="B190"/>
  <c r="AR448" s="1"/>
  <c r="B469"/>
  <c r="BF175"/>
  <c r="AK175"/>
  <c r="B198"/>
  <c r="AR456" s="1"/>
  <c r="B477"/>
  <c r="BF183"/>
  <c r="AK183"/>
  <c r="O49"/>
  <c r="O343" s="1"/>
  <c r="O637" s="1"/>
  <c r="P17"/>
  <c r="Q17" s="1"/>
  <c r="O50"/>
  <c r="O344" s="1"/>
  <c r="O638" s="1"/>
  <c r="P18"/>
  <c r="Q18" s="1"/>
  <c r="B210"/>
  <c r="AR468" s="1"/>
  <c r="B489"/>
  <c r="BF195"/>
  <c r="AK195"/>
  <c r="O73"/>
  <c r="O367" s="1"/>
  <c r="O661" s="1"/>
  <c r="P41"/>
  <c r="Q41" s="1"/>
  <c r="O56"/>
  <c r="O350" s="1"/>
  <c r="O644" s="1"/>
  <c r="O60"/>
  <c r="P28"/>
  <c r="Q28" s="1"/>
  <c r="O55"/>
  <c r="O349" s="1"/>
  <c r="O643" s="1"/>
  <c r="P23"/>
  <c r="Q23" s="1"/>
  <c r="O71"/>
  <c r="O365" s="1"/>
  <c r="O659" s="1"/>
  <c r="O74"/>
  <c r="O368" s="1"/>
  <c r="O662" s="1"/>
  <c r="P42"/>
  <c r="Q42" s="1"/>
  <c r="B187"/>
  <c r="AR445" s="1"/>
  <c r="B466"/>
  <c r="BF172"/>
  <c r="AK172"/>
  <c r="B201"/>
  <c r="AR459" s="1"/>
  <c r="B480"/>
  <c r="BF186"/>
  <c r="AK186"/>
  <c r="B191"/>
  <c r="AR449" s="1"/>
  <c r="B470"/>
  <c r="BF176"/>
  <c r="AK176"/>
  <c r="P27" l="1"/>
  <c r="Q27" s="1"/>
  <c r="P29"/>
  <c r="Q29" s="1"/>
  <c r="R29" s="1"/>
  <c r="P22"/>
  <c r="Q22" s="1"/>
  <c r="AC22" s="1"/>
  <c r="P21"/>
  <c r="Q21" s="1"/>
  <c r="P34"/>
  <c r="Q34" s="1"/>
  <c r="R328"/>
  <c r="T328" s="1"/>
  <c r="R339"/>
  <c r="P314"/>
  <c r="R323"/>
  <c r="R324"/>
  <c r="T324" s="1"/>
  <c r="R321"/>
  <c r="P633"/>
  <c r="Q633" s="1"/>
  <c r="P26"/>
  <c r="Q26" s="1"/>
  <c r="P45"/>
  <c r="Q45" s="1"/>
  <c r="W45" s="1"/>
  <c r="R320"/>
  <c r="T320" s="1"/>
  <c r="O54"/>
  <c r="O348" s="1"/>
  <c r="O642" s="1"/>
  <c r="O66"/>
  <c r="O360" s="1"/>
  <c r="O654" s="1"/>
  <c r="R314"/>
  <c r="T314" s="1"/>
  <c r="P332"/>
  <c r="Q332" s="1"/>
  <c r="BD332" s="1"/>
  <c r="P315"/>
  <c r="P608"/>
  <c r="P610"/>
  <c r="BH610" s="1"/>
  <c r="P24"/>
  <c r="Q24" s="1"/>
  <c r="W24" s="1"/>
  <c r="R327"/>
  <c r="T327" s="1"/>
  <c r="P35"/>
  <c r="Q35" s="1"/>
  <c r="S35" s="1"/>
  <c r="O65"/>
  <c r="O359" s="1"/>
  <c r="O653" s="1"/>
  <c r="P653" s="1"/>
  <c r="R333"/>
  <c r="T333" s="1"/>
  <c r="R318"/>
  <c r="T318" s="1"/>
  <c r="R329"/>
  <c r="T329" s="1"/>
  <c r="R315"/>
  <c r="T315" s="1"/>
  <c r="P627"/>
  <c r="P614"/>
  <c r="Q614" s="1"/>
  <c r="P623"/>
  <c r="P612"/>
  <c r="BH612" s="1"/>
  <c r="P39"/>
  <c r="Q39" s="1"/>
  <c r="S39" s="1"/>
  <c r="O58"/>
  <c r="O352" s="1"/>
  <c r="O646" s="1"/>
  <c r="R646" s="1"/>
  <c r="T646" s="1"/>
  <c r="O61"/>
  <c r="O603" s="1"/>
  <c r="O67"/>
  <c r="O361" s="1"/>
  <c r="O655" s="1"/>
  <c r="P655" s="1"/>
  <c r="O53"/>
  <c r="O347" s="1"/>
  <c r="O641" s="1"/>
  <c r="R641" s="1"/>
  <c r="T641" s="1"/>
  <c r="P316"/>
  <c r="BH316" s="1"/>
  <c r="P320"/>
  <c r="Q320" s="1"/>
  <c r="BE320" s="1"/>
  <c r="CI320" s="1"/>
  <c r="P323"/>
  <c r="Q323" s="1"/>
  <c r="BE323" s="1"/>
  <c r="CI323" s="1"/>
  <c r="P327"/>
  <c r="Q327" s="1"/>
  <c r="BE327" s="1"/>
  <c r="CI327" s="1"/>
  <c r="P617"/>
  <c r="Q617" s="1"/>
  <c r="P621"/>
  <c r="Q621" s="1"/>
  <c r="P611"/>
  <c r="BH611" s="1"/>
  <c r="W209"/>
  <c r="S209"/>
  <c r="V209" s="1"/>
  <c r="T209" s="1"/>
  <c r="X209" s="1"/>
  <c r="AP209" s="1"/>
  <c r="BH503"/>
  <c r="O218"/>
  <c r="O512" s="1"/>
  <c r="P512" s="1"/>
  <c r="AC209"/>
  <c r="O117"/>
  <c r="O411" s="1"/>
  <c r="P411" s="1"/>
  <c r="O261"/>
  <c r="O555" s="1"/>
  <c r="P555" s="1"/>
  <c r="P406"/>
  <c r="BH406" s="1"/>
  <c r="P511"/>
  <c r="BH511" s="1"/>
  <c r="O131"/>
  <c r="O425" s="1"/>
  <c r="R425" s="1"/>
  <c r="P235"/>
  <c r="Q235" s="1"/>
  <c r="AA235" s="1"/>
  <c r="AB235" s="1"/>
  <c r="O114"/>
  <c r="O408" s="1"/>
  <c r="R408" s="1"/>
  <c r="R529"/>
  <c r="T529" s="1"/>
  <c r="P112"/>
  <c r="Q112" s="1"/>
  <c r="S112" s="1"/>
  <c r="R504"/>
  <c r="T504" s="1"/>
  <c r="O211"/>
  <c r="O505" s="1"/>
  <c r="R505" s="1"/>
  <c r="O243"/>
  <c r="O537" s="1"/>
  <c r="R537" s="1"/>
  <c r="O225"/>
  <c r="O519" s="1"/>
  <c r="P519" s="1"/>
  <c r="P210"/>
  <c r="Q210" s="1"/>
  <c r="S210" s="1"/>
  <c r="P217"/>
  <c r="Q217" s="1"/>
  <c r="R217" s="1"/>
  <c r="O236"/>
  <c r="O530" s="1"/>
  <c r="P530" s="1"/>
  <c r="L11" i="7"/>
  <c r="Q11"/>
  <c r="BC503" i="1"/>
  <c r="BH628"/>
  <c r="Z503"/>
  <c r="AE503" s="1"/>
  <c r="BH630"/>
  <c r="Q612"/>
  <c r="Z612" s="1"/>
  <c r="BD503"/>
  <c r="BH616"/>
  <c r="BH633"/>
  <c r="Q611"/>
  <c r="BE611" s="1"/>
  <c r="CI611" s="1"/>
  <c r="P646"/>
  <c r="R637"/>
  <c r="T637" s="1"/>
  <c r="P637"/>
  <c r="BH622"/>
  <c r="Q622"/>
  <c r="BH619"/>
  <c r="Q619"/>
  <c r="BD630"/>
  <c r="X630"/>
  <c r="Z630"/>
  <c r="BE630"/>
  <c r="V630"/>
  <c r="W630" s="1"/>
  <c r="S630"/>
  <c r="U630" s="1"/>
  <c r="BC630"/>
  <c r="BH624"/>
  <c r="Q624"/>
  <c r="BH623"/>
  <c r="Q623"/>
  <c r="BC616"/>
  <c r="Z616"/>
  <c r="S616"/>
  <c r="U616" s="1"/>
  <c r="V616"/>
  <c r="W616" s="1"/>
  <c r="BE616"/>
  <c r="CI616" s="1"/>
  <c r="X616"/>
  <c r="BD616"/>
  <c r="R663"/>
  <c r="T663" s="1"/>
  <c r="P663"/>
  <c r="R636"/>
  <c r="T636" s="1"/>
  <c r="P636"/>
  <c r="R642"/>
  <c r="T642" s="1"/>
  <c r="P642"/>
  <c r="R640"/>
  <c r="T640" s="1"/>
  <c r="P640"/>
  <c r="R645"/>
  <c r="T645" s="1"/>
  <c r="P645"/>
  <c r="R650"/>
  <c r="T650" s="1"/>
  <c r="P650"/>
  <c r="O353"/>
  <c r="O647" s="1"/>
  <c r="O601"/>
  <c r="R657"/>
  <c r="T657" s="1"/>
  <c r="P657"/>
  <c r="R660"/>
  <c r="T660" s="1"/>
  <c r="P660"/>
  <c r="R651"/>
  <c r="T651" s="1"/>
  <c r="P651"/>
  <c r="R665"/>
  <c r="T665" s="1"/>
  <c r="P665"/>
  <c r="R658"/>
  <c r="T658" s="1"/>
  <c r="P658"/>
  <c r="R653"/>
  <c r="T653" s="1"/>
  <c r="Q605"/>
  <c r="BH605"/>
  <c r="BH618"/>
  <c r="Q618"/>
  <c r="BH621"/>
  <c r="BH607"/>
  <c r="Q607"/>
  <c r="BH613"/>
  <c r="Q613"/>
  <c r="R643"/>
  <c r="T643" s="1"/>
  <c r="P643"/>
  <c r="O355"/>
  <c r="O649" s="1"/>
  <c r="R661"/>
  <c r="T661" s="1"/>
  <c r="P661"/>
  <c r="Q608"/>
  <c r="BH608"/>
  <c r="BH625"/>
  <c r="Q625"/>
  <c r="R655"/>
  <c r="T655" s="1"/>
  <c r="R634"/>
  <c r="T634" s="1"/>
  <c r="P634"/>
  <c r="R656"/>
  <c r="T656" s="1"/>
  <c r="P656"/>
  <c r="R654"/>
  <c r="T654" s="1"/>
  <c r="P654"/>
  <c r="R664"/>
  <c r="T664" s="1"/>
  <c r="P664"/>
  <c r="R652"/>
  <c r="T652" s="1"/>
  <c r="P652"/>
  <c r="R639"/>
  <c r="T639" s="1"/>
  <c r="P639"/>
  <c r="BH617"/>
  <c r="Q610"/>
  <c r="BH606"/>
  <c r="Q606"/>
  <c r="Q631"/>
  <c r="BH631"/>
  <c r="X633"/>
  <c r="S633"/>
  <c r="U633" s="1"/>
  <c r="Z633"/>
  <c r="BE633"/>
  <c r="BD633"/>
  <c r="BC633"/>
  <c r="V633"/>
  <c r="W633" s="1"/>
  <c r="R662"/>
  <c r="T662" s="1"/>
  <c r="P662"/>
  <c r="R659"/>
  <c r="T659" s="1"/>
  <c r="P659"/>
  <c r="O354"/>
  <c r="O648" s="1"/>
  <c r="O602"/>
  <c r="R644"/>
  <c r="T644" s="1"/>
  <c r="P644"/>
  <c r="R638"/>
  <c r="T638" s="1"/>
  <c r="P638"/>
  <c r="R635"/>
  <c r="T635" s="1"/>
  <c r="P635"/>
  <c r="Q627"/>
  <c r="BH627"/>
  <c r="BH614"/>
  <c r="BH629"/>
  <c r="Q629"/>
  <c r="BH626"/>
  <c r="Q626"/>
  <c r="Q615"/>
  <c r="BH615"/>
  <c r="Q620"/>
  <c r="BH620"/>
  <c r="Q604"/>
  <c r="BH604"/>
  <c r="BE628"/>
  <c r="CI628" s="1"/>
  <c r="V628"/>
  <c r="W628" s="1"/>
  <c r="BD628"/>
  <c r="BC628"/>
  <c r="S628"/>
  <c r="U628" s="1"/>
  <c r="X628"/>
  <c r="Z628"/>
  <c r="BH632"/>
  <c r="Q632"/>
  <c r="BH609"/>
  <c r="Q609"/>
  <c r="S503"/>
  <c r="U503" s="1"/>
  <c r="AB503" s="1"/>
  <c r="G537"/>
  <c r="G635" s="1"/>
  <c r="A635"/>
  <c r="Q310"/>
  <c r="BE310" s="1"/>
  <c r="CI310" s="1"/>
  <c r="BH310"/>
  <c r="Q328"/>
  <c r="BD328" s="1"/>
  <c r="BH328"/>
  <c r="Q325"/>
  <c r="X325" s="1"/>
  <c r="Y325" s="1"/>
  <c r="BH325"/>
  <c r="Q339"/>
  <c r="BD339" s="1"/>
  <c r="BH339"/>
  <c r="Q311"/>
  <c r="BE311" s="1"/>
  <c r="CI311" s="1"/>
  <c r="BH311"/>
  <c r="Q319"/>
  <c r="BD319" s="1"/>
  <c r="BH319"/>
  <c r="Q336"/>
  <c r="BE336" s="1"/>
  <c r="CI336" s="1"/>
  <c r="BH336"/>
  <c r="Q333"/>
  <c r="BC333" s="1"/>
  <c r="BH333"/>
  <c r="Q322"/>
  <c r="BE322" s="1"/>
  <c r="CI322" s="1"/>
  <c r="BH322"/>
  <c r="Q318"/>
  <c r="BE318" s="1"/>
  <c r="CI318" s="1"/>
  <c r="BH318"/>
  <c r="Q329"/>
  <c r="BC329" s="1"/>
  <c r="BH329"/>
  <c r="Q324"/>
  <c r="BC324" s="1"/>
  <c r="BH324"/>
  <c r="Q321"/>
  <c r="BD321" s="1"/>
  <c r="BH321"/>
  <c r="Q331"/>
  <c r="BD331" s="1"/>
  <c r="BH331"/>
  <c r="Q334"/>
  <c r="BE334" s="1"/>
  <c r="CI334" s="1"/>
  <c r="BH334"/>
  <c r="BH332"/>
  <c r="Q315"/>
  <c r="BD315" s="1"/>
  <c r="BH315"/>
  <c r="V503"/>
  <c r="W503" s="1"/>
  <c r="BE503"/>
  <c r="CI503" s="1"/>
  <c r="Q312"/>
  <c r="X312" s="1"/>
  <c r="BH312"/>
  <c r="Q338"/>
  <c r="BC338" s="1"/>
  <c r="BH338"/>
  <c r="Q326"/>
  <c r="BD326" s="1"/>
  <c r="BH326"/>
  <c r="Q407"/>
  <c r="V407" s="1"/>
  <c r="W407" s="1"/>
  <c r="BH407"/>
  <c r="Q314"/>
  <c r="X314" s="1"/>
  <c r="Y314" s="1"/>
  <c r="BH314"/>
  <c r="Q504"/>
  <c r="X504" s="1"/>
  <c r="Y504" s="1"/>
  <c r="BH504"/>
  <c r="Q317"/>
  <c r="BE317" s="1"/>
  <c r="CI317" s="1"/>
  <c r="BH317"/>
  <c r="BH323"/>
  <c r="Q335"/>
  <c r="BD335" s="1"/>
  <c r="BH335"/>
  <c r="BH327"/>
  <c r="Q309"/>
  <c r="BD309" s="1"/>
  <c r="BH309"/>
  <c r="Q337"/>
  <c r="BE337" s="1"/>
  <c r="CI337" s="1"/>
  <c r="BH337"/>
  <c r="Q330"/>
  <c r="BE330" s="1"/>
  <c r="CI330" s="1"/>
  <c r="BH330"/>
  <c r="Q529"/>
  <c r="BD529" s="1"/>
  <c r="BH529"/>
  <c r="Q313"/>
  <c r="BE313" s="1"/>
  <c r="CI313" s="1"/>
  <c r="BH313"/>
  <c r="G538"/>
  <c r="G636" s="1"/>
  <c r="A636"/>
  <c r="BE328"/>
  <c r="CI328" s="1"/>
  <c r="AD209"/>
  <c r="T339"/>
  <c r="T311"/>
  <c r="T319"/>
  <c r="T336"/>
  <c r="T322"/>
  <c r="T331"/>
  <c r="T334"/>
  <c r="T332"/>
  <c r="T406"/>
  <c r="T312"/>
  <c r="T338"/>
  <c r="T326"/>
  <c r="T407"/>
  <c r="T317"/>
  <c r="T323"/>
  <c r="T335"/>
  <c r="T309"/>
  <c r="T337"/>
  <c r="T330"/>
  <c r="T310"/>
  <c r="T313"/>
  <c r="T325"/>
  <c r="T316"/>
  <c r="T511"/>
  <c r="T321"/>
  <c r="R346"/>
  <c r="P346"/>
  <c r="R363"/>
  <c r="P363"/>
  <c r="R358"/>
  <c r="P358"/>
  <c r="R361"/>
  <c r="R426"/>
  <c r="P426"/>
  <c r="R340"/>
  <c r="P340"/>
  <c r="R369"/>
  <c r="P369"/>
  <c r="R362"/>
  <c r="P362"/>
  <c r="R342"/>
  <c r="P342"/>
  <c r="R357"/>
  <c r="P357"/>
  <c r="R371"/>
  <c r="P371"/>
  <c r="R364"/>
  <c r="P364"/>
  <c r="R359"/>
  <c r="Y503"/>
  <c r="AC503"/>
  <c r="AD503"/>
  <c r="R351"/>
  <c r="P351"/>
  <c r="R360"/>
  <c r="P360"/>
  <c r="R345"/>
  <c r="P345"/>
  <c r="R368"/>
  <c r="P368"/>
  <c r="R365"/>
  <c r="P365"/>
  <c r="R350"/>
  <c r="P350"/>
  <c r="R344"/>
  <c r="P344"/>
  <c r="R341"/>
  <c r="P341"/>
  <c r="R348"/>
  <c r="P348"/>
  <c r="R412"/>
  <c r="P412"/>
  <c r="R356"/>
  <c r="P356"/>
  <c r="R366"/>
  <c r="P366"/>
  <c r="R370"/>
  <c r="P370"/>
  <c r="R411"/>
  <c r="R349"/>
  <c r="P349"/>
  <c r="R367"/>
  <c r="P367"/>
  <c r="R343"/>
  <c r="P343"/>
  <c r="R409"/>
  <c r="P409"/>
  <c r="O106"/>
  <c r="P74"/>
  <c r="Q74" s="1"/>
  <c r="O92"/>
  <c r="P60"/>
  <c r="Q60" s="1"/>
  <c r="O82"/>
  <c r="P50"/>
  <c r="Q50" s="1"/>
  <c r="R35"/>
  <c r="W35"/>
  <c r="AA35"/>
  <c r="AB35" s="1"/>
  <c r="AC21"/>
  <c r="AA21"/>
  <c r="AB21" s="1"/>
  <c r="R21"/>
  <c r="W21"/>
  <c r="S21"/>
  <c r="O134"/>
  <c r="O428" s="1"/>
  <c r="O120"/>
  <c r="O414" s="1"/>
  <c r="P115"/>
  <c r="Q115" s="1"/>
  <c r="O100"/>
  <c r="P68"/>
  <c r="Q68" s="1"/>
  <c r="O95"/>
  <c r="P63"/>
  <c r="Q63" s="1"/>
  <c r="O102"/>
  <c r="P70"/>
  <c r="Q70" s="1"/>
  <c r="A55"/>
  <c r="A247"/>
  <c r="A347"/>
  <c r="G347" s="1"/>
  <c r="BE53"/>
  <c r="B199"/>
  <c r="AR457" s="1"/>
  <c r="B478"/>
  <c r="BF184"/>
  <c r="AK184"/>
  <c r="R42"/>
  <c r="W42"/>
  <c r="S42"/>
  <c r="AC42"/>
  <c r="AA42"/>
  <c r="AB42" s="1"/>
  <c r="W28"/>
  <c r="S28"/>
  <c r="AC28"/>
  <c r="AA28"/>
  <c r="AB28" s="1"/>
  <c r="R28"/>
  <c r="AC24"/>
  <c r="AA24"/>
  <c r="AB24" s="1"/>
  <c r="O84"/>
  <c r="P52"/>
  <c r="Q52" s="1"/>
  <c r="R43"/>
  <c r="W43"/>
  <c r="S43"/>
  <c r="AC43"/>
  <c r="AA43"/>
  <c r="AB43" s="1"/>
  <c r="R31"/>
  <c r="W31"/>
  <c r="S31"/>
  <c r="AC31"/>
  <c r="AA31"/>
  <c r="AB31" s="1"/>
  <c r="AA45"/>
  <c r="AB45" s="1"/>
  <c r="R38"/>
  <c r="W38"/>
  <c r="S38"/>
  <c r="AC38"/>
  <c r="AA38"/>
  <c r="AB38" s="1"/>
  <c r="AC33"/>
  <c r="AA33"/>
  <c r="AB33" s="1"/>
  <c r="R33"/>
  <c r="W33"/>
  <c r="S33"/>
  <c r="B206"/>
  <c r="AR464" s="1"/>
  <c r="B485"/>
  <c r="BF191"/>
  <c r="AK191"/>
  <c r="O136"/>
  <c r="O430" s="1"/>
  <c r="BF201"/>
  <c r="B495"/>
  <c r="AK201"/>
  <c r="B202"/>
  <c r="AR460" s="1"/>
  <c r="B481"/>
  <c r="BF187"/>
  <c r="AK187"/>
  <c r="O87"/>
  <c r="P55"/>
  <c r="Q55" s="1"/>
  <c r="O93"/>
  <c r="O105"/>
  <c r="P73"/>
  <c r="Q73" s="1"/>
  <c r="B504"/>
  <c r="B602" s="1"/>
  <c r="BF210"/>
  <c r="AK210"/>
  <c r="O81"/>
  <c r="P49"/>
  <c r="Q49" s="1"/>
  <c r="B492"/>
  <c r="BF198"/>
  <c r="AK198"/>
  <c r="W22"/>
  <c r="S22"/>
  <c r="W20"/>
  <c r="S20"/>
  <c r="AC20"/>
  <c r="AA20"/>
  <c r="AB20" s="1"/>
  <c r="R20"/>
  <c r="AC25"/>
  <c r="AA25"/>
  <c r="AB25" s="1"/>
  <c r="R25"/>
  <c r="W25"/>
  <c r="S25"/>
  <c r="W113"/>
  <c r="S113"/>
  <c r="AC113"/>
  <c r="AA113"/>
  <c r="AB113" s="1"/>
  <c r="R113"/>
  <c r="AA15"/>
  <c r="AB15" s="1"/>
  <c r="W15"/>
  <c r="S15"/>
  <c r="R15"/>
  <c r="AC15"/>
  <c r="O94"/>
  <c r="P62"/>
  <c r="Q62" s="1"/>
  <c r="O91"/>
  <c r="P59"/>
  <c r="Q59" s="1"/>
  <c r="O101"/>
  <c r="P69"/>
  <c r="Q69" s="1"/>
  <c r="O104"/>
  <c r="P72"/>
  <c r="Q72" s="1"/>
  <c r="B498"/>
  <c r="BF204"/>
  <c r="AK204"/>
  <c r="B211"/>
  <c r="AR469" s="1"/>
  <c r="B490"/>
  <c r="BF196"/>
  <c r="AK196"/>
  <c r="B487"/>
  <c r="BF193"/>
  <c r="AK193"/>
  <c r="O98"/>
  <c r="P66"/>
  <c r="Q66" s="1"/>
  <c r="O108"/>
  <c r="P76"/>
  <c r="Q76" s="1"/>
  <c r="O96"/>
  <c r="P64"/>
  <c r="Q64" s="1"/>
  <c r="B209"/>
  <c r="AR467" s="1"/>
  <c r="B488"/>
  <c r="BF194"/>
  <c r="AK194"/>
  <c r="B203"/>
  <c r="AR461" s="1"/>
  <c r="B482"/>
  <c r="BF188"/>
  <c r="AK188"/>
  <c r="B212"/>
  <c r="AR470" s="1"/>
  <c r="B491"/>
  <c r="BF197"/>
  <c r="AK197"/>
  <c r="O83"/>
  <c r="P51"/>
  <c r="Q51" s="1"/>
  <c r="A539"/>
  <c r="BE245"/>
  <c r="O103"/>
  <c r="P71"/>
  <c r="Q71" s="1"/>
  <c r="O88"/>
  <c r="P56"/>
  <c r="Q56" s="1"/>
  <c r="O78"/>
  <c r="O372" s="1"/>
  <c r="O666" s="1"/>
  <c r="P46"/>
  <c r="Q46" s="1"/>
  <c r="O107"/>
  <c r="P75"/>
  <c r="Q75" s="1"/>
  <c r="O80"/>
  <c r="P48"/>
  <c r="Q48" s="1"/>
  <c r="O109"/>
  <c r="P77"/>
  <c r="Q77" s="1"/>
  <c r="B200"/>
  <c r="AR458" s="1"/>
  <c r="B479"/>
  <c r="BF185"/>
  <c r="AK185"/>
  <c r="R39"/>
  <c r="W39"/>
  <c r="AA39"/>
  <c r="AB39" s="1"/>
  <c r="R18"/>
  <c r="W18"/>
  <c r="S18"/>
  <c r="AC18"/>
  <c r="AA18"/>
  <c r="AB18" s="1"/>
  <c r="O86"/>
  <c r="P54"/>
  <c r="Q54" s="1"/>
  <c r="O89"/>
  <c r="P57"/>
  <c r="Q57" s="1"/>
  <c r="A56"/>
  <c r="A348"/>
  <c r="G348" s="1"/>
  <c r="A248"/>
  <c r="BE54"/>
  <c r="O151"/>
  <c r="O445" s="1"/>
  <c r="P132"/>
  <c r="Q132" s="1"/>
  <c r="B501"/>
  <c r="BF207"/>
  <c r="AK207"/>
  <c r="O79"/>
  <c r="P47"/>
  <c r="Q47" s="1"/>
  <c r="W36"/>
  <c r="S36"/>
  <c r="AC36"/>
  <c r="AA36"/>
  <c r="AB36" s="1"/>
  <c r="R36"/>
  <c r="W16"/>
  <c r="S16"/>
  <c r="AC16"/>
  <c r="AA16"/>
  <c r="AB16" s="1"/>
  <c r="R16"/>
  <c r="R26"/>
  <c r="W26"/>
  <c r="S26"/>
  <c r="AC26"/>
  <c r="AA26"/>
  <c r="AB26" s="1"/>
  <c r="R23"/>
  <c r="W23"/>
  <c r="S23"/>
  <c r="AC23"/>
  <c r="AA23"/>
  <c r="AB23" s="1"/>
  <c r="W29"/>
  <c r="AC41"/>
  <c r="AA41"/>
  <c r="AB41" s="1"/>
  <c r="R41"/>
  <c r="W41"/>
  <c r="S41"/>
  <c r="AC17"/>
  <c r="AA17"/>
  <c r="AB17" s="1"/>
  <c r="R17"/>
  <c r="W17"/>
  <c r="S17"/>
  <c r="B205"/>
  <c r="AR463" s="1"/>
  <c r="B484"/>
  <c r="BF190"/>
  <c r="AK190"/>
  <c r="O99"/>
  <c r="A540"/>
  <c r="BE246"/>
  <c r="O123"/>
  <c r="O417" s="1"/>
  <c r="O137"/>
  <c r="O431" s="1"/>
  <c r="P118"/>
  <c r="Q118" s="1"/>
  <c r="R30"/>
  <c r="W30"/>
  <c r="S30"/>
  <c r="AC30"/>
  <c r="AA30"/>
  <c r="AB30" s="1"/>
  <c r="R27"/>
  <c r="W27"/>
  <c r="S27"/>
  <c r="AC27"/>
  <c r="AA27"/>
  <c r="AB27" s="1"/>
  <c r="AC37"/>
  <c r="AA37"/>
  <c r="AB37" s="1"/>
  <c r="R37"/>
  <c r="W37"/>
  <c r="S37"/>
  <c r="W40"/>
  <c r="S40"/>
  <c r="AC40"/>
  <c r="AA40"/>
  <c r="AB40" s="1"/>
  <c r="R40"/>
  <c r="R34"/>
  <c r="W34"/>
  <c r="S34"/>
  <c r="AC34"/>
  <c r="AA34"/>
  <c r="AB34" s="1"/>
  <c r="W44"/>
  <c r="S44"/>
  <c r="AC44"/>
  <c r="AA44"/>
  <c r="AB44" s="1"/>
  <c r="R44"/>
  <c r="W32"/>
  <c r="S32"/>
  <c r="AC32"/>
  <c r="AA32"/>
  <c r="AB32" s="1"/>
  <c r="R32"/>
  <c r="R19"/>
  <c r="W19"/>
  <c r="S19"/>
  <c r="AC19"/>
  <c r="AA19"/>
  <c r="AB19" s="1"/>
  <c r="S29" l="1"/>
  <c r="AC29"/>
  <c r="R512"/>
  <c r="T512" s="1"/>
  <c r="O226"/>
  <c r="O520" s="1"/>
  <c r="O85"/>
  <c r="AA29"/>
  <c r="AB29" s="1"/>
  <c r="P218"/>
  <c r="Q218" s="1"/>
  <c r="AC218" s="1"/>
  <c r="P53"/>
  <c r="Q53" s="1"/>
  <c r="AC39"/>
  <c r="AA22"/>
  <c r="AB22" s="1"/>
  <c r="R22"/>
  <c r="U22" s="1"/>
  <c r="AD22" s="1"/>
  <c r="AE22" s="1"/>
  <c r="AJ22" s="1"/>
  <c r="S45"/>
  <c r="AC45"/>
  <c r="S24"/>
  <c r="V24" s="1"/>
  <c r="T24" s="1"/>
  <c r="X24" s="1"/>
  <c r="AP24" s="1"/>
  <c r="I22" i="3" s="1"/>
  <c r="P65" i="1"/>
  <c r="Q65" s="1"/>
  <c r="W65" s="1"/>
  <c r="P408"/>
  <c r="P347"/>
  <c r="Q406"/>
  <c r="BE406" s="1"/>
  <c r="CI406" s="1"/>
  <c r="P641"/>
  <c r="Q641" s="1"/>
  <c r="O244"/>
  <c r="O538" s="1"/>
  <c r="P67"/>
  <c r="Q67" s="1"/>
  <c r="R45"/>
  <c r="U45" s="1"/>
  <c r="AD45" s="1"/>
  <c r="AE45" s="1"/>
  <c r="AJ45" s="1"/>
  <c r="P359"/>
  <c r="Q359" s="1"/>
  <c r="BC359" s="1"/>
  <c r="P361"/>
  <c r="R24"/>
  <c r="O97"/>
  <c r="P97" s="1"/>
  <c r="Q97" s="1"/>
  <c r="AA97" s="1"/>
  <c r="AB97" s="1"/>
  <c r="R347"/>
  <c r="Q511"/>
  <c r="S511" s="1"/>
  <c r="U511" s="1"/>
  <c r="Q316"/>
  <c r="BE316" s="1"/>
  <c r="CI316" s="1"/>
  <c r="O122"/>
  <c r="O416" s="1"/>
  <c r="R416" s="1"/>
  <c r="AC35"/>
  <c r="P352"/>
  <c r="BH320"/>
  <c r="O90"/>
  <c r="O384" s="1"/>
  <c r="O678" s="1"/>
  <c r="P117"/>
  <c r="Q117" s="1"/>
  <c r="W117" s="1"/>
  <c r="AC112"/>
  <c r="P61"/>
  <c r="Q61" s="1"/>
  <c r="AC61" s="1"/>
  <c r="P58"/>
  <c r="Q58" s="1"/>
  <c r="S58" s="1"/>
  <c r="R352"/>
  <c r="Y209"/>
  <c r="Z209" s="1"/>
  <c r="AN209"/>
  <c r="D207" i="3" s="1"/>
  <c r="P236" i="1"/>
  <c r="Q236" s="1"/>
  <c r="W236" s="1"/>
  <c r="R530"/>
  <c r="AE209"/>
  <c r="AJ209" s="1"/>
  <c r="R555"/>
  <c r="T555" s="1"/>
  <c r="O287"/>
  <c r="O581" s="1"/>
  <c r="W217"/>
  <c r="O212"/>
  <c r="O506" s="1"/>
  <c r="O133"/>
  <c r="O427" s="1"/>
  <c r="P427" s="1"/>
  <c r="W235"/>
  <c r="W210"/>
  <c r="P261"/>
  <c r="Q261" s="1"/>
  <c r="AC217"/>
  <c r="O219"/>
  <c r="O513" s="1"/>
  <c r="R513" s="1"/>
  <c r="O119"/>
  <c r="O413" s="1"/>
  <c r="P413" s="1"/>
  <c r="R235"/>
  <c r="P505"/>
  <c r="BH505" s="1"/>
  <c r="P425"/>
  <c r="Q425" s="1"/>
  <c r="BC425" s="1"/>
  <c r="S217"/>
  <c r="V217" s="1"/>
  <c r="T217" s="1"/>
  <c r="X217" s="1"/>
  <c r="P211"/>
  <c r="Q211" s="1"/>
  <c r="W211" s="1"/>
  <c r="O116"/>
  <c r="O410" s="1"/>
  <c r="R410" s="1"/>
  <c r="AA217"/>
  <c r="AB217" s="1"/>
  <c r="O237"/>
  <c r="O531" s="1"/>
  <c r="P531" s="1"/>
  <c r="P114"/>
  <c r="Q114" s="1"/>
  <c r="AC114" s="1"/>
  <c r="AA112"/>
  <c r="AB112" s="1"/>
  <c r="O150"/>
  <c r="O444" s="1"/>
  <c r="R444" s="1"/>
  <c r="W112"/>
  <c r="S235"/>
  <c r="V235" s="1"/>
  <c r="T235" s="1"/>
  <c r="X235" s="1"/>
  <c r="AP235" s="1"/>
  <c r="I233" i="3" s="1"/>
  <c r="AC235" i="1"/>
  <c r="AA210"/>
  <c r="AB210" s="1"/>
  <c r="R112"/>
  <c r="U112" s="1"/>
  <c r="P131"/>
  <c r="Q131" s="1"/>
  <c r="R131" s="1"/>
  <c r="R210"/>
  <c r="U210" s="1"/>
  <c r="O269"/>
  <c r="O563" s="1"/>
  <c r="P563" s="1"/>
  <c r="P537"/>
  <c r="Q537" s="1"/>
  <c r="BD537" s="1"/>
  <c r="P243"/>
  <c r="Q243" s="1"/>
  <c r="AA243" s="1"/>
  <c r="AB243" s="1"/>
  <c r="O262"/>
  <c r="O556" s="1"/>
  <c r="P556" s="1"/>
  <c r="R519"/>
  <c r="T519" s="1"/>
  <c r="AC210"/>
  <c r="P225"/>
  <c r="Q225" s="1"/>
  <c r="S225" s="1"/>
  <c r="O251"/>
  <c r="O545" s="1"/>
  <c r="P545" s="1"/>
  <c r="O233"/>
  <c r="O527" s="1"/>
  <c r="R527" s="1"/>
  <c r="X328"/>
  <c r="Y328" s="1"/>
  <c r="X612"/>
  <c r="AD612" s="1"/>
  <c r="L15" i="7"/>
  <c r="N15" s="1"/>
  <c r="L14"/>
  <c r="N14" s="1"/>
  <c r="L37"/>
  <c r="N37" s="1"/>
  <c r="L16"/>
  <c r="N16" s="1"/>
  <c r="L20" s="1"/>
  <c r="L39"/>
  <c r="L38"/>
  <c r="L13"/>
  <c r="N13" s="1"/>
  <c r="L17" s="1"/>
  <c r="L12"/>
  <c r="N12" s="1"/>
  <c r="BE332" i="1"/>
  <c r="CI332" s="1"/>
  <c r="S335"/>
  <c r="U335" s="1"/>
  <c r="AB335" s="1"/>
  <c r="Q13" i="7"/>
  <c r="S13" s="1"/>
  <c r="Q14" s="1"/>
  <c r="Q17" s="1"/>
  <c r="S17" s="1"/>
  <c r="Q19"/>
  <c r="Q18"/>
  <c r="S18" s="1"/>
  <c r="Q12"/>
  <c r="Q15"/>
  <c r="V329" i="1"/>
  <c r="W329" s="1"/>
  <c r="S338"/>
  <c r="U338" s="1"/>
  <c r="AB338" s="1"/>
  <c r="Z332"/>
  <c r="AA332" s="1"/>
  <c r="BD504"/>
  <c r="S313"/>
  <c r="U313" s="1"/>
  <c r="AB313" s="1"/>
  <c r="S322"/>
  <c r="U322" s="1"/>
  <c r="AB322" s="1"/>
  <c r="AA503"/>
  <c r="AG503" s="1"/>
  <c r="BE335"/>
  <c r="CI335" s="1"/>
  <c r="S317"/>
  <c r="U317" s="1"/>
  <c r="V339"/>
  <c r="W339" s="1"/>
  <c r="BD324"/>
  <c r="Z611"/>
  <c r="AE611" s="1"/>
  <c r="V612"/>
  <c r="W612" s="1"/>
  <c r="BE612"/>
  <c r="CI612" s="1"/>
  <c r="S309"/>
  <c r="U309" s="1"/>
  <c r="AB309" s="1"/>
  <c r="S407"/>
  <c r="U407" s="1"/>
  <c r="AB407" s="1"/>
  <c r="Z324"/>
  <c r="AE324" s="1"/>
  <c r="BD330"/>
  <c r="BD316"/>
  <c r="BC612"/>
  <c r="BD612"/>
  <c r="S330"/>
  <c r="U330" s="1"/>
  <c r="AB330" s="1"/>
  <c r="V504"/>
  <c r="W504" s="1"/>
  <c r="BF504" s="1"/>
  <c r="R355"/>
  <c r="T355" s="1"/>
  <c r="Z331"/>
  <c r="AE331" s="1"/>
  <c r="Z336"/>
  <c r="AA336" s="1"/>
  <c r="R353"/>
  <c r="T353" s="1"/>
  <c r="BC313"/>
  <c r="BD407"/>
  <c r="BC336"/>
  <c r="S612"/>
  <c r="U612" s="1"/>
  <c r="BC611"/>
  <c r="Z313"/>
  <c r="AE313" s="1"/>
  <c r="Z309"/>
  <c r="AA309" s="1"/>
  <c r="Z317"/>
  <c r="AE317" s="1"/>
  <c r="X407"/>
  <c r="Y407" s="1"/>
  <c r="BF407" s="1"/>
  <c r="V406"/>
  <c r="W406" s="1"/>
  <c r="S331"/>
  <c r="U331" s="1"/>
  <c r="AB331" s="1"/>
  <c r="S329"/>
  <c r="U329" s="1"/>
  <c r="AB329" s="1"/>
  <c r="S336"/>
  <c r="U336" s="1"/>
  <c r="AB336" s="1"/>
  <c r="S328"/>
  <c r="U328" s="1"/>
  <c r="AB328" s="1"/>
  <c r="BC330"/>
  <c r="BC504"/>
  <c r="BD338"/>
  <c r="BC332"/>
  <c r="BD322"/>
  <c r="BC328"/>
  <c r="V313"/>
  <c r="W313" s="1"/>
  <c r="X330"/>
  <c r="Y330" s="1"/>
  <c r="V309"/>
  <c r="W309" s="1"/>
  <c r="Z335"/>
  <c r="AA335" s="1"/>
  <c r="V317"/>
  <c r="W317" s="1"/>
  <c r="S504"/>
  <c r="U504" s="1"/>
  <c r="AV504" s="1"/>
  <c r="Z407"/>
  <c r="AA407" s="1"/>
  <c r="Z338"/>
  <c r="AE338" s="1"/>
  <c r="V332"/>
  <c r="W332" s="1"/>
  <c r="V331"/>
  <c r="W331" s="1"/>
  <c r="V324"/>
  <c r="W324" s="1"/>
  <c r="X329"/>
  <c r="Y329" s="1"/>
  <c r="Z322"/>
  <c r="AE322" s="1"/>
  <c r="V336"/>
  <c r="W336" s="1"/>
  <c r="V316"/>
  <c r="W316" s="1"/>
  <c r="X339"/>
  <c r="Y339" s="1"/>
  <c r="Z328"/>
  <c r="AA328" s="1"/>
  <c r="BD329"/>
  <c r="BD313"/>
  <c r="BC309"/>
  <c r="BC317"/>
  <c r="BE504"/>
  <c r="CI504" s="1"/>
  <c r="BE407"/>
  <c r="CI407" s="1"/>
  <c r="BC331"/>
  <c r="BE324"/>
  <c r="CI324" s="1"/>
  <c r="BD336"/>
  <c r="BE339"/>
  <c r="CI339" s="1"/>
  <c r="V330"/>
  <c r="W330" s="1"/>
  <c r="BF330" s="1"/>
  <c r="BG330" s="1"/>
  <c r="X335"/>
  <c r="Y335" s="1"/>
  <c r="Z504"/>
  <c r="AA504" s="1"/>
  <c r="X338"/>
  <c r="Y338" s="1"/>
  <c r="S332"/>
  <c r="U332" s="1"/>
  <c r="AB332" s="1"/>
  <c r="S324"/>
  <c r="U324" s="1"/>
  <c r="AB324" s="1"/>
  <c r="X322"/>
  <c r="Y322" s="1"/>
  <c r="S339"/>
  <c r="U339" s="1"/>
  <c r="P353"/>
  <c r="Q353" s="1"/>
  <c r="BE353" s="1"/>
  <c r="CI353" s="1"/>
  <c r="BE329"/>
  <c r="CI329" s="1"/>
  <c r="BC335"/>
  <c r="BC407"/>
  <c r="BE331"/>
  <c r="CI331" s="1"/>
  <c r="BC316"/>
  <c r="X313"/>
  <c r="Y313" s="1"/>
  <c r="Z330"/>
  <c r="AE330" s="1"/>
  <c r="X309"/>
  <c r="Y309" s="1"/>
  <c r="V335"/>
  <c r="W335" s="1"/>
  <c r="X317"/>
  <c r="Y317" s="1"/>
  <c r="V338"/>
  <c r="W338" s="1"/>
  <c r="Z406"/>
  <c r="AA406" s="1"/>
  <c r="X332"/>
  <c r="Y332" s="1"/>
  <c r="X331"/>
  <c r="Y331" s="1"/>
  <c r="X324"/>
  <c r="Y324" s="1"/>
  <c r="Z329"/>
  <c r="AA329" s="1"/>
  <c r="V322"/>
  <c r="W322" s="1"/>
  <c r="BF322" s="1"/>
  <c r="BG322" s="1"/>
  <c r="X336"/>
  <c r="AC336" s="1"/>
  <c r="Z339"/>
  <c r="AA339" s="1"/>
  <c r="V328"/>
  <c r="W328" s="1"/>
  <c r="BE309"/>
  <c r="CI309" s="1"/>
  <c r="BD317"/>
  <c r="BE338"/>
  <c r="CI338" s="1"/>
  <c r="BC322"/>
  <c r="BC339"/>
  <c r="X320"/>
  <c r="Y320" s="1"/>
  <c r="V318"/>
  <c r="W318" s="1"/>
  <c r="V327"/>
  <c r="W327" s="1"/>
  <c r="Z321"/>
  <c r="AE321" s="1"/>
  <c r="S611"/>
  <c r="U611" s="1"/>
  <c r="AB611" s="1"/>
  <c r="V611"/>
  <c r="W611" s="1"/>
  <c r="Z310"/>
  <c r="AE310" s="1"/>
  <c r="P355"/>
  <c r="BH355" s="1"/>
  <c r="X315"/>
  <c r="Y315" s="1"/>
  <c r="V325"/>
  <c r="W325" s="1"/>
  <c r="BF325" s="1"/>
  <c r="BE312"/>
  <c r="CI312" s="1"/>
  <c r="BC315"/>
  <c r="X611"/>
  <c r="AC611" s="1"/>
  <c r="BD327"/>
  <c r="BC323"/>
  <c r="BC320"/>
  <c r="X326"/>
  <c r="Y326" s="1"/>
  <c r="X319"/>
  <c r="Y319" s="1"/>
  <c r="BC511"/>
  <c r="BC325"/>
  <c r="BD611"/>
  <c r="BE609"/>
  <c r="BC609"/>
  <c r="Z609"/>
  <c r="S609"/>
  <c r="U609" s="1"/>
  <c r="BD609"/>
  <c r="V609"/>
  <c r="W609" s="1"/>
  <c r="X609"/>
  <c r="V615"/>
  <c r="W615" s="1"/>
  <c r="BE615"/>
  <c r="CI615" s="1"/>
  <c r="BC615"/>
  <c r="Z615"/>
  <c r="S615"/>
  <c r="U615" s="1"/>
  <c r="X615"/>
  <c r="BD615"/>
  <c r="S627"/>
  <c r="U627" s="1"/>
  <c r="BD627"/>
  <c r="BE627"/>
  <c r="CI627" s="1"/>
  <c r="X627"/>
  <c r="Z627"/>
  <c r="BC627"/>
  <c r="V627"/>
  <c r="W627" s="1"/>
  <c r="BC606"/>
  <c r="X606"/>
  <c r="Z606"/>
  <c r="BE606"/>
  <c r="BD606"/>
  <c r="V606"/>
  <c r="W606" s="1"/>
  <c r="S606"/>
  <c r="U606" s="1"/>
  <c r="R603"/>
  <c r="T603" s="1"/>
  <c r="P603"/>
  <c r="X607"/>
  <c r="BD607"/>
  <c r="BC607"/>
  <c r="S607"/>
  <c r="U607" s="1"/>
  <c r="V607"/>
  <c r="W607" s="1"/>
  <c r="Z607"/>
  <c r="BE607"/>
  <c r="CI607" s="1"/>
  <c r="S618"/>
  <c r="U618" s="1"/>
  <c r="V618"/>
  <c r="W618" s="1"/>
  <c r="X618"/>
  <c r="BE618"/>
  <c r="BD618"/>
  <c r="Z618"/>
  <c r="BC618"/>
  <c r="BH665"/>
  <c r="Q665"/>
  <c r="BH660"/>
  <c r="Q660"/>
  <c r="BH645"/>
  <c r="Q645"/>
  <c r="Q663"/>
  <c r="BH663"/>
  <c r="Y630"/>
  <c r="BF630" s="1"/>
  <c r="BG630" s="1"/>
  <c r="CH630" s="1"/>
  <c r="AC630"/>
  <c r="AD630"/>
  <c r="BH646"/>
  <c r="Q646"/>
  <c r="Y628"/>
  <c r="BF628" s="1"/>
  <c r="BG628" s="1"/>
  <c r="CH628" s="1"/>
  <c r="AC628"/>
  <c r="AD628"/>
  <c r="Z626"/>
  <c r="BE626"/>
  <c r="CI626" s="1"/>
  <c r="V626"/>
  <c r="W626" s="1"/>
  <c r="S626"/>
  <c r="U626" s="1"/>
  <c r="BC626"/>
  <c r="BD626"/>
  <c r="X626"/>
  <c r="BE614"/>
  <c r="BD614"/>
  <c r="Z614"/>
  <c r="BC614"/>
  <c r="S614"/>
  <c r="U614" s="1"/>
  <c r="X614"/>
  <c r="V614"/>
  <c r="W614" s="1"/>
  <c r="BH635"/>
  <c r="Q635"/>
  <c r="BH644"/>
  <c r="Q644"/>
  <c r="Q659"/>
  <c r="BH659"/>
  <c r="AE633"/>
  <c r="AA633"/>
  <c r="Q639"/>
  <c r="BH639"/>
  <c r="Q664"/>
  <c r="BH664"/>
  <c r="BH656"/>
  <c r="Q656"/>
  <c r="BH655"/>
  <c r="Q655"/>
  <c r="Z608"/>
  <c r="S608"/>
  <c r="U608" s="1"/>
  <c r="V608"/>
  <c r="W608" s="1"/>
  <c r="BD608"/>
  <c r="BE608"/>
  <c r="CI608" s="1"/>
  <c r="X608"/>
  <c r="BC608"/>
  <c r="R649"/>
  <c r="T649" s="1"/>
  <c r="P649"/>
  <c r="S613"/>
  <c r="U613" s="1"/>
  <c r="Z613"/>
  <c r="BC613"/>
  <c r="BD613"/>
  <c r="V613"/>
  <c r="W613" s="1"/>
  <c r="BE613"/>
  <c r="X613"/>
  <c r="R647"/>
  <c r="T647" s="1"/>
  <c r="P647"/>
  <c r="Y616"/>
  <c r="AF616" s="1"/>
  <c r="AD616"/>
  <c r="AC616"/>
  <c r="AE616"/>
  <c r="AA616"/>
  <c r="V624"/>
  <c r="W624" s="1"/>
  <c r="X624"/>
  <c r="BC624"/>
  <c r="Z624"/>
  <c r="BD624"/>
  <c r="BE624"/>
  <c r="CI624" s="1"/>
  <c r="S624"/>
  <c r="U624" s="1"/>
  <c r="V310"/>
  <c r="W310" s="1"/>
  <c r="S327"/>
  <c r="U327" s="1"/>
  <c r="AB327" s="1"/>
  <c r="S326"/>
  <c r="U326" s="1"/>
  <c r="AB326" s="1"/>
  <c r="S315"/>
  <c r="U315" s="1"/>
  <c r="BC326"/>
  <c r="S529"/>
  <c r="U529" s="1"/>
  <c r="AB529" s="1"/>
  <c r="S337"/>
  <c r="U337" s="1"/>
  <c r="AB337" s="1"/>
  <c r="S323"/>
  <c r="U323" s="1"/>
  <c r="S314"/>
  <c r="U314" s="1"/>
  <c r="AB314" s="1"/>
  <c r="S312"/>
  <c r="U312" s="1"/>
  <c r="AB312" s="1"/>
  <c r="S334"/>
  <c r="U334" s="1"/>
  <c r="AB334" s="1"/>
  <c r="X511"/>
  <c r="Y511" s="1"/>
  <c r="AV511" s="1"/>
  <c r="S333"/>
  <c r="U333" s="1"/>
  <c r="AB333" s="1"/>
  <c r="S311"/>
  <c r="U311" s="1"/>
  <c r="AB311" s="1"/>
  <c r="P354"/>
  <c r="Q354" s="1"/>
  <c r="V354" s="1"/>
  <c r="W354" s="1"/>
  <c r="BC334"/>
  <c r="BE511"/>
  <c r="CI511" s="1"/>
  <c r="BD333"/>
  <c r="BE325"/>
  <c r="CI325" s="1"/>
  <c r="BC529"/>
  <c r="BD320"/>
  <c r="BE319"/>
  <c r="CI319" s="1"/>
  <c r="AA628"/>
  <c r="AE628"/>
  <c r="V604"/>
  <c r="W604" s="1"/>
  <c r="X604"/>
  <c r="S604"/>
  <c r="U604" s="1"/>
  <c r="BC604"/>
  <c r="BD604"/>
  <c r="BE604"/>
  <c r="CI604" s="1"/>
  <c r="Z604"/>
  <c r="R648"/>
  <c r="T648" s="1"/>
  <c r="P648"/>
  <c r="CI633"/>
  <c r="Z617"/>
  <c r="BE617"/>
  <c r="CI617" s="1"/>
  <c r="V617"/>
  <c r="W617" s="1"/>
  <c r="S617"/>
  <c r="U617" s="1"/>
  <c r="BD617"/>
  <c r="BC617"/>
  <c r="X617"/>
  <c r="Q653"/>
  <c r="BH653"/>
  <c r="R601"/>
  <c r="T601" s="1"/>
  <c r="P601"/>
  <c r="BH642"/>
  <c r="Q642"/>
  <c r="AB616"/>
  <c r="AV616"/>
  <c r="AB630"/>
  <c r="X622"/>
  <c r="BC622"/>
  <c r="S622"/>
  <c r="U622" s="1"/>
  <c r="BD622"/>
  <c r="Z622"/>
  <c r="V622"/>
  <c r="W622" s="1"/>
  <c r="BE622"/>
  <c r="R666"/>
  <c r="T666" s="1"/>
  <c r="P666"/>
  <c r="BC629"/>
  <c r="BD629"/>
  <c r="Z629"/>
  <c r="V629"/>
  <c r="W629" s="1"/>
  <c r="BE629"/>
  <c r="S629"/>
  <c r="U629" s="1"/>
  <c r="X629"/>
  <c r="Q638"/>
  <c r="BH638"/>
  <c r="R602"/>
  <c r="T602" s="1"/>
  <c r="P602"/>
  <c r="Q662"/>
  <c r="BH662"/>
  <c r="Y633"/>
  <c r="BF633" s="1"/>
  <c r="BG633" s="1"/>
  <c r="CH633" s="1"/>
  <c r="AC633"/>
  <c r="AD633"/>
  <c r="Z631"/>
  <c r="S631"/>
  <c r="U631" s="1"/>
  <c r="AB631" s="1"/>
  <c r="BD631"/>
  <c r="X631"/>
  <c r="V631"/>
  <c r="W631" s="1"/>
  <c r="BE631"/>
  <c r="CI631" s="1"/>
  <c r="BC631"/>
  <c r="BH652"/>
  <c r="Q652"/>
  <c r="BH654"/>
  <c r="Q654"/>
  <c r="Q634"/>
  <c r="BH634"/>
  <c r="AB612"/>
  <c r="AA612"/>
  <c r="AE612"/>
  <c r="AA611"/>
  <c r="Z605"/>
  <c r="V605"/>
  <c r="W605" s="1"/>
  <c r="X605"/>
  <c r="BE605"/>
  <c r="CI605" s="1"/>
  <c r="BC605"/>
  <c r="BD605"/>
  <c r="S605"/>
  <c r="U605" s="1"/>
  <c r="Z623"/>
  <c r="BE623"/>
  <c r="BC623"/>
  <c r="V623"/>
  <c r="W623" s="1"/>
  <c r="S623"/>
  <c r="U623" s="1"/>
  <c r="X623"/>
  <c r="BD623"/>
  <c r="AE630"/>
  <c r="AA630"/>
  <c r="BC632"/>
  <c r="X632"/>
  <c r="V632"/>
  <c r="W632" s="1"/>
  <c r="Z632"/>
  <c r="S632"/>
  <c r="U632" s="1"/>
  <c r="BE632"/>
  <c r="CI632" s="1"/>
  <c r="BD632"/>
  <c r="AB628"/>
  <c r="X620"/>
  <c r="BD620"/>
  <c r="BC620"/>
  <c r="Z620"/>
  <c r="BE620"/>
  <c r="CI620" s="1"/>
  <c r="V620"/>
  <c r="W620" s="1"/>
  <c r="S620"/>
  <c r="U620" s="1"/>
  <c r="AB633"/>
  <c r="BC610"/>
  <c r="S610"/>
  <c r="U610" s="1"/>
  <c r="BD610"/>
  <c r="X610"/>
  <c r="Z610"/>
  <c r="V610"/>
  <c r="W610" s="1"/>
  <c r="BE610"/>
  <c r="BC625"/>
  <c r="BD625"/>
  <c r="V625"/>
  <c r="W625" s="1"/>
  <c r="Z625"/>
  <c r="S625"/>
  <c r="U625" s="1"/>
  <c r="X625"/>
  <c r="BE625"/>
  <c r="BH661"/>
  <c r="Q661"/>
  <c r="Q643"/>
  <c r="BH643"/>
  <c r="Z621"/>
  <c r="S621"/>
  <c r="U621" s="1"/>
  <c r="BD621"/>
  <c r="BC621"/>
  <c r="X621"/>
  <c r="BE621"/>
  <c r="CI621" s="1"/>
  <c r="V621"/>
  <c r="W621" s="1"/>
  <c r="Q658"/>
  <c r="BH658"/>
  <c r="Q651"/>
  <c r="BH651"/>
  <c r="Q657"/>
  <c r="BH657"/>
  <c r="BH650"/>
  <c r="Q650"/>
  <c r="BH640"/>
  <c r="Q640"/>
  <c r="Q636"/>
  <c r="BH636"/>
  <c r="BH641"/>
  <c r="CI630"/>
  <c r="BD619"/>
  <c r="X619"/>
  <c r="Z619"/>
  <c r="BE619"/>
  <c r="CI619" s="1"/>
  <c r="V619"/>
  <c r="W619" s="1"/>
  <c r="S619"/>
  <c r="U619" s="1"/>
  <c r="BC619"/>
  <c r="Q637"/>
  <c r="BH637"/>
  <c r="S320"/>
  <c r="U320" s="1"/>
  <c r="AB320" s="1"/>
  <c r="S321"/>
  <c r="U321" s="1"/>
  <c r="AB321" s="1"/>
  <c r="S318"/>
  <c r="U318" s="1"/>
  <c r="AB318" s="1"/>
  <c r="S319"/>
  <c r="U319" s="1"/>
  <c r="AB319" s="1"/>
  <c r="S325"/>
  <c r="U325" s="1"/>
  <c r="AV325" s="1"/>
  <c r="BC321"/>
  <c r="BD311"/>
  <c r="BD310"/>
  <c r="BC337"/>
  <c r="BC327"/>
  <c r="BD314"/>
  <c r="BD312"/>
  <c r="V529"/>
  <c r="W529" s="1"/>
  <c r="V337"/>
  <c r="W337" s="1"/>
  <c r="X323"/>
  <c r="Y323" s="1"/>
  <c r="V314"/>
  <c r="W314" s="1"/>
  <c r="BF314" s="1"/>
  <c r="V312"/>
  <c r="W312" s="1"/>
  <c r="V334"/>
  <c r="W334" s="1"/>
  <c r="V511"/>
  <c r="W511" s="1"/>
  <c r="Z333"/>
  <c r="AA333" s="1"/>
  <c r="V311"/>
  <c r="W311" s="1"/>
  <c r="R354"/>
  <c r="T354" s="1"/>
  <c r="BE321"/>
  <c r="CI321" s="1"/>
  <c r="BC311"/>
  <c r="BC310"/>
  <c r="BE314"/>
  <c r="CI314" s="1"/>
  <c r="BC318"/>
  <c r="G540"/>
  <c r="G638" s="1"/>
  <c r="A638"/>
  <c r="G539"/>
  <c r="G637" s="1"/>
  <c r="A637"/>
  <c r="Q512"/>
  <c r="BE512" s="1"/>
  <c r="CI512" s="1"/>
  <c r="BH512"/>
  <c r="Q343"/>
  <c r="BE343" s="1"/>
  <c r="CI343" s="1"/>
  <c r="BH343"/>
  <c r="Q352"/>
  <c r="BC352" s="1"/>
  <c r="BH352"/>
  <c r="Q370"/>
  <c r="BD370" s="1"/>
  <c r="BH370"/>
  <c r="Q366"/>
  <c r="BD366" s="1"/>
  <c r="BH366"/>
  <c r="Q412"/>
  <c r="BC412" s="1"/>
  <c r="BH412"/>
  <c r="Q341"/>
  <c r="BC341" s="1"/>
  <c r="BH341"/>
  <c r="Q344"/>
  <c r="BC344" s="1"/>
  <c r="BH344"/>
  <c r="Q368"/>
  <c r="BE368" s="1"/>
  <c r="CI368" s="1"/>
  <c r="BH368"/>
  <c r="Q360"/>
  <c r="BC360" s="1"/>
  <c r="BH360"/>
  <c r="Q351"/>
  <c r="V351" s="1"/>
  <c r="W351" s="1"/>
  <c r="BH351"/>
  <c r="Q364"/>
  <c r="BC364" s="1"/>
  <c r="BH364"/>
  <c r="Q357"/>
  <c r="BD357" s="1"/>
  <c r="BH357"/>
  <c r="Q342"/>
  <c r="BE342" s="1"/>
  <c r="CI342" s="1"/>
  <c r="BH342"/>
  <c r="Q369"/>
  <c r="BE369" s="1"/>
  <c r="CI369" s="1"/>
  <c r="BH369"/>
  <c r="Q555"/>
  <c r="BD555" s="1"/>
  <c r="BH555"/>
  <c r="Q347"/>
  <c r="BD347" s="1"/>
  <c r="BH347"/>
  <c r="Q358"/>
  <c r="V358" s="1"/>
  <c r="W358" s="1"/>
  <c r="BH358"/>
  <c r="Q346"/>
  <c r="BE346" s="1"/>
  <c r="CI346" s="1"/>
  <c r="BH346"/>
  <c r="Q409"/>
  <c r="BC409" s="1"/>
  <c r="BH409"/>
  <c r="Q367"/>
  <c r="BC367" s="1"/>
  <c r="BH367"/>
  <c r="Q349"/>
  <c r="Z349" s="1"/>
  <c r="BH349"/>
  <c r="Q411"/>
  <c r="BC411" s="1"/>
  <c r="BH411"/>
  <c r="Q530"/>
  <c r="BD530" s="1"/>
  <c r="BH530"/>
  <c r="Q356"/>
  <c r="BC356" s="1"/>
  <c r="BH356"/>
  <c r="Q348"/>
  <c r="S348" s="1"/>
  <c r="U348" s="1"/>
  <c r="BH348"/>
  <c r="Q519"/>
  <c r="BE519" s="1"/>
  <c r="CI519" s="1"/>
  <c r="BH519"/>
  <c r="Q350"/>
  <c r="BD350" s="1"/>
  <c r="BH350"/>
  <c r="Q365"/>
  <c r="BC365" s="1"/>
  <c r="BH365"/>
  <c r="Q408"/>
  <c r="BC408" s="1"/>
  <c r="BH408"/>
  <c r="Q345"/>
  <c r="BE345" s="1"/>
  <c r="CI345" s="1"/>
  <c r="BH345"/>
  <c r="Q371"/>
  <c r="Z371" s="1"/>
  <c r="BH371"/>
  <c r="Q362"/>
  <c r="BE362" s="1"/>
  <c r="CI362" s="1"/>
  <c r="BH362"/>
  <c r="Q340"/>
  <c r="BC340" s="1"/>
  <c r="BH340"/>
  <c r="Q426"/>
  <c r="S426" s="1"/>
  <c r="U426" s="1"/>
  <c r="BH426"/>
  <c r="Q361"/>
  <c r="BC361" s="1"/>
  <c r="BH361"/>
  <c r="Q363"/>
  <c r="BC363" s="1"/>
  <c r="BH363"/>
  <c r="Z529"/>
  <c r="AE529" s="1"/>
  <c r="X310"/>
  <c r="Y310" s="1"/>
  <c r="Z337"/>
  <c r="AA337" s="1"/>
  <c r="Z327"/>
  <c r="AA327" s="1"/>
  <c r="V323"/>
  <c r="W323" s="1"/>
  <c r="V320"/>
  <c r="W320" s="1"/>
  <c r="Z314"/>
  <c r="AE314" s="1"/>
  <c r="V326"/>
  <c r="W326" s="1"/>
  <c r="Z312"/>
  <c r="AA312" s="1"/>
  <c r="V315"/>
  <c r="W315" s="1"/>
  <c r="Z334"/>
  <c r="AE334" s="1"/>
  <c r="X321"/>
  <c r="Y321" s="1"/>
  <c r="Z511"/>
  <c r="AE511" s="1"/>
  <c r="Z318"/>
  <c r="AA318" s="1"/>
  <c r="X333"/>
  <c r="Y333" s="1"/>
  <c r="V319"/>
  <c r="W319" s="1"/>
  <c r="Z311"/>
  <c r="AA311" s="1"/>
  <c r="Z325"/>
  <c r="AE325" s="1"/>
  <c r="BD334"/>
  <c r="BD511"/>
  <c r="BE333"/>
  <c r="CI333" s="1"/>
  <c r="BD325"/>
  <c r="BE529"/>
  <c r="CI529" s="1"/>
  <c r="BD337"/>
  <c r="BD323"/>
  <c r="BC314"/>
  <c r="BE326"/>
  <c r="CI326" s="1"/>
  <c r="BC312"/>
  <c r="BE315"/>
  <c r="CI315" s="1"/>
  <c r="BD318"/>
  <c r="BC319"/>
  <c r="X529"/>
  <c r="Y529" s="1"/>
  <c r="S310"/>
  <c r="U310" s="1"/>
  <c r="X337"/>
  <c r="Y337" s="1"/>
  <c r="X327"/>
  <c r="Y327" s="1"/>
  <c r="Z323"/>
  <c r="AA323" s="1"/>
  <c r="Z320"/>
  <c r="AE320" s="1"/>
  <c r="Z326"/>
  <c r="AE326" s="1"/>
  <c r="Z315"/>
  <c r="AA315" s="1"/>
  <c r="X334"/>
  <c r="Y334" s="1"/>
  <c r="V321"/>
  <c r="W321" s="1"/>
  <c r="X318"/>
  <c r="Y318" s="1"/>
  <c r="V333"/>
  <c r="W333" s="1"/>
  <c r="Z319"/>
  <c r="AA319" s="1"/>
  <c r="X311"/>
  <c r="Y311" s="1"/>
  <c r="AT209"/>
  <c r="AX209" s="1"/>
  <c r="K207" i="3" s="1"/>
  <c r="I207"/>
  <c r="AV503" i="1"/>
  <c r="AW503" s="1"/>
  <c r="BF503"/>
  <c r="BG503" s="1"/>
  <c r="CH503" s="1"/>
  <c r="BI503" s="1"/>
  <c r="AB511"/>
  <c r="AQ209"/>
  <c r="AR209" s="1"/>
  <c r="AS209" s="1"/>
  <c r="AC504"/>
  <c r="T367"/>
  <c r="T411"/>
  <c r="T341"/>
  <c r="T425"/>
  <c r="T346"/>
  <c r="T370"/>
  <c r="T412"/>
  <c r="T345"/>
  <c r="T364"/>
  <c r="T357"/>
  <c r="T342"/>
  <c r="T369"/>
  <c r="T347"/>
  <c r="T537"/>
  <c r="T343"/>
  <c r="T352"/>
  <c r="T350"/>
  <c r="T365"/>
  <c r="T408"/>
  <c r="T363"/>
  <c r="AF503"/>
  <c r="T409"/>
  <c r="T349"/>
  <c r="T344"/>
  <c r="T368"/>
  <c r="T358"/>
  <c r="T366"/>
  <c r="T530"/>
  <c r="T356"/>
  <c r="T348"/>
  <c r="T360"/>
  <c r="T351"/>
  <c r="T359"/>
  <c r="T371"/>
  <c r="T505"/>
  <c r="T362"/>
  <c r="T340"/>
  <c r="T426"/>
  <c r="T361"/>
  <c r="R431"/>
  <c r="P431"/>
  <c r="P92"/>
  <c r="Q92" s="1"/>
  <c r="AC92" s="1"/>
  <c r="O386"/>
  <c r="O680" s="1"/>
  <c r="R520"/>
  <c r="P520"/>
  <c r="R417"/>
  <c r="P417"/>
  <c r="P85"/>
  <c r="Q85" s="1"/>
  <c r="AC85" s="1"/>
  <c r="O379"/>
  <c r="O673" s="1"/>
  <c r="R445"/>
  <c r="P445"/>
  <c r="P86"/>
  <c r="Q86" s="1"/>
  <c r="S86" s="1"/>
  <c r="O380"/>
  <c r="O674" s="1"/>
  <c r="R506"/>
  <c r="P506"/>
  <c r="P80"/>
  <c r="Q80" s="1"/>
  <c r="W80" s="1"/>
  <c r="O374"/>
  <c r="O668" s="1"/>
  <c r="R372"/>
  <c r="P372"/>
  <c r="P103"/>
  <c r="Q103" s="1"/>
  <c r="W103" s="1"/>
  <c r="O397"/>
  <c r="O691" s="1"/>
  <c r="P83"/>
  <c r="Q83" s="1"/>
  <c r="W83" s="1"/>
  <c r="O377"/>
  <c r="O671" s="1"/>
  <c r="P108"/>
  <c r="Q108" s="1"/>
  <c r="AC108" s="1"/>
  <c r="O402"/>
  <c r="O696" s="1"/>
  <c r="P104"/>
  <c r="Q104" s="1"/>
  <c r="AA104" s="1"/>
  <c r="AB104" s="1"/>
  <c r="O398"/>
  <c r="O692" s="1"/>
  <c r="P91"/>
  <c r="Q91" s="1"/>
  <c r="R91" s="1"/>
  <c r="O385"/>
  <c r="O679" s="1"/>
  <c r="P93"/>
  <c r="Q93" s="1"/>
  <c r="R93" s="1"/>
  <c r="O387"/>
  <c r="O681" s="1"/>
  <c r="P84"/>
  <c r="Q84" s="1"/>
  <c r="AC84" s="1"/>
  <c r="O378"/>
  <c r="O672" s="1"/>
  <c r="AC314"/>
  <c r="AD314"/>
  <c r="AC325"/>
  <c r="AD312"/>
  <c r="Y312"/>
  <c r="P99"/>
  <c r="Q99" s="1"/>
  <c r="W99" s="1"/>
  <c r="O393"/>
  <c r="O687" s="1"/>
  <c r="P89"/>
  <c r="Q89" s="1"/>
  <c r="AC89" s="1"/>
  <c r="O383"/>
  <c r="O677" s="1"/>
  <c r="P109"/>
  <c r="Q109" s="1"/>
  <c r="AC109" s="1"/>
  <c r="O403"/>
  <c r="P88"/>
  <c r="Q88" s="1"/>
  <c r="AA88" s="1"/>
  <c r="AB88" s="1"/>
  <c r="O382"/>
  <c r="O676" s="1"/>
  <c r="P96"/>
  <c r="Q96" s="1"/>
  <c r="W96" s="1"/>
  <c r="O390"/>
  <c r="O684" s="1"/>
  <c r="P98"/>
  <c r="Q98" s="1"/>
  <c r="R98" s="1"/>
  <c r="O392"/>
  <c r="O686" s="1"/>
  <c r="P101"/>
  <c r="Q101" s="1"/>
  <c r="R101" s="1"/>
  <c r="O395"/>
  <c r="O689" s="1"/>
  <c r="P94"/>
  <c r="Q94" s="1"/>
  <c r="AC94" s="1"/>
  <c r="O388"/>
  <c r="O682" s="1"/>
  <c r="P105"/>
  <c r="Q105" s="1"/>
  <c r="R105" s="1"/>
  <c r="O399"/>
  <c r="O693" s="1"/>
  <c r="P87"/>
  <c r="Q87" s="1"/>
  <c r="S87" s="1"/>
  <c r="O381"/>
  <c r="O675" s="1"/>
  <c r="P416"/>
  <c r="R428"/>
  <c r="P428"/>
  <c r="AD504"/>
  <c r="P79"/>
  <c r="Q79" s="1"/>
  <c r="W79" s="1"/>
  <c r="O373"/>
  <c r="O667" s="1"/>
  <c r="P102"/>
  <c r="Q102" s="1"/>
  <c r="AC102" s="1"/>
  <c r="O396"/>
  <c r="O690" s="1"/>
  <c r="P100"/>
  <c r="Q100" s="1"/>
  <c r="S100" s="1"/>
  <c r="O394"/>
  <c r="O688" s="1"/>
  <c r="P107"/>
  <c r="Q107" s="1"/>
  <c r="AC107" s="1"/>
  <c r="O401"/>
  <c r="O695" s="1"/>
  <c r="R538"/>
  <c r="P538"/>
  <c r="P81"/>
  <c r="Q81" s="1"/>
  <c r="W81" s="1"/>
  <c r="O375"/>
  <c r="O669" s="1"/>
  <c r="R430"/>
  <c r="P430"/>
  <c r="P95"/>
  <c r="Q95" s="1"/>
  <c r="R95" s="1"/>
  <c r="O389"/>
  <c r="O683" s="1"/>
  <c r="R414"/>
  <c r="P414"/>
  <c r="P82"/>
  <c r="Q82" s="1"/>
  <c r="W82" s="1"/>
  <c r="O376"/>
  <c r="O670" s="1"/>
  <c r="P106"/>
  <c r="Q106" s="1"/>
  <c r="W106" s="1"/>
  <c r="O400"/>
  <c r="O694" s="1"/>
  <c r="AD325"/>
  <c r="AC312"/>
  <c r="U32"/>
  <c r="AD32" s="1"/>
  <c r="AE32" s="1"/>
  <c r="AJ32" s="1"/>
  <c r="O270"/>
  <c r="O564" s="1"/>
  <c r="P244"/>
  <c r="Q244" s="1"/>
  <c r="V23"/>
  <c r="T23" s="1"/>
  <c r="Y23" s="1"/>
  <c r="Z23" s="1"/>
  <c r="AN23" s="1"/>
  <c r="D21" i="3" s="1"/>
  <c r="A542" i="1"/>
  <c r="BE248"/>
  <c r="V113"/>
  <c r="T113" s="1"/>
  <c r="Y113" s="1"/>
  <c r="Z113" s="1"/>
  <c r="AN113" s="1"/>
  <c r="D111" i="3" s="1"/>
  <c r="AC49" i="1"/>
  <c r="AA49"/>
  <c r="AB49" s="1"/>
  <c r="R49"/>
  <c r="W49"/>
  <c r="S49"/>
  <c r="AC117"/>
  <c r="AA117"/>
  <c r="AB117" s="1"/>
  <c r="V28"/>
  <c r="T28" s="1"/>
  <c r="Y28" s="1"/>
  <c r="Z28" s="1"/>
  <c r="AN28" s="1"/>
  <c r="D26" i="3" s="1"/>
  <c r="U42" i="1"/>
  <c r="AD42" s="1"/>
  <c r="AE42" s="1"/>
  <c r="AJ42" s="1"/>
  <c r="B493"/>
  <c r="BF199"/>
  <c r="AK199"/>
  <c r="A57"/>
  <c r="A349"/>
  <c r="G349" s="1"/>
  <c r="A249"/>
  <c r="BE55"/>
  <c r="V21"/>
  <c r="T21" s="1"/>
  <c r="Y21" s="1"/>
  <c r="Z21" s="1"/>
  <c r="AN21" s="1"/>
  <c r="D19" i="3" s="1"/>
  <c r="V35" i="1"/>
  <c r="T35" s="1"/>
  <c r="Y35" s="1"/>
  <c r="Z35" s="1"/>
  <c r="AN35" s="1"/>
  <c r="D33" i="3" s="1"/>
  <c r="V37" i="1"/>
  <c r="T37" s="1"/>
  <c r="Y37" s="1"/>
  <c r="Z37" s="1"/>
  <c r="AN37" s="1"/>
  <c r="D35" i="3" s="1"/>
  <c r="U17" i="1"/>
  <c r="AD17" s="1"/>
  <c r="AE17" s="1"/>
  <c r="AJ17" s="1"/>
  <c r="V112"/>
  <c r="T112" s="1"/>
  <c r="AC77"/>
  <c r="AA77"/>
  <c r="AB77" s="1"/>
  <c r="R77"/>
  <c r="W77"/>
  <c r="S77"/>
  <c r="W56"/>
  <c r="S56"/>
  <c r="AC56"/>
  <c r="AA56"/>
  <c r="AB56" s="1"/>
  <c r="R56"/>
  <c r="W64"/>
  <c r="S64"/>
  <c r="AC64"/>
  <c r="AA64"/>
  <c r="AB64" s="1"/>
  <c r="R64"/>
  <c r="AC69"/>
  <c r="AA69"/>
  <c r="AB69" s="1"/>
  <c r="R69"/>
  <c r="W69"/>
  <c r="S69"/>
  <c r="V38"/>
  <c r="T38" s="1"/>
  <c r="Y38" s="1"/>
  <c r="Z38" s="1"/>
  <c r="AN38" s="1"/>
  <c r="D36" i="3" s="1"/>
  <c r="V45" i="1"/>
  <c r="T45" s="1"/>
  <c r="V31"/>
  <c r="T31" s="1"/>
  <c r="Y31" s="1"/>
  <c r="Z31" s="1"/>
  <c r="AN31" s="1"/>
  <c r="D29" i="3" s="1"/>
  <c r="R261" i="1"/>
  <c r="W261"/>
  <c r="S261"/>
  <c r="AC261"/>
  <c r="AA261"/>
  <c r="AB261" s="1"/>
  <c r="U24"/>
  <c r="AD24" s="1"/>
  <c r="AE24" s="1"/>
  <c r="AJ24" s="1"/>
  <c r="A541"/>
  <c r="BE247"/>
  <c r="R70"/>
  <c r="W70"/>
  <c r="S70"/>
  <c r="AC70"/>
  <c r="AA70"/>
  <c r="AB70" s="1"/>
  <c r="W68"/>
  <c r="S68"/>
  <c r="AC68"/>
  <c r="AA68"/>
  <c r="AB68" s="1"/>
  <c r="R68"/>
  <c r="O153"/>
  <c r="O447" s="1"/>
  <c r="P134"/>
  <c r="Q134" s="1"/>
  <c r="U21"/>
  <c r="AD21" s="1"/>
  <c r="AE21" s="1"/>
  <c r="AJ21" s="1"/>
  <c r="R50"/>
  <c r="W50"/>
  <c r="S50"/>
  <c r="AC50"/>
  <c r="AA50"/>
  <c r="AB50" s="1"/>
  <c r="R74"/>
  <c r="W74"/>
  <c r="S74"/>
  <c r="AC74"/>
  <c r="AA74"/>
  <c r="AB74" s="1"/>
  <c r="U44"/>
  <c r="AD44" s="1"/>
  <c r="AE44" s="1"/>
  <c r="AJ44" s="1"/>
  <c r="V34"/>
  <c r="T34" s="1"/>
  <c r="Y34" s="1"/>
  <c r="Z34" s="1"/>
  <c r="AN34" s="1"/>
  <c r="D32" i="3" s="1"/>
  <c r="W218" i="1"/>
  <c r="S218"/>
  <c r="R218"/>
  <c r="U37"/>
  <c r="AD37" s="1"/>
  <c r="AE37" s="1"/>
  <c r="AJ37" s="1"/>
  <c r="U27"/>
  <c r="AD27" s="1"/>
  <c r="AE27" s="1"/>
  <c r="AJ27" s="1"/>
  <c r="O156"/>
  <c r="O450" s="1"/>
  <c r="P137"/>
  <c r="Q137" s="1"/>
  <c r="AC53"/>
  <c r="AA53"/>
  <c r="AB53" s="1"/>
  <c r="R53"/>
  <c r="W53"/>
  <c r="S53"/>
  <c r="S243"/>
  <c r="V41"/>
  <c r="T41" s="1"/>
  <c r="X41" s="1"/>
  <c r="AP41" s="1"/>
  <c r="I39" i="3" s="1"/>
  <c r="V26" i="1"/>
  <c r="T26" s="1"/>
  <c r="Y26" s="1"/>
  <c r="Z26" s="1"/>
  <c r="AN26" s="1"/>
  <c r="D24" i="3" s="1"/>
  <c r="W131" i="1"/>
  <c r="AC131"/>
  <c r="U36"/>
  <c r="AD36" s="1"/>
  <c r="AE36" s="1"/>
  <c r="AJ36" s="1"/>
  <c r="O170"/>
  <c r="O464" s="1"/>
  <c r="P151"/>
  <c r="Q151" s="1"/>
  <c r="A58"/>
  <c r="A350"/>
  <c r="G350" s="1"/>
  <c r="A250"/>
  <c r="BE56"/>
  <c r="U18"/>
  <c r="AD18" s="1"/>
  <c r="AE18" s="1"/>
  <c r="AJ18" s="1"/>
  <c r="B494"/>
  <c r="BF200"/>
  <c r="AK200"/>
  <c r="O213"/>
  <c r="O507" s="1"/>
  <c r="O238"/>
  <c r="O532" s="1"/>
  <c r="O220"/>
  <c r="O514" s="1"/>
  <c r="P212"/>
  <c r="Q212" s="1"/>
  <c r="O110"/>
  <c r="P78"/>
  <c r="Q78" s="1"/>
  <c r="B506"/>
  <c r="B604" s="1"/>
  <c r="BF212"/>
  <c r="AK212"/>
  <c r="B497"/>
  <c r="BF203"/>
  <c r="AK203"/>
  <c r="B503"/>
  <c r="B601" s="1"/>
  <c r="BF209"/>
  <c r="AK209"/>
  <c r="U15"/>
  <c r="AD15" s="1"/>
  <c r="AE15" s="1"/>
  <c r="AJ15" s="1"/>
  <c r="U235"/>
  <c r="AD235" s="1"/>
  <c r="U25"/>
  <c r="AD25" s="1"/>
  <c r="AE25" s="1"/>
  <c r="AJ25" s="1"/>
  <c r="P122"/>
  <c r="Q122" s="1"/>
  <c r="B500"/>
  <c r="BF206"/>
  <c r="AK206"/>
  <c r="U33"/>
  <c r="AD33" s="1"/>
  <c r="AE33" s="1"/>
  <c r="AJ33" s="1"/>
  <c r="U38"/>
  <c r="AD38" s="1"/>
  <c r="AE38" s="1"/>
  <c r="AJ38" s="1"/>
  <c r="U31"/>
  <c r="AD31" s="1"/>
  <c r="AE31" s="1"/>
  <c r="AJ31" s="1"/>
  <c r="V210"/>
  <c r="T210" s="1"/>
  <c r="Y210" s="1"/>
  <c r="Z210" s="1"/>
  <c r="U43"/>
  <c r="AD43" s="1"/>
  <c r="AE43" s="1"/>
  <c r="AJ43" s="1"/>
  <c r="O139"/>
  <c r="O433" s="1"/>
  <c r="O125"/>
  <c r="O419" s="1"/>
  <c r="P120"/>
  <c r="Q120" s="1"/>
  <c r="V19"/>
  <c r="T19" s="1"/>
  <c r="Y19" s="1"/>
  <c r="Z19" s="1"/>
  <c r="AN19" s="1"/>
  <c r="D17" i="3" s="1"/>
  <c r="V40" i="1"/>
  <c r="T40" s="1"/>
  <c r="Y40" s="1"/>
  <c r="Z40" s="1"/>
  <c r="AN40" s="1"/>
  <c r="D38" i="3" s="1"/>
  <c r="U30" i="1"/>
  <c r="AD30" s="1"/>
  <c r="AE30" s="1"/>
  <c r="AJ30" s="1"/>
  <c r="R67"/>
  <c r="W67"/>
  <c r="S67"/>
  <c r="AC67"/>
  <c r="AA67"/>
  <c r="AB67" s="1"/>
  <c r="V17"/>
  <c r="T17" s="1"/>
  <c r="X17" s="1"/>
  <c r="AP17" s="1"/>
  <c r="I15" i="3" s="1"/>
  <c r="V29" i="1"/>
  <c r="T29" s="1"/>
  <c r="Y29" s="1"/>
  <c r="Z29" s="1"/>
  <c r="AN29" s="1"/>
  <c r="D27" i="3" s="1"/>
  <c r="U16" i="1"/>
  <c r="AD16" s="1"/>
  <c r="AE16" s="1"/>
  <c r="AJ16" s="1"/>
  <c r="R47"/>
  <c r="W47"/>
  <c r="S47"/>
  <c r="AC47"/>
  <c r="AA47"/>
  <c r="AB47" s="1"/>
  <c r="U217"/>
  <c r="U39"/>
  <c r="AD39" s="1"/>
  <c r="AE39" s="1"/>
  <c r="AJ39" s="1"/>
  <c r="S236"/>
  <c r="V20"/>
  <c r="T20" s="1"/>
  <c r="Y20" s="1"/>
  <c r="Z20" s="1"/>
  <c r="AN20" s="1"/>
  <c r="D18" i="3" s="1"/>
  <c r="B496" i="1"/>
  <c r="BF202"/>
  <c r="AK202"/>
  <c r="U19"/>
  <c r="AD19" s="1"/>
  <c r="AE19" s="1"/>
  <c r="AJ19" s="1"/>
  <c r="V32"/>
  <c r="T32" s="1"/>
  <c r="Y32" s="1"/>
  <c r="Z32" s="1"/>
  <c r="AN32" s="1"/>
  <c r="D30" i="3" s="1"/>
  <c r="O252" i="1"/>
  <c r="O546" s="1"/>
  <c r="O234"/>
  <c r="O528" s="1"/>
  <c r="P226"/>
  <c r="Q226" s="1"/>
  <c r="V27"/>
  <c r="T27" s="1"/>
  <c r="X27" s="1"/>
  <c r="AP27" s="1"/>
  <c r="I25" i="3" s="1"/>
  <c r="O128" i="1"/>
  <c r="O422" s="1"/>
  <c r="O142"/>
  <c r="O436" s="1"/>
  <c r="P123"/>
  <c r="Q123" s="1"/>
  <c r="U29"/>
  <c r="U23"/>
  <c r="AD23" s="1"/>
  <c r="AE23" s="1"/>
  <c r="AJ23" s="1"/>
  <c r="V16"/>
  <c r="T16" s="1"/>
  <c r="X16" s="1"/>
  <c r="AP16" s="1"/>
  <c r="I14" i="3" s="1"/>
  <c r="AC57" i="1"/>
  <c r="AA57"/>
  <c r="AB57" s="1"/>
  <c r="R57"/>
  <c r="W57"/>
  <c r="S57"/>
  <c r="V18"/>
  <c r="T18" s="1"/>
  <c r="X18" s="1"/>
  <c r="AP18" s="1"/>
  <c r="I16" i="3" s="1"/>
  <c r="R75" i="1"/>
  <c r="W75"/>
  <c r="S75"/>
  <c r="AC75"/>
  <c r="AA75"/>
  <c r="AB75" s="1"/>
  <c r="AA114"/>
  <c r="AB114" s="1"/>
  <c r="W114"/>
  <c r="R66"/>
  <c r="W66"/>
  <c r="S66"/>
  <c r="AC66"/>
  <c r="AA66"/>
  <c r="AB66" s="1"/>
  <c r="R62"/>
  <c r="W62"/>
  <c r="S62"/>
  <c r="AC62"/>
  <c r="AA62"/>
  <c r="AB62" s="1"/>
  <c r="V15"/>
  <c r="T15" s="1"/>
  <c r="Y15" s="1"/>
  <c r="Z15" s="1"/>
  <c r="AN15" s="1"/>
  <c r="D13" i="3" s="1"/>
  <c r="V25" i="1"/>
  <c r="T25" s="1"/>
  <c r="X25" s="1"/>
  <c r="AP25" s="1"/>
  <c r="I23" i="3" s="1"/>
  <c r="AA61" i="1"/>
  <c r="AB61" s="1"/>
  <c r="V33"/>
  <c r="T33" s="1"/>
  <c r="X33" s="1"/>
  <c r="AP33" s="1"/>
  <c r="I31" i="3" s="1"/>
  <c r="V43" i="1"/>
  <c r="T43" s="1"/>
  <c r="Y43" s="1"/>
  <c r="Z43" s="1"/>
  <c r="AN43" s="1"/>
  <c r="D41" i="3" s="1"/>
  <c r="U35" i="1"/>
  <c r="AD35" s="1"/>
  <c r="V44"/>
  <c r="T44" s="1"/>
  <c r="Y44" s="1"/>
  <c r="Z44" s="1"/>
  <c r="AN44" s="1"/>
  <c r="D42" i="3" s="1"/>
  <c r="U34" i="1"/>
  <c r="AD34" s="1"/>
  <c r="AE34" s="1"/>
  <c r="AJ34" s="1"/>
  <c r="U40"/>
  <c r="AD40" s="1"/>
  <c r="AE40" s="1"/>
  <c r="AJ40" s="1"/>
  <c r="V30"/>
  <c r="T30" s="1"/>
  <c r="X30" s="1"/>
  <c r="AP30" s="1"/>
  <c r="I28" i="3" s="1"/>
  <c r="AC118" i="1"/>
  <c r="AA118"/>
  <c r="AB118" s="1"/>
  <c r="R118"/>
  <c r="W118"/>
  <c r="S118"/>
  <c r="B499"/>
  <c r="BF205"/>
  <c r="AK205"/>
  <c r="U41"/>
  <c r="AD41" s="1"/>
  <c r="AE41" s="1"/>
  <c r="AJ41" s="1"/>
  <c r="U26"/>
  <c r="AD26" s="1"/>
  <c r="AE26" s="1"/>
  <c r="AJ26" s="1"/>
  <c r="V36"/>
  <c r="T36" s="1"/>
  <c r="X36" s="1"/>
  <c r="AP36" s="1"/>
  <c r="I34" i="3" s="1"/>
  <c r="R132" i="1"/>
  <c r="W132"/>
  <c r="S132"/>
  <c r="AC132"/>
  <c r="AA132"/>
  <c r="AB132" s="1"/>
  <c r="R54"/>
  <c r="W54"/>
  <c r="S54"/>
  <c r="AC54"/>
  <c r="AA54"/>
  <c r="AB54" s="1"/>
  <c r="V39"/>
  <c r="T39" s="1"/>
  <c r="X39" s="1"/>
  <c r="AP39" s="1"/>
  <c r="I37" i="3" s="1"/>
  <c r="AC211" i="1"/>
  <c r="R211"/>
  <c r="S211"/>
  <c r="W48"/>
  <c r="S48"/>
  <c r="AC48"/>
  <c r="AA48"/>
  <c r="AB48" s="1"/>
  <c r="R48"/>
  <c r="R46"/>
  <c r="W46"/>
  <c r="S46"/>
  <c r="AC46"/>
  <c r="AA46"/>
  <c r="AB46" s="1"/>
  <c r="R71"/>
  <c r="W71"/>
  <c r="S71"/>
  <c r="AC71"/>
  <c r="AA71"/>
  <c r="AB71" s="1"/>
  <c r="R51"/>
  <c r="W51"/>
  <c r="S51"/>
  <c r="AC51"/>
  <c r="AA51"/>
  <c r="AB51" s="1"/>
  <c r="W76"/>
  <c r="S76"/>
  <c r="AC76"/>
  <c r="AA76"/>
  <c r="AB76" s="1"/>
  <c r="R76"/>
  <c r="B505"/>
  <c r="B603" s="1"/>
  <c r="BF211"/>
  <c r="AK211"/>
  <c r="W72"/>
  <c r="S72"/>
  <c r="AC72"/>
  <c r="AA72"/>
  <c r="AB72" s="1"/>
  <c r="R72"/>
  <c r="R59"/>
  <c r="W59"/>
  <c r="S59"/>
  <c r="AC59"/>
  <c r="AA59"/>
  <c r="AB59" s="1"/>
  <c r="U113"/>
  <c r="AD113" s="1"/>
  <c r="AE113" s="1"/>
  <c r="AJ113" s="1"/>
  <c r="U20"/>
  <c r="AD20" s="1"/>
  <c r="AE20" s="1"/>
  <c r="AJ20" s="1"/>
  <c r="V22"/>
  <c r="T22" s="1"/>
  <c r="X22" s="1"/>
  <c r="AP22" s="1"/>
  <c r="I20" i="3" s="1"/>
  <c r="AC73" i="1"/>
  <c r="AA73"/>
  <c r="AB73" s="1"/>
  <c r="R73"/>
  <c r="W73"/>
  <c r="S73"/>
  <c r="R55"/>
  <c r="W55"/>
  <c r="S55"/>
  <c r="AC55"/>
  <c r="AA55"/>
  <c r="AB55" s="1"/>
  <c r="O155"/>
  <c r="O449" s="1"/>
  <c r="P136"/>
  <c r="Q136" s="1"/>
  <c r="W52"/>
  <c r="S52"/>
  <c r="AC52"/>
  <c r="AA52"/>
  <c r="AB52" s="1"/>
  <c r="R52"/>
  <c r="U28"/>
  <c r="AD28" s="1"/>
  <c r="AE28" s="1"/>
  <c r="AJ28" s="1"/>
  <c r="V42"/>
  <c r="T42" s="1"/>
  <c r="X42" s="1"/>
  <c r="AP42" s="1"/>
  <c r="I40" i="3" s="1"/>
  <c r="AC65" i="1"/>
  <c r="AA65"/>
  <c r="AB65" s="1"/>
  <c r="S65"/>
  <c r="R63"/>
  <c r="W63"/>
  <c r="S63"/>
  <c r="AC63"/>
  <c r="AA63"/>
  <c r="AB63" s="1"/>
  <c r="R115"/>
  <c r="W115"/>
  <c r="S115"/>
  <c r="AC115"/>
  <c r="AA115"/>
  <c r="AB115" s="1"/>
  <c r="W60"/>
  <c r="S60"/>
  <c r="AC60"/>
  <c r="AA60"/>
  <c r="AB60" s="1"/>
  <c r="R60"/>
  <c r="R65" l="1"/>
  <c r="U65" s="1"/>
  <c r="AD65" s="1"/>
  <c r="AE65" s="1"/>
  <c r="AJ65" s="1"/>
  <c r="AD29"/>
  <c r="AE29" s="1"/>
  <c r="AJ29" s="1"/>
  <c r="AA218"/>
  <c r="AB218" s="1"/>
  <c r="AA58"/>
  <c r="AB58" s="1"/>
  <c r="S117"/>
  <c r="V117" s="1"/>
  <c r="T117" s="1"/>
  <c r="Y117" s="1"/>
  <c r="Z117" s="1"/>
  <c r="AN117" s="1"/>
  <c r="D115" i="3" s="1"/>
  <c r="O391" i="1"/>
  <c r="O685" s="1"/>
  <c r="P685" s="1"/>
  <c r="BH359"/>
  <c r="BD406"/>
  <c r="BF339"/>
  <c r="X406"/>
  <c r="Y406" s="1"/>
  <c r="BF406" s="1"/>
  <c r="BG406" s="1"/>
  <c r="CH406" s="1"/>
  <c r="BI406" s="1"/>
  <c r="BJ406" s="1"/>
  <c r="X45"/>
  <c r="AP45" s="1"/>
  <c r="I43" i="3" s="1"/>
  <c r="R58" i="1"/>
  <c r="BC406"/>
  <c r="AE35"/>
  <c r="AJ35" s="1"/>
  <c r="AC58"/>
  <c r="R117"/>
  <c r="R413"/>
  <c r="T413" s="1"/>
  <c r="S406"/>
  <c r="U406" s="1"/>
  <c r="AB406" s="1"/>
  <c r="S316"/>
  <c r="U316" s="1"/>
  <c r="Z316"/>
  <c r="AA316" s="1"/>
  <c r="W61"/>
  <c r="O127"/>
  <c r="O421" s="1"/>
  <c r="W58"/>
  <c r="P90"/>
  <c r="Q90" s="1"/>
  <c r="R90" s="1"/>
  <c r="P410"/>
  <c r="BH410" s="1"/>
  <c r="X316"/>
  <c r="Y316" s="1"/>
  <c r="R61"/>
  <c r="U61" s="1"/>
  <c r="AD61" s="1"/>
  <c r="AE61" s="1"/>
  <c r="AJ61" s="1"/>
  <c r="O135"/>
  <c r="O429" s="1"/>
  <c r="P429" s="1"/>
  <c r="S61"/>
  <c r="V61" s="1"/>
  <c r="T61" s="1"/>
  <c r="Y61" s="1"/>
  <c r="Z61" s="1"/>
  <c r="AN61" s="1"/>
  <c r="D59" i="3" s="1"/>
  <c r="O141" i="1"/>
  <c r="O435" s="1"/>
  <c r="Q505"/>
  <c r="BD505" s="1"/>
  <c r="R427"/>
  <c r="T427" s="1"/>
  <c r="AC236"/>
  <c r="AA236"/>
  <c r="AB236" s="1"/>
  <c r="R236"/>
  <c r="U236" s="1"/>
  <c r="O138"/>
  <c r="O432" s="1"/>
  <c r="R432" s="1"/>
  <c r="P219"/>
  <c r="Q219" s="1"/>
  <c r="AA219" s="1"/>
  <c r="AB219" s="1"/>
  <c r="P513"/>
  <c r="BH513" s="1"/>
  <c r="AN210"/>
  <c r="D208" i="3" s="1"/>
  <c r="O124" i="1"/>
  <c r="O418" s="1"/>
  <c r="R418" s="1"/>
  <c r="P527"/>
  <c r="BH527" s="1"/>
  <c r="O263"/>
  <c r="O557" s="1"/>
  <c r="R557" s="1"/>
  <c r="O245"/>
  <c r="O539" s="1"/>
  <c r="P539" s="1"/>
  <c r="P287"/>
  <c r="Q287" s="1"/>
  <c r="AC287" s="1"/>
  <c r="O169"/>
  <c r="O463" s="1"/>
  <c r="P463" s="1"/>
  <c r="P119"/>
  <c r="Q119" s="1"/>
  <c r="AC119" s="1"/>
  <c r="P133"/>
  <c r="Q133" s="1"/>
  <c r="S133" s="1"/>
  <c r="O227"/>
  <c r="O521" s="1"/>
  <c r="R521" s="1"/>
  <c r="BH425"/>
  <c r="O121"/>
  <c r="O415" s="1"/>
  <c r="P415" s="1"/>
  <c r="R556"/>
  <c r="T556" s="1"/>
  <c r="P116"/>
  <c r="Q116" s="1"/>
  <c r="AC116" s="1"/>
  <c r="O152"/>
  <c r="O446" s="1"/>
  <c r="P446" s="1"/>
  <c r="AD112"/>
  <c r="AE112" s="1"/>
  <c r="AJ112" s="1"/>
  <c r="AP217"/>
  <c r="I215" i="3" s="1"/>
  <c r="BH537" i="1"/>
  <c r="P237"/>
  <c r="Q237" s="1"/>
  <c r="R237" s="1"/>
  <c r="R531"/>
  <c r="X112"/>
  <c r="AP112" s="1"/>
  <c r="I110" i="3" s="1"/>
  <c r="AA211" i="1"/>
  <c r="AB211" s="1"/>
  <c r="R114"/>
  <c r="U114" s="1"/>
  <c r="AD114" s="1"/>
  <c r="AE114" s="1"/>
  <c r="AJ114" s="1"/>
  <c r="W225"/>
  <c r="AD217"/>
  <c r="AE217" s="1"/>
  <c r="AJ217" s="1"/>
  <c r="S131"/>
  <c r="V131" s="1"/>
  <c r="T131" s="1"/>
  <c r="Y131" s="1"/>
  <c r="Z131" s="1"/>
  <c r="AN131" s="1"/>
  <c r="D129" i="3" s="1"/>
  <c r="P444" i="1"/>
  <c r="BH444" s="1"/>
  <c r="S114"/>
  <c r="O295"/>
  <c r="P295" s="1"/>
  <c r="Q295" s="1"/>
  <c r="S295" s="1"/>
  <c r="AA131"/>
  <c r="AB131" s="1"/>
  <c r="AC243"/>
  <c r="AD210"/>
  <c r="AE210" s="1"/>
  <c r="AJ210" s="1"/>
  <c r="O277"/>
  <c r="O571" s="1"/>
  <c r="P571" s="1"/>
  <c r="P150"/>
  <c r="Q150" s="1"/>
  <c r="AC150" s="1"/>
  <c r="P269"/>
  <c r="Q269" s="1"/>
  <c r="S269" s="1"/>
  <c r="P251"/>
  <c r="Q251" s="1"/>
  <c r="W251" s="1"/>
  <c r="R563"/>
  <c r="T563" s="1"/>
  <c r="R545"/>
  <c r="T545" s="1"/>
  <c r="O259"/>
  <c r="O553" s="1"/>
  <c r="P553" s="1"/>
  <c r="O288"/>
  <c r="O582" s="1"/>
  <c r="P233"/>
  <c r="Q233" s="1"/>
  <c r="W233" s="1"/>
  <c r="P262"/>
  <c r="Q262" s="1"/>
  <c r="W262" s="1"/>
  <c r="AE235"/>
  <c r="AJ235" s="1"/>
  <c r="AV335"/>
  <c r="AX335" s="1"/>
  <c r="R243"/>
  <c r="U243" s="1"/>
  <c r="AD243" s="1"/>
  <c r="R225"/>
  <c r="U225" s="1"/>
  <c r="W243"/>
  <c r="AA225"/>
  <c r="AB225" s="1"/>
  <c r="AC225"/>
  <c r="AD335"/>
  <c r="X356"/>
  <c r="AC356" s="1"/>
  <c r="Z345"/>
  <c r="AE345" s="1"/>
  <c r="V364"/>
  <c r="W364" s="1"/>
  <c r="BE360"/>
  <c r="CI360" s="1"/>
  <c r="Q30" i="7"/>
  <c r="S30" s="1"/>
  <c r="H3" i="6" s="1"/>
  <c r="I44" i="10" s="1"/>
  <c r="AE332" i="1"/>
  <c r="BF313"/>
  <c r="BG313" s="1"/>
  <c r="CH313" s="1"/>
  <c r="BI313" s="1"/>
  <c r="BJ313" s="1"/>
  <c r="BC345"/>
  <c r="AV313"/>
  <c r="AW313" s="1"/>
  <c r="AC328"/>
  <c r="AD328"/>
  <c r="AC612"/>
  <c r="BF616"/>
  <c r="BG616" s="1"/>
  <c r="CH616" s="1"/>
  <c r="BI616" s="1"/>
  <c r="BJ616" s="1"/>
  <c r="BD346"/>
  <c r="Y612"/>
  <c r="BF612" s="1"/>
  <c r="BG612" s="1"/>
  <c r="CH612" s="1"/>
  <c r="BI612" s="1"/>
  <c r="BJ612" s="1"/>
  <c r="AE406"/>
  <c r="Z537"/>
  <c r="AE537" s="1"/>
  <c r="AE336"/>
  <c r="Z365"/>
  <c r="AA365" s="1"/>
  <c r="S12" i="7"/>
  <c r="Q20" s="1"/>
  <c r="Q21" s="1"/>
  <c r="S21" s="1"/>
  <c r="Q16"/>
  <c r="Q31" s="1"/>
  <c r="S344" i="1"/>
  <c r="U344" s="1"/>
  <c r="AB344" s="1"/>
  <c r="Z370"/>
  <c r="AA370" s="1"/>
  <c r="AD309"/>
  <c r="AD323"/>
  <c r="L31" i="7"/>
  <c r="L18"/>
  <c r="L19"/>
  <c r="L21"/>
  <c r="L22"/>
  <c r="V370" i="1"/>
  <c r="W370" s="1"/>
  <c r="X408"/>
  <c r="Y408" s="1"/>
  <c r="L40" i="7"/>
  <c r="L41" s="1"/>
  <c r="N41" s="1"/>
  <c r="L44" s="1"/>
  <c r="L45" s="1"/>
  <c r="AF330" i="1"/>
  <c r="AV338"/>
  <c r="AX338" s="1"/>
  <c r="BF329"/>
  <c r="BG329" s="1"/>
  <c r="CH329" s="1"/>
  <c r="BI329" s="1"/>
  <c r="BJ329" s="1"/>
  <c r="AD324"/>
  <c r="BF317"/>
  <c r="BG317" s="1"/>
  <c r="CH317" s="1"/>
  <c r="BI317" s="1"/>
  <c r="BJ317" s="1"/>
  <c r="AV329"/>
  <c r="AX329" s="1"/>
  <c r="AE328"/>
  <c r="AV322"/>
  <c r="AW322" s="1"/>
  <c r="AC339"/>
  <c r="AD338"/>
  <c r="AF338"/>
  <c r="AD336"/>
  <c r="AV339"/>
  <c r="AW339" s="1"/>
  <c r="Y336"/>
  <c r="BF336" s="1"/>
  <c r="BG336" s="1"/>
  <c r="CH336" s="1"/>
  <c r="BI336" s="1"/>
  <c r="BJ336" s="1"/>
  <c r="AA321"/>
  <c r="AG321" s="1"/>
  <c r="V368"/>
  <c r="W368" s="1"/>
  <c r="V346"/>
  <c r="W346" s="1"/>
  <c r="S537"/>
  <c r="U537" s="1"/>
  <c r="AB537" s="1"/>
  <c r="Z364"/>
  <c r="AA364" s="1"/>
  <c r="V356"/>
  <c r="W356" s="1"/>
  <c r="X365"/>
  <c r="Y365" s="1"/>
  <c r="BD360"/>
  <c r="BC555"/>
  <c r="BD364"/>
  <c r="BE367"/>
  <c r="CI367" s="1"/>
  <c r="Z360"/>
  <c r="AE360" s="1"/>
  <c r="S346"/>
  <c r="U346" s="1"/>
  <c r="AB346" s="1"/>
  <c r="X342"/>
  <c r="Y342" s="1"/>
  <c r="V412"/>
  <c r="W412" s="1"/>
  <c r="S367"/>
  <c r="U367" s="1"/>
  <c r="AB367" s="1"/>
  <c r="BD343"/>
  <c r="BE364"/>
  <c r="CI364" s="1"/>
  <c r="BD356"/>
  <c r="BH353"/>
  <c r="BF335"/>
  <c r="BG335" s="1"/>
  <c r="CH335" s="1"/>
  <c r="BI335" s="1"/>
  <c r="BJ335" s="1"/>
  <c r="X360"/>
  <c r="Y360" s="1"/>
  <c r="AE309"/>
  <c r="V345"/>
  <c r="W345" s="1"/>
  <c r="V555"/>
  <c r="W555" s="1"/>
  <c r="S412"/>
  <c r="U412" s="1"/>
  <c r="AB412" s="1"/>
  <c r="X411"/>
  <c r="Y411" s="1"/>
  <c r="Z519"/>
  <c r="AE519" s="1"/>
  <c r="BD344"/>
  <c r="BD412"/>
  <c r="BC537"/>
  <c r="BE365"/>
  <c r="CI365" s="1"/>
  <c r="BH354"/>
  <c r="BF331"/>
  <c r="BG331" s="1"/>
  <c r="CH331" s="1"/>
  <c r="BI331" s="1"/>
  <c r="BJ331" s="1"/>
  <c r="AV330"/>
  <c r="AW330" s="1"/>
  <c r="AC324"/>
  <c r="AD330"/>
  <c r="AA331"/>
  <c r="AG331" s="1"/>
  <c r="Z359"/>
  <c r="AA359" s="1"/>
  <c r="AA330"/>
  <c r="AG330" s="1"/>
  <c r="AA322"/>
  <c r="AG322" s="1"/>
  <c r="AD316"/>
  <c r="BD361"/>
  <c r="BF338"/>
  <c r="BG338" s="1"/>
  <c r="CH338" s="1"/>
  <c r="BI338" s="1"/>
  <c r="BJ338" s="1"/>
  <c r="AF406"/>
  <c r="AF339"/>
  <c r="AC330"/>
  <c r="AE311"/>
  <c r="AA320"/>
  <c r="AG320" s="1"/>
  <c r="BD359"/>
  <c r="AB504"/>
  <c r="BE348"/>
  <c r="CI348" s="1"/>
  <c r="AA313"/>
  <c r="AG313" s="1"/>
  <c r="AF504"/>
  <c r="S340"/>
  <c r="U340" s="1"/>
  <c r="AB340" s="1"/>
  <c r="AB339"/>
  <c r="BD340"/>
  <c r="AV332"/>
  <c r="AW332" s="1"/>
  <c r="AG504"/>
  <c r="BF316"/>
  <c r="BG316" s="1"/>
  <c r="CH316" s="1"/>
  <c r="BI316" s="1"/>
  <c r="BJ316" s="1"/>
  <c r="AG335"/>
  <c r="AV317"/>
  <c r="AW317" s="1"/>
  <c r="AA338"/>
  <c r="AG338" s="1"/>
  <c r="BG339"/>
  <c r="CH339" s="1"/>
  <c r="BI339" s="1"/>
  <c r="BJ339" s="1"/>
  <c r="AF317"/>
  <c r="AF313"/>
  <c r="Z363"/>
  <c r="AE363" s="1"/>
  <c r="AC317"/>
  <c r="AD407"/>
  <c r="AD313"/>
  <c r="BD354"/>
  <c r="AV407"/>
  <c r="AX407" s="1"/>
  <c r="AB317"/>
  <c r="AC338"/>
  <c r="AE316"/>
  <c r="AD329"/>
  <c r="X361"/>
  <c r="Y361" s="1"/>
  <c r="X359"/>
  <c r="Y359" s="1"/>
  <c r="AA511"/>
  <c r="AG511" s="1"/>
  <c r="AF407"/>
  <c r="BE359"/>
  <c r="CI359" s="1"/>
  <c r="AV309"/>
  <c r="AX309" s="1"/>
  <c r="AA324"/>
  <c r="AG324" s="1"/>
  <c r="AC322"/>
  <c r="AD331"/>
  <c r="AE504"/>
  <c r="V350"/>
  <c r="W350" s="1"/>
  <c r="AC331"/>
  <c r="AG332"/>
  <c r="X512"/>
  <c r="Y512" s="1"/>
  <c r="AD322"/>
  <c r="AC313"/>
  <c r="BF324"/>
  <c r="BG324" s="1"/>
  <c r="CH324" s="1"/>
  <c r="BI324" s="1"/>
  <c r="BJ324" s="1"/>
  <c r="AC407"/>
  <c r="AV406"/>
  <c r="AW406" s="1"/>
  <c r="BE356"/>
  <c r="CI356" s="1"/>
  <c r="BC346"/>
  <c r="BF529"/>
  <c r="BG529" s="1"/>
  <c r="CH529" s="1"/>
  <c r="BI529" s="1"/>
  <c r="BJ529" s="1"/>
  <c r="AF329"/>
  <c r="AD317"/>
  <c r="AD321"/>
  <c r="AD339"/>
  <c r="AC406"/>
  <c r="AC329"/>
  <c r="AF322"/>
  <c r="AE333"/>
  <c r="AG339"/>
  <c r="AG329"/>
  <c r="AF331"/>
  <c r="AG407"/>
  <c r="BF309"/>
  <c r="BG309" s="1"/>
  <c r="CH309" s="1"/>
  <c r="BI309" s="1"/>
  <c r="BJ309" s="1"/>
  <c r="AV331"/>
  <c r="AW331" s="1"/>
  <c r="AG309"/>
  <c r="AE407"/>
  <c r="AC335"/>
  <c r="AF335"/>
  <c r="AE329"/>
  <c r="AE327"/>
  <c r="AC309"/>
  <c r="S368"/>
  <c r="U368" s="1"/>
  <c r="AB368" s="1"/>
  <c r="V344"/>
  <c r="W344" s="1"/>
  <c r="AA317"/>
  <c r="AG317" s="1"/>
  <c r="X346"/>
  <c r="Y346" s="1"/>
  <c r="X555"/>
  <c r="Y555" s="1"/>
  <c r="Z342"/>
  <c r="AA342" s="1"/>
  <c r="X364"/>
  <c r="Y364" s="1"/>
  <c r="Z343"/>
  <c r="AE343" s="1"/>
  <c r="AE335"/>
  <c r="S361"/>
  <c r="U361" s="1"/>
  <c r="AB361" s="1"/>
  <c r="Z340"/>
  <c r="AA340" s="1"/>
  <c r="AE339"/>
  <c r="X412"/>
  <c r="Y412" s="1"/>
  <c r="S411"/>
  <c r="U411" s="1"/>
  <c r="V367"/>
  <c r="W367" s="1"/>
  <c r="AE312"/>
  <c r="S519"/>
  <c r="U519" s="1"/>
  <c r="AE323"/>
  <c r="BC368"/>
  <c r="BE344"/>
  <c r="CI344" s="1"/>
  <c r="BC370"/>
  <c r="BE555"/>
  <c r="CI555" s="1"/>
  <c r="BE340"/>
  <c r="CI340" s="1"/>
  <c r="BC342"/>
  <c r="BD519"/>
  <c r="BF332"/>
  <c r="BG332" s="1"/>
  <c r="CH332" s="1"/>
  <c r="BI332" s="1"/>
  <c r="BJ332" s="1"/>
  <c r="BD411"/>
  <c r="BG407"/>
  <c r="CH407" s="1"/>
  <c r="BI407" s="1"/>
  <c r="BJ407" s="1"/>
  <c r="BF327"/>
  <c r="BG327" s="1"/>
  <c r="CH327" s="1"/>
  <c r="BI327" s="1"/>
  <c r="BJ327" s="1"/>
  <c r="AF326"/>
  <c r="BG504"/>
  <c r="CH504" s="1"/>
  <c r="BI504" s="1"/>
  <c r="BJ504" s="1"/>
  <c r="AC332"/>
  <c r="S360"/>
  <c r="U360" s="1"/>
  <c r="AB360" s="1"/>
  <c r="Z368"/>
  <c r="AE368" s="1"/>
  <c r="Z344"/>
  <c r="AE344" s="1"/>
  <c r="S345"/>
  <c r="U345" s="1"/>
  <c r="AB345" s="1"/>
  <c r="X537"/>
  <c r="Y537" s="1"/>
  <c r="Z555"/>
  <c r="AE555" s="1"/>
  <c r="V342"/>
  <c r="W342" s="1"/>
  <c r="BF328"/>
  <c r="BG328" s="1"/>
  <c r="CH328" s="1"/>
  <c r="BI328" s="1"/>
  <c r="BJ328" s="1"/>
  <c r="Z356"/>
  <c r="AE356" s="1"/>
  <c r="AD332"/>
  <c r="V361"/>
  <c r="W361" s="1"/>
  <c r="V340"/>
  <c r="W340" s="1"/>
  <c r="S359"/>
  <c r="U359" s="1"/>
  <c r="X370"/>
  <c r="Y370" s="1"/>
  <c r="V411"/>
  <c r="W411" s="1"/>
  <c r="X367"/>
  <c r="Y367" s="1"/>
  <c r="AA529"/>
  <c r="AG529" s="1"/>
  <c r="S365"/>
  <c r="U365" s="1"/>
  <c r="AB365" s="1"/>
  <c r="X519"/>
  <c r="Y519" s="1"/>
  <c r="AF332"/>
  <c r="AF309"/>
  <c r="BD368"/>
  <c r="BE370"/>
  <c r="CI370" s="1"/>
  <c r="BD342"/>
  <c r="BD345"/>
  <c r="BC519"/>
  <c r="BD367"/>
  <c r="BF318"/>
  <c r="BG318" s="1"/>
  <c r="CH318" s="1"/>
  <c r="BI318" s="1"/>
  <c r="BJ318" s="1"/>
  <c r="AD611"/>
  <c r="AG315"/>
  <c r="BF319"/>
  <c r="BG319" s="1"/>
  <c r="CH319" s="1"/>
  <c r="BI319" s="1"/>
  <c r="BJ319" s="1"/>
  <c r="BG325"/>
  <c r="CH325" s="1"/>
  <c r="BI325" s="1"/>
  <c r="BJ325" s="1"/>
  <c r="AC318"/>
  <c r="AG311"/>
  <c r="AD326"/>
  <c r="AV315"/>
  <c r="AX315" s="1"/>
  <c r="AD318"/>
  <c r="AD337"/>
  <c r="X347"/>
  <c r="Y347" s="1"/>
  <c r="X369"/>
  <c r="Y369" s="1"/>
  <c r="AG312"/>
  <c r="AC323"/>
  <c r="AD319"/>
  <c r="BC512"/>
  <c r="AV311"/>
  <c r="AW311" s="1"/>
  <c r="AV633"/>
  <c r="AW633" s="1"/>
  <c r="BF511"/>
  <c r="BG511" s="1"/>
  <c r="CH511" s="1"/>
  <c r="BI511" s="1"/>
  <c r="BJ511" s="1"/>
  <c r="AV323"/>
  <c r="AW323" s="1"/>
  <c r="AF630"/>
  <c r="BF326"/>
  <c r="BG326" s="1"/>
  <c r="CH326" s="1"/>
  <c r="BI326" s="1"/>
  <c r="BJ326" s="1"/>
  <c r="AV320"/>
  <c r="AX320" s="1"/>
  <c r="AV333"/>
  <c r="AW333" s="1"/>
  <c r="AV630"/>
  <c r="AW630" s="1"/>
  <c r="AC319"/>
  <c r="AC337"/>
  <c r="AV314"/>
  <c r="AX314" s="1"/>
  <c r="BD363"/>
  <c r="AF529"/>
  <c r="AC315"/>
  <c r="AA334"/>
  <c r="AG334" s="1"/>
  <c r="AV326"/>
  <c r="AW326" s="1"/>
  <c r="V352"/>
  <c r="W352" s="1"/>
  <c r="V512"/>
  <c r="W512" s="1"/>
  <c r="BF334"/>
  <c r="BG334" s="1"/>
  <c r="CH334" s="1"/>
  <c r="BI334" s="1"/>
  <c r="BJ334" s="1"/>
  <c r="AF337"/>
  <c r="Y611"/>
  <c r="AF611" s="1"/>
  <c r="AD320"/>
  <c r="AF314"/>
  <c r="AC320"/>
  <c r="Z512"/>
  <c r="AE512" s="1"/>
  <c r="Z358"/>
  <c r="AA358" s="1"/>
  <c r="AD315"/>
  <c r="AC326"/>
  <c r="AV319"/>
  <c r="AX319" s="1"/>
  <c r="BD512"/>
  <c r="BD371"/>
  <c r="BE350"/>
  <c r="CI350" s="1"/>
  <c r="BF323"/>
  <c r="BG323" s="1"/>
  <c r="CH323" s="1"/>
  <c r="BI323" s="1"/>
  <c r="BJ323" s="1"/>
  <c r="AD333"/>
  <c r="V530"/>
  <c r="W530" s="1"/>
  <c r="S358"/>
  <c r="U358" s="1"/>
  <c r="AB358" s="1"/>
  <c r="Z362"/>
  <c r="AE362" s="1"/>
  <c r="AA314"/>
  <c r="AG314" s="1"/>
  <c r="BC351"/>
  <c r="BC343"/>
  <c r="BC426"/>
  <c r="BC350"/>
  <c r="BC348"/>
  <c r="Z351"/>
  <c r="AA351" s="1"/>
  <c r="S425"/>
  <c r="U425" s="1"/>
  <c r="AB425" s="1"/>
  <c r="X354"/>
  <c r="Y354" s="1"/>
  <c r="BF354" s="1"/>
  <c r="AA310"/>
  <c r="AG310" s="1"/>
  <c r="X348"/>
  <c r="Y348" s="1"/>
  <c r="AV348" s="1"/>
  <c r="Z530"/>
  <c r="AA530" s="1"/>
  <c r="Z353"/>
  <c r="AE353" s="1"/>
  <c r="AF318"/>
  <c r="V426"/>
  <c r="W426" s="1"/>
  <c r="V362"/>
  <c r="W362" s="1"/>
  <c r="V366"/>
  <c r="W366" s="1"/>
  <c r="V349"/>
  <c r="W349" s="1"/>
  <c r="V409"/>
  <c r="W409" s="1"/>
  <c r="AE337"/>
  <c r="AV321"/>
  <c r="AX321" s="1"/>
  <c r="BC366"/>
  <c r="AB323"/>
  <c r="BE358"/>
  <c r="CI358" s="1"/>
  <c r="BE426"/>
  <c r="CI426" s="1"/>
  <c r="BC362"/>
  <c r="BD353"/>
  <c r="BC349"/>
  <c r="BC369"/>
  <c r="BJ503"/>
  <c r="AF321"/>
  <c r="Q355"/>
  <c r="BE355" s="1"/>
  <c r="CI355" s="1"/>
  <c r="AG333"/>
  <c r="BG314"/>
  <c r="CH314" s="1"/>
  <c r="BI314" s="1"/>
  <c r="BJ314" s="1"/>
  <c r="S363"/>
  <c r="U363" s="1"/>
  <c r="AB363" s="1"/>
  <c r="Z354"/>
  <c r="AE354" s="1"/>
  <c r="S341"/>
  <c r="U341" s="1"/>
  <c r="AB341" s="1"/>
  <c r="AC333"/>
  <c r="X371"/>
  <c r="Y371" s="1"/>
  <c r="BE341"/>
  <c r="CI341" s="1"/>
  <c r="BC530"/>
  <c r="AV628"/>
  <c r="AW628" s="1"/>
  <c r="X351"/>
  <c r="Y351" s="1"/>
  <c r="BF351" s="1"/>
  <c r="Z350"/>
  <c r="AA350" s="1"/>
  <c r="AD529"/>
  <c r="AC321"/>
  <c r="Z369"/>
  <c r="AE369" s="1"/>
  <c r="X357"/>
  <c r="Y357" s="1"/>
  <c r="AE315"/>
  <c r="V343"/>
  <c r="W343" s="1"/>
  <c r="V353"/>
  <c r="W353" s="1"/>
  <c r="Z366"/>
  <c r="AE366" s="1"/>
  <c r="S349"/>
  <c r="U349" s="1"/>
  <c r="AB349" s="1"/>
  <c r="BD352"/>
  <c r="BE357"/>
  <c r="CI357" s="1"/>
  <c r="BC371"/>
  <c r="BD408"/>
  <c r="BD349"/>
  <c r="BD409"/>
  <c r="BD369"/>
  <c r="BF337"/>
  <c r="BG337" s="1"/>
  <c r="CH337" s="1"/>
  <c r="BI337" s="1"/>
  <c r="BJ337" s="1"/>
  <c r="AF315"/>
  <c r="BF311"/>
  <c r="BG311" s="1"/>
  <c r="CH311" s="1"/>
  <c r="BI311" s="1"/>
  <c r="BJ311" s="1"/>
  <c r="AF628"/>
  <c r="X658"/>
  <c r="BE658"/>
  <c r="Z658"/>
  <c r="BC658"/>
  <c r="BD658"/>
  <c r="S658"/>
  <c r="U658" s="1"/>
  <c r="V658"/>
  <c r="W658" s="1"/>
  <c r="BD643"/>
  <c r="X643"/>
  <c r="BC643"/>
  <c r="V643"/>
  <c r="W643" s="1"/>
  <c r="S643"/>
  <c r="U643" s="1"/>
  <c r="BE643"/>
  <c r="Z643"/>
  <c r="Y623"/>
  <c r="AF623" s="1"/>
  <c r="AC623"/>
  <c r="AD623"/>
  <c r="AX616"/>
  <c r="AW616"/>
  <c r="Y617"/>
  <c r="AV617" s="1"/>
  <c r="AD617"/>
  <c r="AC617"/>
  <c r="Y604"/>
  <c r="AF604" s="1"/>
  <c r="AD604"/>
  <c r="AC604"/>
  <c r="AA608"/>
  <c r="AE608"/>
  <c r="AE626"/>
  <c r="AA626"/>
  <c r="AB618"/>
  <c r="Y615"/>
  <c r="AV615" s="1"/>
  <c r="AD615"/>
  <c r="AC615"/>
  <c r="CI609"/>
  <c r="R672"/>
  <c r="T672" s="1"/>
  <c r="P672"/>
  <c r="R671"/>
  <c r="T671" s="1"/>
  <c r="P671"/>
  <c r="R674"/>
  <c r="T674" s="1"/>
  <c r="P674"/>
  <c r="Y621"/>
  <c r="BF621" s="1"/>
  <c r="BG621" s="1"/>
  <c r="CH621" s="1"/>
  <c r="BI621" s="1"/>
  <c r="BJ621" s="1"/>
  <c r="AC621"/>
  <c r="AD621"/>
  <c r="V653"/>
  <c r="W653" s="1"/>
  <c r="BC653"/>
  <c r="BD653"/>
  <c r="X653"/>
  <c r="S653"/>
  <c r="U653" s="1"/>
  <c r="BE653"/>
  <c r="CI653" s="1"/>
  <c r="Z653"/>
  <c r="AB604"/>
  <c r="Y608"/>
  <c r="AV608" s="1"/>
  <c r="AD608"/>
  <c r="AC608"/>
  <c r="AE618"/>
  <c r="AA618"/>
  <c r="AG318"/>
  <c r="AF511"/>
  <c r="AF333"/>
  <c r="AG337"/>
  <c r="R680"/>
  <c r="T680" s="1"/>
  <c r="P680"/>
  <c r="Y625"/>
  <c r="AV625" s="1"/>
  <c r="AC625"/>
  <c r="AD625"/>
  <c r="Y605"/>
  <c r="AV605" s="1"/>
  <c r="AD605"/>
  <c r="AC605"/>
  <c r="BE652"/>
  <c r="CI652" s="1"/>
  <c r="X652"/>
  <c r="S652"/>
  <c r="U652" s="1"/>
  <c r="BC652"/>
  <c r="Z652"/>
  <c r="BD652"/>
  <c r="V652"/>
  <c r="W652" s="1"/>
  <c r="AE631"/>
  <c r="AA631"/>
  <c r="CI629"/>
  <c r="Q601"/>
  <c r="BH601"/>
  <c r="Y624"/>
  <c r="BF624" s="1"/>
  <c r="BG624" s="1"/>
  <c r="CH624" s="1"/>
  <c r="AD624"/>
  <c r="AC624"/>
  <c r="Q649"/>
  <c r="BH649"/>
  <c r="BE665"/>
  <c r="Z665"/>
  <c r="BC665"/>
  <c r="X665"/>
  <c r="BD665"/>
  <c r="V665"/>
  <c r="W665" s="1"/>
  <c r="S665"/>
  <c r="U665" s="1"/>
  <c r="AB607"/>
  <c r="R670"/>
  <c r="T670" s="1"/>
  <c r="P670"/>
  <c r="R693"/>
  <c r="T693" s="1"/>
  <c r="P693"/>
  <c r="R684"/>
  <c r="T684" s="1"/>
  <c r="P684"/>
  <c r="R677"/>
  <c r="T677" s="1"/>
  <c r="P677"/>
  <c r="R692"/>
  <c r="T692" s="1"/>
  <c r="P692"/>
  <c r="R668"/>
  <c r="T668" s="1"/>
  <c r="P668"/>
  <c r="Y619"/>
  <c r="AV619" s="1"/>
  <c r="AC619"/>
  <c r="AD619"/>
  <c r="V641"/>
  <c r="W641" s="1"/>
  <c r="S641"/>
  <c r="U641" s="1"/>
  <c r="BC641"/>
  <c r="Z641"/>
  <c r="X641"/>
  <c r="BD641"/>
  <c r="BE641"/>
  <c r="AE621"/>
  <c r="AA621"/>
  <c r="AB620"/>
  <c r="AE632"/>
  <c r="AA632"/>
  <c r="AB629"/>
  <c r="AB622"/>
  <c r="AB617"/>
  <c r="AA604"/>
  <c r="AE604"/>
  <c r="AB613"/>
  <c r="AB608"/>
  <c r="BE656"/>
  <c r="CI656" s="1"/>
  <c r="X656"/>
  <c r="S656"/>
  <c r="U656" s="1"/>
  <c r="BD656"/>
  <c r="Z656"/>
  <c r="V656"/>
  <c r="W656" s="1"/>
  <c r="BC656"/>
  <c r="V644"/>
  <c r="W644" s="1"/>
  <c r="BC644"/>
  <c r="BE644"/>
  <c r="CI644" s="1"/>
  <c r="X644"/>
  <c r="S644"/>
  <c r="U644" s="1"/>
  <c r="BD644"/>
  <c r="Z644"/>
  <c r="AE614"/>
  <c r="AA614"/>
  <c r="Z663"/>
  <c r="BE663"/>
  <c r="CI663" s="1"/>
  <c r="V663"/>
  <c r="W663" s="1"/>
  <c r="S663"/>
  <c r="U663" s="1"/>
  <c r="BC663"/>
  <c r="X663"/>
  <c r="BD663"/>
  <c r="Y607"/>
  <c r="BF607" s="1"/>
  <c r="BG607" s="1"/>
  <c r="CH607" s="1"/>
  <c r="AC607"/>
  <c r="AD607"/>
  <c r="Y606"/>
  <c r="BF606" s="1"/>
  <c r="BG606" s="1"/>
  <c r="CH606" s="1"/>
  <c r="BI606" s="1"/>
  <c r="BJ606" s="1"/>
  <c r="AC606"/>
  <c r="AD606"/>
  <c r="Y627"/>
  <c r="AD627"/>
  <c r="AC627"/>
  <c r="AE619"/>
  <c r="AA619"/>
  <c r="BC636"/>
  <c r="Z636"/>
  <c r="S636"/>
  <c r="U636" s="1"/>
  <c r="V636"/>
  <c r="W636" s="1"/>
  <c r="BE636"/>
  <c r="CI636" s="1"/>
  <c r="X636"/>
  <c r="BD636"/>
  <c r="Z651"/>
  <c r="BE651"/>
  <c r="CI651" s="1"/>
  <c r="BC651"/>
  <c r="V651"/>
  <c r="W651" s="1"/>
  <c r="X651"/>
  <c r="S651"/>
  <c r="U651" s="1"/>
  <c r="BD651"/>
  <c r="AB621"/>
  <c r="AE625"/>
  <c r="AA625"/>
  <c r="Y610"/>
  <c r="BF610" s="1"/>
  <c r="BG610" s="1"/>
  <c r="CH610" s="1"/>
  <c r="BI610" s="1"/>
  <c r="BJ610" s="1"/>
  <c r="AC610"/>
  <c r="AD610"/>
  <c r="AE620"/>
  <c r="AA620"/>
  <c r="AB632"/>
  <c r="AA605"/>
  <c r="AE605"/>
  <c r="V654"/>
  <c r="W654" s="1"/>
  <c r="S654"/>
  <c r="U654" s="1"/>
  <c r="AB654" s="1"/>
  <c r="BC654"/>
  <c r="BD654"/>
  <c r="X654"/>
  <c r="BE654"/>
  <c r="CI654" s="1"/>
  <c r="Z654"/>
  <c r="Q602"/>
  <c r="BH602"/>
  <c r="Y629"/>
  <c r="AV629" s="1"/>
  <c r="AD629"/>
  <c r="AC629"/>
  <c r="AE629"/>
  <c r="AA629"/>
  <c r="AG629" s="1"/>
  <c r="BC642"/>
  <c r="V642"/>
  <c r="W642" s="1"/>
  <c r="X642"/>
  <c r="S642"/>
  <c r="U642" s="1"/>
  <c r="Z642"/>
  <c r="BE642"/>
  <c r="CI642" s="1"/>
  <c r="BD642"/>
  <c r="AA617"/>
  <c r="AE617"/>
  <c r="AE624"/>
  <c r="AA624"/>
  <c r="Q647"/>
  <c r="BH647"/>
  <c r="CI613"/>
  <c r="AA613"/>
  <c r="AE613"/>
  <c r="Z664"/>
  <c r="BD664"/>
  <c r="V664"/>
  <c r="W664" s="1"/>
  <c r="BC664"/>
  <c r="BE664"/>
  <c r="CI664" s="1"/>
  <c r="X664"/>
  <c r="S664"/>
  <c r="U664" s="1"/>
  <c r="V659"/>
  <c r="W659" s="1"/>
  <c r="S659"/>
  <c r="U659" s="1"/>
  <c r="BE659"/>
  <c r="CI659" s="1"/>
  <c r="BC659"/>
  <c r="BD659"/>
  <c r="X659"/>
  <c r="Z659"/>
  <c r="Y626"/>
  <c r="AF626" s="1"/>
  <c r="AD626"/>
  <c r="AC626"/>
  <c r="Z660"/>
  <c r="V660"/>
  <c r="W660" s="1"/>
  <c r="BC660"/>
  <c r="BE660"/>
  <c r="X660"/>
  <c r="S660"/>
  <c r="U660" s="1"/>
  <c r="BD660"/>
  <c r="Y618"/>
  <c r="AC618"/>
  <c r="AD618"/>
  <c r="AE607"/>
  <c r="AA607"/>
  <c r="AB606"/>
  <c r="AE606"/>
  <c r="AA606"/>
  <c r="AE627"/>
  <c r="AA627"/>
  <c r="AB627"/>
  <c r="AA615"/>
  <c r="AE615"/>
  <c r="Y609"/>
  <c r="AV609" s="1"/>
  <c r="AD609"/>
  <c r="AC609"/>
  <c r="AE609"/>
  <c r="AA609"/>
  <c r="BI633"/>
  <c r="BJ633" s="1"/>
  <c r="AF633"/>
  <c r="W105"/>
  <c r="S351"/>
  <c r="U351" s="1"/>
  <c r="AB351" s="1"/>
  <c r="V425"/>
  <c r="W425" s="1"/>
  <c r="S354"/>
  <c r="U354" s="1"/>
  <c r="X341"/>
  <c r="Y341" s="1"/>
  <c r="V347"/>
  <c r="W347" s="1"/>
  <c r="V369"/>
  <c r="W369" s="1"/>
  <c r="V357"/>
  <c r="W357" s="1"/>
  <c r="V348"/>
  <c r="W348" s="1"/>
  <c r="X530"/>
  <c r="Y530" s="1"/>
  <c r="Z352"/>
  <c r="AE352" s="1"/>
  <c r="S353"/>
  <c r="U353" s="1"/>
  <c r="AA326"/>
  <c r="AG326" s="1"/>
  <c r="AC511"/>
  <c r="AD310"/>
  <c r="AF323"/>
  <c r="Z426"/>
  <c r="AA426" s="1"/>
  <c r="V371"/>
  <c r="W371" s="1"/>
  <c r="S366"/>
  <c r="U366" s="1"/>
  <c r="AB366" s="1"/>
  <c r="Z409"/>
  <c r="AE409" s="1"/>
  <c r="AG327"/>
  <c r="V408"/>
  <c r="W408" s="1"/>
  <c r="AC310"/>
  <c r="AF325"/>
  <c r="AF327"/>
  <c r="BE351"/>
  <c r="CI351" s="1"/>
  <c r="BE425"/>
  <c r="CI425" s="1"/>
  <c r="BE354"/>
  <c r="CI354" s="1"/>
  <c r="BD341"/>
  <c r="AB325"/>
  <c r="AB315"/>
  <c r="AV337"/>
  <c r="AW337" s="1"/>
  <c r="BD358"/>
  <c r="BC357"/>
  <c r="BF321"/>
  <c r="BG321" s="1"/>
  <c r="CH321" s="1"/>
  <c r="BI321" s="1"/>
  <c r="BJ321" s="1"/>
  <c r="BE347"/>
  <c r="CI347" s="1"/>
  <c r="AG319"/>
  <c r="AG323"/>
  <c r="AG616"/>
  <c r="AH616" s="1"/>
  <c r="AI616" s="1"/>
  <c r="AJ616" s="1"/>
  <c r="X657"/>
  <c r="V657"/>
  <c r="W657" s="1"/>
  <c r="S657"/>
  <c r="U657" s="1"/>
  <c r="Z657"/>
  <c r="BC657"/>
  <c r="BD657"/>
  <c r="BE657"/>
  <c r="AB610"/>
  <c r="CI623"/>
  <c r="AB605"/>
  <c r="Z639"/>
  <c r="BE639"/>
  <c r="BD639"/>
  <c r="X639"/>
  <c r="BC639"/>
  <c r="V639"/>
  <c r="W639" s="1"/>
  <c r="S639"/>
  <c r="U639" s="1"/>
  <c r="Y614"/>
  <c r="AF614" s="1"/>
  <c r="AC614"/>
  <c r="AD614"/>
  <c r="V645"/>
  <c r="W645" s="1"/>
  <c r="S645"/>
  <c r="U645" s="1"/>
  <c r="BE645"/>
  <c r="CI645" s="1"/>
  <c r="X645"/>
  <c r="BD645"/>
  <c r="BC645"/>
  <c r="Z645"/>
  <c r="BH603"/>
  <c r="Q603"/>
  <c r="R683"/>
  <c r="T683" s="1"/>
  <c r="P683"/>
  <c r="R695"/>
  <c r="T695" s="1"/>
  <c r="P695"/>
  <c r="R690"/>
  <c r="T690" s="1"/>
  <c r="P690"/>
  <c r="R689"/>
  <c r="T689" s="1"/>
  <c r="P689"/>
  <c r="R681"/>
  <c r="T681" s="1"/>
  <c r="P681"/>
  <c r="R691"/>
  <c r="T691" s="1"/>
  <c r="P691"/>
  <c r="AB619"/>
  <c r="BE640"/>
  <c r="CI640" s="1"/>
  <c r="X640"/>
  <c r="BC640"/>
  <c r="S640"/>
  <c r="U640" s="1"/>
  <c r="BD640"/>
  <c r="Z640"/>
  <c r="V640"/>
  <c r="W640" s="1"/>
  <c r="CI625"/>
  <c r="CI610"/>
  <c r="CI622"/>
  <c r="AB624"/>
  <c r="R694"/>
  <c r="T694" s="1"/>
  <c r="P694"/>
  <c r="R669"/>
  <c r="T669" s="1"/>
  <c r="P669"/>
  <c r="R688"/>
  <c r="T688" s="1"/>
  <c r="P688"/>
  <c r="R667"/>
  <c r="T667" s="1"/>
  <c r="P667"/>
  <c r="R675"/>
  <c r="T675" s="1"/>
  <c r="P675"/>
  <c r="R682"/>
  <c r="T682" s="1"/>
  <c r="P682"/>
  <c r="R686"/>
  <c r="T686" s="1"/>
  <c r="P686"/>
  <c r="R676"/>
  <c r="T676" s="1"/>
  <c r="P676"/>
  <c r="R687"/>
  <c r="T687" s="1"/>
  <c r="P687"/>
  <c r="R678"/>
  <c r="T678" s="1"/>
  <c r="P678"/>
  <c r="R679"/>
  <c r="T679" s="1"/>
  <c r="P679"/>
  <c r="P696"/>
  <c r="Q696" s="1"/>
  <c r="R696"/>
  <c r="T696" s="1"/>
  <c r="R673"/>
  <c r="T673" s="1"/>
  <c r="P673"/>
  <c r="X637"/>
  <c r="Z637"/>
  <c r="BD637"/>
  <c r="BC637"/>
  <c r="BE637"/>
  <c r="S637"/>
  <c r="U637" s="1"/>
  <c r="V637"/>
  <c r="W637" s="1"/>
  <c r="BC650"/>
  <c r="BE650"/>
  <c r="CI650" s="1"/>
  <c r="Z650"/>
  <c r="V650"/>
  <c r="W650" s="1"/>
  <c r="X650"/>
  <c r="S650"/>
  <c r="U650" s="1"/>
  <c r="BD650"/>
  <c r="BC661"/>
  <c r="X661"/>
  <c r="Z661"/>
  <c r="S661"/>
  <c r="U661" s="1"/>
  <c r="BD661"/>
  <c r="BE661"/>
  <c r="V661"/>
  <c r="W661" s="1"/>
  <c r="AB625"/>
  <c r="AE610"/>
  <c r="AA610"/>
  <c r="Y620"/>
  <c r="BF620" s="1"/>
  <c r="BG620" s="1"/>
  <c r="CH620" s="1"/>
  <c r="BI620" s="1"/>
  <c r="BJ620" s="1"/>
  <c r="AC620"/>
  <c r="AD620"/>
  <c r="Y632"/>
  <c r="AV632" s="1"/>
  <c r="AD632"/>
  <c r="AC632"/>
  <c r="AB623"/>
  <c r="AE623"/>
  <c r="AA623"/>
  <c r="BD634"/>
  <c r="S634"/>
  <c r="U634" s="1"/>
  <c r="BC634"/>
  <c r="BE634"/>
  <c r="Z634"/>
  <c r="V634"/>
  <c r="W634" s="1"/>
  <c r="X634"/>
  <c r="Y631"/>
  <c r="AF631" s="1"/>
  <c r="AC631"/>
  <c r="AD631"/>
  <c r="V662"/>
  <c r="W662" s="1"/>
  <c r="BE662"/>
  <c r="BD662"/>
  <c r="X662"/>
  <c r="S662"/>
  <c r="U662" s="1"/>
  <c r="BC662"/>
  <c r="Z662"/>
  <c r="BC638"/>
  <c r="BD638"/>
  <c r="BE638"/>
  <c r="CI638" s="1"/>
  <c r="X638"/>
  <c r="Z638"/>
  <c r="V638"/>
  <c r="W638" s="1"/>
  <c r="S638"/>
  <c r="U638" s="1"/>
  <c r="BH666"/>
  <c r="Q666"/>
  <c r="AE622"/>
  <c r="AA622"/>
  <c r="Y622"/>
  <c r="AC622"/>
  <c r="AD622"/>
  <c r="Q648"/>
  <c r="BH648"/>
  <c r="Y613"/>
  <c r="AF613" s="1"/>
  <c r="AD613"/>
  <c r="AC613"/>
  <c r="X655"/>
  <c r="S655"/>
  <c r="U655" s="1"/>
  <c r="BE655"/>
  <c r="CI655" s="1"/>
  <c r="Z655"/>
  <c r="BC655"/>
  <c r="BD655"/>
  <c r="V655"/>
  <c r="W655" s="1"/>
  <c r="Z635"/>
  <c r="S635"/>
  <c r="U635" s="1"/>
  <c r="BD635"/>
  <c r="X635"/>
  <c r="BE635"/>
  <c r="BC635"/>
  <c r="V635"/>
  <c r="W635" s="1"/>
  <c r="AB614"/>
  <c r="CI614"/>
  <c r="AB626"/>
  <c r="AG628"/>
  <c r="BI628"/>
  <c r="BJ628" s="1"/>
  <c r="BC646"/>
  <c r="Z646"/>
  <c r="BE646"/>
  <c r="CI646" s="1"/>
  <c r="V646"/>
  <c r="W646" s="1"/>
  <c r="X646"/>
  <c r="BD646"/>
  <c r="S646"/>
  <c r="U646" s="1"/>
  <c r="AG630"/>
  <c r="BI630"/>
  <c r="BJ630" s="1"/>
  <c r="CI618"/>
  <c r="CI606"/>
  <c r="AB615"/>
  <c r="AB609"/>
  <c r="AF319"/>
  <c r="AA86"/>
  <c r="AB86" s="1"/>
  <c r="AC93"/>
  <c r="AC327"/>
  <c r="AD511"/>
  <c r="V363"/>
  <c r="W363" s="1"/>
  <c r="Z425"/>
  <c r="AE425" s="1"/>
  <c r="V341"/>
  <c r="W341" s="1"/>
  <c r="X350"/>
  <c r="Y350" s="1"/>
  <c r="Z347"/>
  <c r="AA347" s="1"/>
  <c r="Z357"/>
  <c r="AE357" s="1"/>
  <c r="Z348"/>
  <c r="AE348" s="1"/>
  <c r="X352"/>
  <c r="AD352" s="1"/>
  <c r="X343"/>
  <c r="Y343" s="1"/>
  <c r="X358"/>
  <c r="Y358" s="1"/>
  <c r="BF358" s="1"/>
  <c r="X426"/>
  <c r="Y426" s="1"/>
  <c r="AV426" s="1"/>
  <c r="X362"/>
  <c r="Y362" s="1"/>
  <c r="S371"/>
  <c r="U371" s="1"/>
  <c r="AB371" s="1"/>
  <c r="X349"/>
  <c r="Y349" s="1"/>
  <c r="S409"/>
  <c r="U409" s="1"/>
  <c r="AB409" s="1"/>
  <c r="S408"/>
  <c r="U408" s="1"/>
  <c r="AB408" s="1"/>
  <c r="BD351"/>
  <c r="BD425"/>
  <c r="BC354"/>
  <c r="AV318"/>
  <c r="AW318" s="1"/>
  <c r="BE366"/>
  <c r="CI366" s="1"/>
  <c r="BE352"/>
  <c r="CI352" s="1"/>
  <c r="BC358"/>
  <c r="BE363"/>
  <c r="CI363" s="1"/>
  <c r="BD426"/>
  <c r="BD362"/>
  <c r="BE371"/>
  <c r="CI371" s="1"/>
  <c r="BC353"/>
  <c r="BE408"/>
  <c r="CI408" s="1"/>
  <c r="BD348"/>
  <c r="BE530"/>
  <c r="CI530" s="1"/>
  <c r="BE349"/>
  <c r="CI349" s="1"/>
  <c r="BE409"/>
  <c r="CI409" s="1"/>
  <c r="BC347"/>
  <c r="AV310"/>
  <c r="AW310" s="1"/>
  <c r="AG633"/>
  <c r="G541"/>
  <c r="G639" s="1"/>
  <c r="A639"/>
  <c r="Q428"/>
  <c r="BD428" s="1"/>
  <c r="BH428"/>
  <c r="Q430"/>
  <c r="BD430" s="1"/>
  <c r="BH430"/>
  <c r="Q531"/>
  <c r="V531" s="1"/>
  <c r="W531" s="1"/>
  <c r="BH531"/>
  <c r="Q563"/>
  <c r="BE563" s="1"/>
  <c r="CI563" s="1"/>
  <c r="BH563"/>
  <c r="Q417"/>
  <c r="X417" s="1"/>
  <c r="Y417" s="1"/>
  <c r="BH417"/>
  <c r="Q427"/>
  <c r="BE427" s="1"/>
  <c r="CI427" s="1"/>
  <c r="BH427"/>
  <c r="Q545"/>
  <c r="BC545" s="1"/>
  <c r="BH545"/>
  <c r="AF310"/>
  <c r="AE319"/>
  <c r="AE318"/>
  <c r="AF334"/>
  <c r="AF320"/>
  <c r="AV334"/>
  <c r="AX334" s="1"/>
  <c r="AV529"/>
  <c r="AX529" s="1"/>
  <c r="BF320"/>
  <c r="BG320" s="1"/>
  <c r="CH320" s="1"/>
  <c r="BI320" s="1"/>
  <c r="BJ320" s="1"/>
  <c r="X363"/>
  <c r="Y363" s="1"/>
  <c r="V360"/>
  <c r="W360" s="1"/>
  <c r="X425"/>
  <c r="Y425" s="1"/>
  <c r="X368"/>
  <c r="Y368" s="1"/>
  <c r="X344"/>
  <c r="Y344" s="1"/>
  <c r="Z341"/>
  <c r="AA341" s="1"/>
  <c r="Z346"/>
  <c r="AE346" s="1"/>
  <c r="X345"/>
  <c r="Y345" s="1"/>
  <c r="S350"/>
  <c r="U350" s="1"/>
  <c r="AB350" s="1"/>
  <c r="AA325"/>
  <c r="AG325" s="1"/>
  <c r="AD327"/>
  <c r="AC334"/>
  <c r="V537"/>
  <c r="W537" s="1"/>
  <c r="S347"/>
  <c r="U347" s="1"/>
  <c r="AB347" s="1"/>
  <c r="S555"/>
  <c r="U555" s="1"/>
  <c r="S369"/>
  <c r="U369" s="1"/>
  <c r="AB369" s="1"/>
  <c r="S342"/>
  <c r="U342" s="1"/>
  <c r="S357"/>
  <c r="U357" s="1"/>
  <c r="AB357" s="1"/>
  <c r="S364"/>
  <c r="U364" s="1"/>
  <c r="S356"/>
  <c r="U356" s="1"/>
  <c r="AB356" s="1"/>
  <c r="S530"/>
  <c r="U530" s="1"/>
  <c r="AB530" s="1"/>
  <c r="S352"/>
  <c r="U352" s="1"/>
  <c r="AB352" s="1"/>
  <c r="S343"/>
  <c r="U343" s="1"/>
  <c r="S512"/>
  <c r="U512" s="1"/>
  <c r="X353"/>
  <c r="Y353" s="1"/>
  <c r="AD311"/>
  <c r="Z361"/>
  <c r="AA361" s="1"/>
  <c r="X340"/>
  <c r="AC340" s="1"/>
  <c r="S362"/>
  <c r="U362" s="1"/>
  <c r="AB362" s="1"/>
  <c r="V359"/>
  <c r="W359" s="1"/>
  <c r="Z412"/>
  <c r="AE412" s="1"/>
  <c r="X366"/>
  <c r="Y366" s="1"/>
  <c r="S370"/>
  <c r="U370" s="1"/>
  <c r="Z411"/>
  <c r="AE411" s="1"/>
  <c r="Z367"/>
  <c r="AA367" s="1"/>
  <c r="X409"/>
  <c r="Y409" s="1"/>
  <c r="Z408"/>
  <c r="AE408" s="1"/>
  <c r="V365"/>
  <c r="W365" s="1"/>
  <c r="V519"/>
  <c r="W519" s="1"/>
  <c r="AF311"/>
  <c r="AC311"/>
  <c r="BE412"/>
  <c r="CI412" s="1"/>
  <c r="AV327"/>
  <c r="AW327" s="1"/>
  <c r="BF310"/>
  <c r="BG310" s="1"/>
  <c r="CH310" s="1"/>
  <c r="BI310" s="1"/>
  <c r="BJ310" s="1"/>
  <c r="BE361"/>
  <c r="CI361" s="1"/>
  <c r="BF333"/>
  <c r="BG333" s="1"/>
  <c r="CH333" s="1"/>
  <c r="BI333" s="1"/>
  <c r="BJ333" s="1"/>
  <c r="AB310"/>
  <c r="BE537"/>
  <c r="CI537" s="1"/>
  <c r="BD365"/>
  <c r="BF315"/>
  <c r="BG315" s="1"/>
  <c r="CH315" s="1"/>
  <c r="BI315" s="1"/>
  <c r="BJ315" s="1"/>
  <c r="BE411"/>
  <c r="CI411" s="1"/>
  <c r="Q416"/>
  <c r="X416" s="1"/>
  <c r="Y416" s="1"/>
  <c r="BH416"/>
  <c r="Q513"/>
  <c r="BC513" s="1"/>
  <c r="G542"/>
  <c r="G640" s="1"/>
  <c r="A640"/>
  <c r="Q414"/>
  <c r="BE414" s="1"/>
  <c r="CI414" s="1"/>
  <c r="BH414"/>
  <c r="Q538"/>
  <c r="BE538" s="1"/>
  <c r="CI538" s="1"/>
  <c r="BH538"/>
  <c r="Q413"/>
  <c r="BD413" s="1"/>
  <c r="BH413"/>
  <c r="Q372"/>
  <c r="BC372" s="1"/>
  <c r="BH372"/>
  <c r="Q506"/>
  <c r="V506" s="1"/>
  <c r="W506" s="1"/>
  <c r="BH506"/>
  <c r="Q445"/>
  <c r="S445" s="1"/>
  <c r="U445" s="1"/>
  <c r="BH445"/>
  <c r="Q520"/>
  <c r="BD520" s="1"/>
  <c r="BH520"/>
  <c r="Q556"/>
  <c r="BD556" s="1"/>
  <c r="BH556"/>
  <c r="Q431"/>
  <c r="BD431" s="1"/>
  <c r="BH431"/>
  <c r="AC529"/>
  <c r="AD334"/>
  <c r="CH330"/>
  <c r="BI330" s="1"/>
  <c r="BJ330" s="1"/>
  <c r="CH322"/>
  <c r="BI322" s="1"/>
  <c r="BJ322" s="1"/>
  <c r="AU209"/>
  <c r="AV209" s="1"/>
  <c r="G207" i="3" s="1"/>
  <c r="AC101" i="1"/>
  <c r="AA89"/>
  <c r="AB89" s="1"/>
  <c r="S105"/>
  <c r="V105" s="1"/>
  <c r="T105" s="1"/>
  <c r="Y105" s="1"/>
  <c r="Z105" s="1"/>
  <c r="R107"/>
  <c r="U107" s="1"/>
  <c r="R104"/>
  <c r="U104" s="1"/>
  <c r="AD104" s="1"/>
  <c r="AA84"/>
  <c r="AB84" s="1"/>
  <c r="AC83"/>
  <c r="S101"/>
  <c r="V101" s="1"/>
  <c r="T101" s="1"/>
  <c r="Y101" s="1"/>
  <c r="Z101" s="1"/>
  <c r="AC96"/>
  <c r="AC105"/>
  <c r="W101"/>
  <c r="S96"/>
  <c r="V96" s="1"/>
  <c r="T96" s="1"/>
  <c r="Y96" s="1"/>
  <c r="Z96" s="1"/>
  <c r="AN96" s="1"/>
  <c r="D94" i="3" s="1"/>
  <c r="R89" i="1"/>
  <c r="U89" s="1"/>
  <c r="R84"/>
  <c r="U84" s="1"/>
  <c r="W84"/>
  <c r="S104"/>
  <c r="V104" s="1"/>
  <c r="T104" s="1"/>
  <c r="Y104" s="1"/>
  <c r="Z104" s="1"/>
  <c r="S83"/>
  <c r="V83" s="1"/>
  <c r="T83" s="1"/>
  <c r="Y83" s="1"/>
  <c r="Z83" s="1"/>
  <c r="AN83" s="1"/>
  <c r="D81" i="3" s="1"/>
  <c r="AC103" i="1"/>
  <c r="AC80"/>
  <c r="AC86"/>
  <c r="W93"/>
  <c r="AX503"/>
  <c r="BA503" s="1"/>
  <c r="E207" i="3" s="1"/>
  <c r="S79" i="1"/>
  <c r="V79" s="1"/>
  <c r="T79" s="1"/>
  <c r="Y79" s="1"/>
  <c r="Z79" s="1"/>
  <c r="AN79" s="1"/>
  <c r="D77" i="3" s="1"/>
  <c r="W104" i="1"/>
  <c r="S103"/>
  <c r="V103" s="1"/>
  <c r="T103" s="1"/>
  <c r="Y103" s="1"/>
  <c r="Z103" s="1"/>
  <c r="AN103" s="1"/>
  <c r="D101" i="3" s="1"/>
  <c r="S80" i="1"/>
  <c r="V80" s="1"/>
  <c r="T80" s="1"/>
  <c r="Y80" s="1"/>
  <c r="Z80" s="1"/>
  <c r="AN80" s="1"/>
  <c r="D78" i="3" s="1"/>
  <c r="R86" i="1"/>
  <c r="U86" s="1"/>
  <c r="S93"/>
  <c r="V93" s="1"/>
  <c r="T93" s="1"/>
  <c r="Y93" s="1"/>
  <c r="Z93" s="1"/>
  <c r="AB348"/>
  <c r="AB426"/>
  <c r="AV328"/>
  <c r="AV324"/>
  <c r="AC99"/>
  <c r="X34"/>
  <c r="AP34" s="1"/>
  <c r="AV312"/>
  <c r="AX511"/>
  <c r="AW511"/>
  <c r="AW504"/>
  <c r="AX504"/>
  <c r="AW325"/>
  <c r="AX325"/>
  <c r="AA87"/>
  <c r="AB87" s="1"/>
  <c r="BF312"/>
  <c r="BG312" s="1"/>
  <c r="CH312" s="1"/>
  <c r="BI312" s="1"/>
  <c r="BJ312" s="1"/>
  <c r="AA100"/>
  <c r="AB100" s="1"/>
  <c r="AC91"/>
  <c r="S92"/>
  <c r="V92" s="1"/>
  <c r="T92" s="1"/>
  <c r="Y92" s="1"/>
  <c r="Z92" s="1"/>
  <c r="AH503"/>
  <c r="AI503" s="1"/>
  <c r="AJ503" s="1"/>
  <c r="R109"/>
  <c r="U109" s="1"/>
  <c r="R81"/>
  <c r="U81" s="1"/>
  <c r="S99"/>
  <c r="V99" s="1"/>
  <c r="T99" s="1"/>
  <c r="Y99" s="1"/>
  <c r="Z99" s="1"/>
  <c r="AN99" s="1"/>
  <c r="D97" i="3" s="1"/>
  <c r="S102" i="1"/>
  <c r="V102" s="1"/>
  <c r="T102" s="1"/>
  <c r="Y102" s="1"/>
  <c r="Z102" s="1"/>
  <c r="AC87"/>
  <c r="R106"/>
  <c r="U106" s="1"/>
  <c r="AC97"/>
  <c r="S98"/>
  <c r="V98" s="1"/>
  <c r="T98" s="1"/>
  <c r="Y98" s="1"/>
  <c r="Z98" s="1"/>
  <c r="AA106"/>
  <c r="AB106" s="1"/>
  <c r="S97"/>
  <c r="V97" s="1"/>
  <c r="T97" s="1"/>
  <c r="Y97" s="1"/>
  <c r="Z97" s="1"/>
  <c r="R94"/>
  <c r="U94" s="1"/>
  <c r="R88"/>
  <c r="U88" s="1"/>
  <c r="AD88" s="1"/>
  <c r="W94"/>
  <c r="W88"/>
  <c r="X20"/>
  <c r="AP20" s="1"/>
  <c r="X23"/>
  <c r="AP23" s="1"/>
  <c r="AA109"/>
  <c r="AB109" s="1"/>
  <c r="R87"/>
  <c r="U87" s="1"/>
  <c r="R82"/>
  <c r="U82" s="1"/>
  <c r="AC100"/>
  <c r="AA94"/>
  <c r="AB94" s="1"/>
  <c r="W98"/>
  <c r="S88"/>
  <c r="V88" s="1"/>
  <c r="T88" s="1"/>
  <c r="AC79"/>
  <c r="Y16"/>
  <c r="Z16" s="1"/>
  <c r="AN16" s="1"/>
  <c r="D14" i="3" s="1"/>
  <c r="AA101" i="1"/>
  <c r="AB101" s="1"/>
  <c r="AA96"/>
  <c r="AB96" s="1"/>
  <c r="AA107"/>
  <c r="AB107" s="1"/>
  <c r="W89"/>
  <c r="S95"/>
  <c r="V95" s="1"/>
  <c r="T95" s="1"/>
  <c r="X95" s="1"/>
  <c r="S84"/>
  <c r="V84" s="1"/>
  <c r="T84" s="1"/>
  <c r="Y84" s="1"/>
  <c r="Z84" s="1"/>
  <c r="AA105"/>
  <c r="AB105" s="1"/>
  <c r="AC104"/>
  <c r="AA83"/>
  <c r="AB83" s="1"/>
  <c r="R83"/>
  <c r="U83" s="1"/>
  <c r="AA103"/>
  <c r="AB103" s="1"/>
  <c r="R103"/>
  <c r="U103" s="1"/>
  <c r="AA80"/>
  <c r="AB80" s="1"/>
  <c r="W86"/>
  <c r="AA93"/>
  <c r="AB93" s="1"/>
  <c r="W107"/>
  <c r="W95"/>
  <c r="AA82"/>
  <c r="AB82" s="1"/>
  <c r="X26"/>
  <c r="AP26" s="1"/>
  <c r="R96"/>
  <c r="U96" s="1"/>
  <c r="S89"/>
  <c r="V89" s="1"/>
  <c r="T89" s="1"/>
  <c r="R80"/>
  <c r="U80" s="1"/>
  <c r="T506"/>
  <c r="T410"/>
  <c r="T531"/>
  <c r="T527"/>
  <c r="T444"/>
  <c r="T417"/>
  <c r="T431"/>
  <c r="Y39"/>
  <c r="Z39" s="1"/>
  <c r="AN39" s="1"/>
  <c r="D37" i="3" s="1"/>
  <c r="AA79" i="1"/>
  <c r="AB79" s="1"/>
  <c r="R79"/>
  <c r="U79" s="1"/>
  <c r="AA99"/>
  <c r="AB99" s="1"/>
  <c r="R99"/>
  <c r="U99" s="1"/>
  <c r="X40"/>
  <c r="AP40" s="1"/>
  <c r="X210"/>
  <c r="AP210" s="1"/>
  <c r="S107"/>
  <c r="V107" s="1"/>
  <c r="T107" s="1"/>
  <c r="Y107" s="1"/>
  <c r="Z107" s="1"/>
  <c r="W109"/>
  <c r="AC95"/>
  <c r="W87"/>
  <c r="S108"/>
  <c r="V108" s="1"/>
  <c r="T108" s="1"/>
  <c r="Y108" s="1"/>
  <c r="Z108" s="1"/>
  <c r="X37"/>
  <c r="AP37" s="1"/>
  <c r="S82"/>
  <c r="V82" s="1"/>
  <c r="T82" s="1"/>
  <c r="R100"/>
  <c r="U100" s="1"/>
  <c r="W100"/>
  <c r="S94"/>
  <c r="V94" s="1"/>
  <c r="T94" s="1"/>
  <c r="AC98"/>
  <c r="AC88"/>
  <c r="T372"/>
  <c r="T445"/>
  <c r="T520"/>
  <c r="T430"/>
  <c r="T414"/>
  <c r="T538"/>
  <c r="T428"/>
  <c r="T416"/>
  <c r="T513"/>
  <c r="X35"/>
  <c r="AP35" s="1"/>
  <c r="Y33"/>
  <c r="Z33" s="1"/>
  <c r="AN33" s="1"/>
  <c r="D31" i="3" s="1"/>
  <c r="S109" i="1"/>
  <c r="V109" s="1"/>
  <c r="T109" s="1"/>
  <c r="Y109" s="1"/>
  <c r="Z109" s="1"/>
  <c r="AA95"/>
  <c r="AB95" s="1"/>
  <c r="Y24"/>
  <c r="Z24" s="1"/>
  <c r="AN24" s="1"/>
  <c r="D22" i="3" s="1"/>
  <c r="W85" i="1"/>
  <c r="AC82"/>
  <c r="AA98"/>
  <c r="AB98" s="1"/>
  <c r="R546"/>
  <c r="P546"/>
  <c r="R435"/>
  <c r="P435"/>
  <c r="R433"/>
  <c r="P433"/>
  <c r="R507"/>
  <c r="P507"/>
  <c r="R464"/>
  <c r="P464"/>
  <c r="P557"/>
  <c r="AG328"/>
  <c r="AF328"/>
  <c r="R581"/>
  <c r="P581"/>
  <c r="R381"/>
  <c r="P381"/>
  <c r="R388"/>
  <c r="P388"/>
  <c r="R392"/>
  <c r="P392"/>
  <c r="R382"/>
  <c r="P382"/>
  <c r="R403"/>
  <c r="P403"/>
  <c r="R393"/>
  <c r="P393"/>
  <c r="AE371"/>
  <c r="AA371"/>
  <c r="S81"/>
  <c r="V81" s="1"/>
  <c r="T81" s="1"/>
  <c r="Y81" s="1"/>
  <c r="Z81" s="1"/>
  <c r="AN81" s="1"/>
  <c r="D79" i="3" s="1"/>
  <c r="AC81" i="1"/>
  <c r="X29"/>
  <c r="AP29" s="1"/>
  <c r="R102"/>
  <c r="U102" s="1"/>
  <c r="AA92"/>
  <c r="AB92" s="1"/>
  <c r="R97"/>
  <c r="U97" s="1"/>
  <c r="AD97" s="1"/>
  <c r="W91"/>
  <c r="AA108"/>
  <c r="AB108" s="1"/>
  <c r="AA85"/>
  <c r="AB85" s="1"/>
  <c r="R564"/>
  <c r="P564"/>
  <c r="R399"/>
  <c r="P399"/>
  <c r="R395"/>
  <c r="P395"/>
  <c r="R390"/>
  <c r="P390"/>
  <c r="R383"/>
  <c r="P383"/>
  <c r="R436"/>
  <c r="P436"/>
  <c r="P288"/>
  <c r="Q288" s="1"/>
  <c r="W288" s="1"/>
  <c r="R415"/>
  <c r="R419"/>
  <c r="P419"/>
  <c r="R421"/>
  <c r="P421"/>
  <c r="P110"/>
  <c r="Q110" s="1"/>
  <c r="AC110" s="1"/>
  <c r="O404"/>
  <c r="R532"/>
  <c r="P532"/>
  <c r="R376"/>
  <c r="P376"/>
  <c r="R389"/>
  <c r="P389"/>
  <c r="R401"/>
  <c r="P401"/>
  <c r="R394"/>
  <c r="P394"/>
  <c r="R373"/>
  <c r="P373"/>
  <c r="R378"/>
  <c r="P378"/>
  <c r="R387"/>
  <c r="P387"/>
  <c r="R398"/>
  <c r="P398"/>
  <c r="R377"/>
  <c r="P377"/>
  <c r="R397"/>
  <c r="P397"/>
  <c r="R374"/>
  <c r="P374"/>
  <c r="R380"/>
  <c r="P380"/>
  <c r="S106"/>
  <c r="V106" s="1"/>
  <c r="T106" s="1"/>
  <c r="AA102"/>
  <c r="AB102" s="1"/>
  <c r="AA81"/>
  <c r="AB81" s="1"/>
  <c r="Y25"/>
  <c r="Z25" s="1"/>
  <c r="AN25" s="1"/>
  <c r="D23" i="3" s="1"/>
  <c r="Y27" i="1"/>
  <c r="Z27" s="1"/>
  <c r="AN27" s="1"/>
  <c r="D25" i="3" s="1"/>
  <c r="AC106" i="1"/>
  <c r="W102"/>
  <c r="S90"/>
  <c r="R92"/>
  <c r="U92" s="1"/>
  <c r="W92"/>
  <c r="W97"/>
  <c r="X38"/>
  <c r="AP38" s="1"/>
  <c r="S91"/>
  <c r="V91" s="1"/>
  <c r="T91" s="1"/>
  <c r="X91" s="1"/>
  <c r="R108"/>
  <c r="U108" s="1"/>
  <c r="W108"/>
  <c r="X21"/>
  <c r="AP21" s="1"/>
  <c r="Y112"/>
  <c r="Z112" s="1"/>
  <c r="AN112" s="1"/>
  <c r="D110" i="3" s="1"/>
  <c r="R85" i="1"/>
  <c r="U85" s="1"/>
  <c r="R514"/>
  <c r="P514"/>
  <c r="AE349"/>
  <c r="AA349"/>
  <c r="R449"/>
  <c r="P449"/>
  <c r="R422"/>
  <c r="P422"/>
  <c r="R528"/>
  <c r="P528"/>
  <c r="R450"/>
  <c r="P450"/>
  <c r="R447"/>
  <c r="P447"/>
  <c r="R400"/>
  <c r="P400"/>
  <c r="R391"/>
  <c r="P391"/>
  <c r="R375"/>
  <c r="P375"/>
  <c r="R396"/>
  <c r="P396"/>
  <c r="R384"/>
  <c r="P384"/>
  <c r="R385"/>
  <c r="P385"/>
  <c r="R402"/>
  <c r="P402"/>
  <c r="R379"/>
  <c r="P379"/>
  <c r="R386"/>
  <c r="P386"/>
  <c r="Y30"/>
  <c r="Z30" s="1"/>
  <c r="AN30" s="1"/>
  <c r="D28" i="3" s="1"/>
  <c r="X19" i="1"/>
  <c r="AP19" s="1"/>
  <c r="X31"/>
  <c r="AP31" s="1"/>
  <c r="AA91"/>
  <c r="AB91" s="1"/>
  <c r="S85"/>
  <c r="V85" s="1"/>
  <c r="T85" s="1"/>
  <c r="Y85" s="1"/>
  <c r="Z85" s="1"/>
  <c r="AF324"/>
  <c r="AF312"/>
  <c r="AT36"/>
  <c r="AU36" s="1"/>
  <c r="AV36" s="1"/>
  <c r="G34" i="3" s="1"/>
  <c r="AQ36" i="1"/>
  <c r="AR36" s="1"/>
  <c r="AS36" s="1"/>
  <c r="AQ18"/>
  <c r="AR18" s="1"/>
  <c r="AS18" s="1"/>
  <c r="AT18"/>
  <c r="AU18" s="1"/>
  <c r="AV18" s="1"/>
  <c r="G16" i="3" s="1"/>
  <c r="AT17" i="1"/>
  <c r="AU17" s="1"/>
  <c r="AV17" s="1"/>
  <c r="G15" i="3" s="1"/>
  <c r="AQ17" i="1"/>
  <c r="AR17" s="1"/>
  <c r="AS17" s="1"/>
  <c r="AQ25"/>
  <c r="AR25" s="1"/>
  <c r="AS25" s="1"/>
  <c r="AT25"/>
  <c r="AU25" s="1"/>
  <c r="AV25" s="1"/>
  <c r="G23" i="3" s="1"/>
  <c r="AT24" i="1"/>
  <c r="AU24" s="1"/>
  <c r="AV24" s="1"/>
  <c r="G22" i="3" s="1"/>
  <c r="AQ24" i="1"/>
  <c r="AR24" s="1"/>
  <c r="AT27"/>
  <c r="AU27" s="1"/>
  <c r="AV27" s="1"/>
  <c r="G25" i="3" s="1"/>
  <c r="AQ27" i="1"/>
  <c r="AQ42"/>
  <c r="AR42" s="1"/>
  <c r="AS42" s="1"/>
  <c r="AT42"/>
  <c r="AU42" s="1"/>
  <c r="AV42" s="1"/>
  <c r="G40" i="3" s="1"/>
  <c r="AQ22" i="1"/>
  <c r="AR22" s="1"/>
  <c r="AS22" s="1"/>
  <c r="AT22"/>
  <c r="AU22" s="1"/>
  <c r="AV22" s="1"/>
  <c r="G20" i="3" s="1"/>
  <c r="AT33" i="1"/>
  <c r="AU33" s="1"/>
  <c r="AV33" s="1"/>
  <c r="G31" i="3" s="1"/>
  <c r="AQ33" i="1"/>
  <c r="AR33" s="1"/>
  <c r="AS33" s="1"/>
  <c r="AQ235"/>
  <c r="AR235" s="1"/>
  <c r="AS235" s="1"/>
  <c r="AT235"/>
  <c r="AQ41"/>
  <c r="AR41" s="1"/>
  <c r="AS41" s="1"/>
  <c r="AT41"/>
  <c r="AU41" s="1"/>
  <c r="AV41" s="1"/>
  <c r="G39" i="3" s="1"/>
  <c r="AQ45" i="1"/>
  <c r="AR45" s="1"/>
  <c r="AS45" s="1"/>
  <c r="AT45"/>
  <c r="AU45" s="1"/>
  <c r="AV45" s="1"/>
  <c r="G43" i="3" s="1"/>
  <c r="BC209" i="1"/>
  <c r="AZ209"/>
  <c r="AY209"/>
  <c r="U63"/>
  <c r="AD63" s="1"/>
  <c r="AE63" s="1"/>
  <c r="AJ63" s="1"/>
  <c r="U55"/>
  <c r="AD55" s="1"/>
  <c r="AE55" s="1"/>
  <c r="AJ55" s="1"/>
  <c r="U59"/>
  <c r="AD59" s="1"/>
  <c r="AE59" s="1"/>
  <c r="AJ59" s="1"/>
  <c r="V51"/>
  <c r="T51" s="1"/>
  <c r="Y51" s="1"/>
  <c r="Z51" s="1"/>
  <c r="AN51" s="1"/>
  <c r="D49" i="3" s="1"/>
  <c r="U211" i="1"/>
  <c r="V118"/>
  <c r="T118" s="1"/>
  <c r="Y118" s="1"/>
  <c r="Z118" s="1"/>
  <c r="AN118" s="1"/>
  <c r="D116" i="3" s="1"/>
  <c r="U90" i="1"/>
  <c r="U101"/>
  <c r="U95"/>
  <c r="U91"/>
  <c r="W137"/>
  <c r="S137"/>
  <c r="AC137"/>
  <c r="AA137"/>
  <c r="AB137" s="1"/>
  <c r="R137"/>
  <c r="U74"/>
  <c r="AD74" s="1"/>
  <c r="AE74" s="1"/>
  <c r="AJ74" s="1"/>
  <c r="U261"/>
  <c r="AD261" s="1"/>
  <c r="AE261" s="1"/>
  <c r="AJ261" s="1"/>
  <c r="U58"/>
  <c r="AD58" s="1"/>
  <c r="AE58" s="1"/>
  <c r="AJ58" s="1"/>
  <c r="U69"/>
  <c r="AD69" s="1"/>
  <c r="AE69" s="1"/>
  <c r="AJ69" s="1"/>
  <c r="V115"/>
  <c r="T115" s="1"/>
  <c r="Y115" s="1"/>
  <c r="Z115" s="1"/>
  <c r="AN115" s="1"/>
  <c r="D113" i="3" s="1"/>
  <c r="U52" i="1"/>
  <c r="AD52" s="1"/>
  <c r="AE52" s="1"/>
  <c r="AJ52" s="1"/>
  <c r="V76"/>
  <c r="T76" s="1"/>
  <c r="Y76" s="1"/>
  <c r="Z76" s="1"/>
  <c r="AN76" s="1"/>
  <c r="D74" i="3" s="1"/>
  <c r="V46" i="1"/>
  <c r="T46" s="1"/>
  <c r="Y46" s="1"/>
  <c r="Z46" s="1"/>
  <c r="AN46" s="1"/>
  <c r="D44" i="3" s="1"/>
  <c r="V132" i="1"/>
  <c r="T132" s="1"/>
  <c r="Y132" s="1"/>
  <c r="Z132" s="1"/>
  <c r="AN132" s="1"/>
  <c r="D130" i="3" s="1"/>
  <c r="U62" i="1"/>
  <c r="AD62" s="1"/>
  <c r="AE62" s="1"/>
  <c r="AJ62" s="1"/>
  <c r="O278"/>
  <c r="O572" s="1"/>
  <c r="P252"/>
  <c r="Q252" s="1"/>
  <c r="O160"/>
  <c r="O454" s="1"/>
  <c r="P141"/>
  <c r="Q141" s="1"/>
  <c r="O264"/>
  <c r="O558" s="1"/>
  <c r="P238"/>
  <c r="Q238" s="1"/>
  <c r="A544"/>
  <c r="BE250"/>
  <c r="O189"/>
  <c r="P170"/>
  <c r="Q170" s="1"/>
  <c r="V50"/>
  <c r="T50" s="1"/>
  <c r="Y50" s="1"/>
  <c r="Z50" s="1"/>
  <c r="AN50" s="1"/>
  <c r="D48" i="3" s="1"/>
  <c r="U68" i="1"/>
  <c r="AD68" s="1"/>
  <c r="AE68" s="1"/>
  <c r="AJ68" s="1"/>
  <c r="V70"/>
  <c r="T70" s="1"/>
  <c r="Y70" s="1"/>
  <c r="Z70" s="1"/>
  <c r="AN70" s="1"/>
  <c r="D68" i="3" s="1"/>
  <c r="U64" i="1"/>
  <c r="AD64" s="1"/>
  <c r="AE64" s="1"/>
  <c r="AJ64" s="1"/>
  <c r="U93"/>
  <c r="U115"/>
  <c r="AD115" s="1"/>
  <c r="AE115" s="1"/>
  <c r="AJ115" s="1"/>
  <c r="V52"/>
  <c r="T52" s="1"/>
  <c r="X52" s="1"/>
  <c r="AP52" s="1"/>
  <c r="I50" i="3" s="1"/>
  <c r="O174" i="1"/>
  <c r="O468" s="1"/>
  <c r="P155"/>
  <c r="Q155" s="1"/>
  <c r="U46"/>
  <c r="AD46" s="1"/>
  <c r="AE46" s="1"/>
  <c r="AJ46" s="1"/>
  <c r="V48"/>
  <c r="T48" s="1"/>
  <c r="Y48" s="1"/>
  <c r="Z48" s="1"/>
  <c r="AN48" s="1"/>
  <c r="D46" i="3" s="1"/>
  <c r="U132" i="1"/>
  <c r="AD132" s="1"/>
  <c r="AE132" s="1"/>
  <c r="AJ132" s="1"/>
  <c r="V66"/>
  <c r="T66" s="1"/>
  <c r="Y66" s="1"/>
  <c r="Z66" s="1"/>
  <c r="AN66" s="1"/>
  <c r="D64" i="3" s="1"/>
  <c r="V114" i="1"/>
  <c r="T114" s="1"/>
  <c r="Y114" s="1"/>
  <c r="Z114" s="1"/>
  <c r="AN114" s="1"/>
  <c r="D112" i="3" s="1"/>
  <c r="V75" i="1"/>
  <c r="T75" s="1"/>
  <c r="Y75" s="1"/>
  <c r="Z75" s="1"/>
  <c r="AN75" s="1"/>
  <c r="D73" i="3" s="1"/>
  <c r="O147" i="1"/>
  <c r="O441" s="1"/>
  <c r="P128"/>
  <c r="Q128" s="1"/>
  <c r="O260"/>
  <c r="O554" s="1"/>
  <c r="P234"/>
  <c r="Q234" s="1"/>
  <c r="U47"/>
  <c r="AD47" s="1"/>
  <c r="AE47" s="1"/>
  <c r="AJ47" s="1"/>
  <c r="U67"/>
  <c r="AD67" s="1"/>
  <c r="AE67" s="1"/>
  <c r="AJ67" s="1"/>
  <c r="AC251"/>
  <c r="S251"/>
  <c r="O158"/>
  <c r="O452" s="1"/>
  <c r="P139"/>
  <c r="Q139" s="1"/>
  <c r="AC122"/>
  <c r="AA122"/>
  <c r="AB122" s="1"/>
  <c r="R122"/>
  <c r="W122"/>
  <c r="S122"/>
  <c r="U105"/>
  <c r="O129"/>
  <c r="O423" s="1"/>
  <c r="O246"/>
  <c r="O540" s="1"/>
  <c r="O228"/>
  <c r="O522" s="1"/>
  <c r="P220"/>
  <c r="Q220" s="1"/>
  <c r="V86"/>
  <c r="T86" s="1"/>
  <c r="R151"/>
  <c r="W151"/>
  <c r="S151"/>
  <c r="AC151"/>
  <c r="AA151"/>
  <c r="AB151" s="1"/>
  <c r="V53"/>
  <c r="T53" s="1"/>
  <c r="Y53" s="1"/>
  <c r="Z53" s="1"/>
  <c r="AN53" s="1"/>
  <c r="D51" i="3" s="1"/>
  <c r="U218" i="1"/>
  <c r="AD218" s="1"/>
  <c r="AE218" s="1"/>
  <c r="AJ218" s="1"/>
  <c r="U50"/>
  <c r="AD50" s="1"/>
  <c r="AE50" s="1"/>
  <c r="AJ50" s="1"/>
  <c r="O172"/>
  <c r="O466" s="1"/>
  <c r="P153"/>
  <c r="Q153" s="1"/>
  <c r="V68"/>
  <c r="T68" s="1"/>
  <c r="X68" s="1"/>
  <c r="AP68" s="1"/>
  <c r="I66" i="3" s="1"/>
  <c r="U70" i="1"/>
  <c r="AD70" s="1"/>
  <c r="AE70" s="1"/>
  <c r="AJ70" s="1"/>
  <c r="V64"/>
  <c r="T64" s="1"/>
  <c r="X64" s="1"/>
  <c r="AP64" s="1"/>
  <c r="I62" i="3" s="1"/>
  <c r="A59" i="1"/>
  <c r="A351"/>
  <c r="G351" s="1"/>
  <c r="BE57"/>
  <c r="A251"/>
  <c r="U117"/>
  <c r="AD117" s="1"/>
  <c r="AE117" s="1"/>
  <c r="AJ117" s="1"/>
  <c r="V49"/>
  <c r="T49" s="1"/>
  <c r="Y49" s="1"/>
  <c r="Z49" s="1"/>
  <c r="AN49" s="1"/>
  <c r="D47" i="3" s="1"/>
  <c r="W133" i="1"/>
  <c r="O296"/>
  <c r="P270"/>
  <c r="Q270" s="1"/>
  <c r="X32"/>
  <c r="AP32" s="1"/>
  <c r="I30" i="3" s="1"/>
  <c r="Y42" i="1"/>
  <c r="Z42" s="1"/>
  <c r="AN42" s="1"/>
  <c r="D40" i="3" s="1"/>
  <c r="X44" i="1"/>
  <c r="AP44" s="1"/>
  <c r="I42" i="3" s="1"/>
  <c r="Y45" i="1"/>
  <c r="Z45" s="1"/>
  <c r="AN45" s="1"/>
  <c r="D43" i="3" s="1"/>
  <c r="X28" i="1"/>
  <c r="AP28" s="1"/>
  <c r="I26" i="3" s="1"/>
  <c r="Y22" i="1"/>
  <c r="Z22" s="1"/>
  <c r="AN22" s="1"/>
  <c r="D20" i="3" s="1"/>
  <c r="X113" i="1"/>
  <c r="AP113" s="1"/>
  <c r="I111" i="3" s="1"/>
  <c r="Y217" i="1"/>
  <c r="Z217" s="1"/>
  <c r="AN217" s="1"/>
  <c r="D215" i="3" s="1"/>
  <c r="Y36" i="1"/>
  <c r="Z36" s="1"/>
  <c r="AN36" s="1"/>
  <c r="D34" i="3" s="1"/>
  <c r="Y235" i="1"/>
  <c r="Z235" s="1"/>
  <c r="AN235" s="1"/>
  <c r="D233" i="3" s="1"/>
  <c r="Y18" i="1"/>
  <c r="Z18" s="1"/>
  <c r="AN18" s="1"/>
  <c r="D16" i="3" s="1"/>
  <c r="X15" i="1"/>
  <c r="AP15" s="1"/>
  <c r="I13" i="3" s="1"/>
  <c r="Y41" i="1"/>
  <c r="Z41" s="1"/>
  <c r="AN41" s="1"/>
  <c r="D39" i="3" s="1"/>
  <c r="V60" i="1"/>
  <c r="T60" s="1"/>
  <c r="Y60" s="1"/>
  <c r="Z60" s="1"/>
  <c r="AN60" s="1"/>
  <c r="D58" i="3" s="1"/>
  <c r="U73" i="1"/>
  <c r="AD73" s="1"/>
  <c r="AE73" s="1"/>
  <c r="AJ73" s="1"/>
  <c r="V72"/>
  <c r="T72" s="1"/>
  <c r="Y72" s="1"/>
  <c r="Z72" s="1"/>
  <c r="AN72" s="1"/>
  <c r="D70" i="3" s="1"/>
  <c r="U76" i="1"/>
  <c r="AD76" s="1"/>
  <c r="AE76" s="1"/>
  <c r="AJ76" s="1"/>
  <c r="U71"/>
  <c r="AD71" s="1"/>
  <c r="AE71" s="1"/>
  <c r="AJ71" s="1"/>
  <c r="U54"/>
  <c r="AD54" s="1"/>
  <c r="AE54" s="1"/>
  <c r="AJ54" s="1"/>
  <c r="V62"/>
  <c r="T62" s="1"/>
  <c r="X62" s="1"/>
  <c r="AP62" s="1"/>
  <c r="I60" i="3" s="1"/>
  <c r="V57" i="1"/>
  <c r="T57" s="1"/>
  <c r="Y57" s="1"/>
  <c r="Z57" s="1"/>
  <c r="AN57" s="1"/>
  <c r="D55" i="3" s="1"/>
  <c r="AA150" i="1"/>
  <c r="AB150" s="1"/>
  <c r="R123"/>
  <c r="W123"/>
  <c r="S123"/>
  <c r="AC123"/>
  <c r="AA123"/>
  <c r="AB123" s="1"/>
  <c r="V225"/>
  <c r="T225" s="1"/>
  <c r="AT39"/>
  <c r="AU39" s="1"/>
  <c r="AV39" s="1"/>
  <c r="G37" i="3" s="1"/>
  <c r="AQ39" i="1"/>
  <c r="AR39" s="1"/>
  <c r="AS39" s="1"/>
  <c r="AT16"/>
  <c r="AU16" s="1"/>
  <c r="AV16" s="1"/>
  <c r="G14" i="3" s="1"/>
  <c r="AQ16" i="1"/>
  <c r="AR16" s="1"/>
  <c r="R120"/>
  <c r="W120"/>
  <c r="S120"/>
  <c r="AC120"/>
  <c r="AA120"/>
  <c r="AB120" s="1"/>
  <c r="O146"/>
  <c r="O440" s="1"/>
  <c r="R119"/>
  <c r="W119"/>
  <c r="AA119"/>
  <c r="AB119" s="1"/>
  <c r="O214"/>
  <c r="O508" s="1"/>
  <c r="O239"/>
  <c r="O533" s="1"/>
  <c r="O221"/>
  <c r="O515" s="1"/>
  <c r="P213"/>
  <c r="Q213" s="1"/>
  <c r="V243"/>
  <c r="T243" s="1"/>
  <c r="V56"/>
  <c r="T56" s="1"/>
  <c r="X56" s="1"/>
  <c r="AP56" s="1"/>
  <c r="I54" i="3" s="1"/>
  <c r="U77" i="1"/>
  <c r="AD77" s="1"/>
  <c r="AE77" s="1"/>
  <c r="AJ77" s="1"/>
  <c r="V100"/>
  <c r="T100" s="1"/>
  <c r="A543"/>
  <c r="BE249"/>
  <c r="U51"/>
  <c r="AD51" s="1"/>
  <c r="AE51" s="1"/>
  <c r="AJ51" s="1"/>
  <c r="U48"/>
  <c r="AD48" s="1"/>
  <c r="AE48" s="1"/>
  <c r="AJ48" s="1"/>
  <c r="U118"/>
  <c r="AD118" s="1"/>
  <c r="AE118" s="1"/>
  <c r="AJ118" s="1"/>
  <c r="U57"/>
  <c r="AD57" s="1"/>
  <c r="AE57" s="1"/>
  <c r="AJ57" s="1"/>
  <c r="V47"/>
  <c r="T47" s="1"/>
  <c r="X47" s="1"/>
  <c r="AP47" s="1"/>
  <c r="I45" i="3" s="1"/>
  <c r="V67" i="1"/>
  <c r="T67" s="1"/>
  <c r="X67" s="1"/>
  <c r="AP67" s="1"/>
  <c r="I65" i="3" s="1"/>
  <c r="AT30" i="1"/>
  <c r="AU30" s="1"/>
  <c r="AV30" s="1"/>
  <c r="G28" i="3" s="1"/>
  <c r="AQ30" i="1"/>
  <c r="AR30" s="1"/>
  <c r="AS30" s="1"/>
  <c r="V87"/>
  <c r="T87" s="1"/>
  <c r="U131"/>
  <c r="U60"/>
  <c r="AD60" s="1"/>
  <c r="AE60" s="1"/>
  <c r="AJ60" s="1"/>
  <c r="V63"/>
  <c r="T63" s="1"/>
  <c r="X63" s="1"/>
  <c r="AP63" s="1"/>
  <c r="I61" i="3" s="1"/>
  <c r="V65" i="1"/>
  <c r="T65" s="1"/>
  <c r="Y65" s="1"/>
  <c r="Z65" s="1"/>
  <c r="AN65" s="1"/>
  <c r="D63" i="3" s="1"/>
  <c r="R136" i="1"/>
  <c r="W136"/>
  <c r="S136"/>
  <c r="AC136"/>
  <c r="AA136"/>
  <c r="AB136" s="1"/>
  <c r="V55"/>
  <c r="T55" s="1"/>
  <c r="X55" s="1"/>
  <c r="AP55" s="1"/>
  <c r="I53" i="3" s="1"/>
  <c r="V73" i="1"/>
  <c r="T73" s="1"/>
  <c r="X73" s="1"/>
  <c r="AP73" s="1"/>
  <c r="I71" i="3" s="1"/>
  <c r="V59" i="1"/>
  <c r="T59" s="1"/>
  <c r="X59" s="1"/>
  <c r="AP59" s="1"/>
  <c r="I57" i="3" s="1"/>
  <c r="U72" i="1"/>
  <c r="AD72" s="1"/>
  <c r="AE72" s="1"/>
  <c r="AJ72" s="1"/>
  <c r="P121"/>
  <c r="Q121" s="1"/>
  <c r="V71"/>
  <c r="T71" s="1"/>
  <c r="X71" s="1"/>
  <c r="AP71" s="1"/>
  <c r="I69" i="3" s="1"/>
  <c r="V211" i="1"/>
  <c r="T211" s="1"/>
  <c r="X211" s="1"/>
  <c r="V54"/>
  <c r="T54" s="1"/>
  <c r="X54" s="1"/>
  <c r="AP54" s="1"/>
  <c r="I52" i="3" s="1"/>
  <c r="U66" i="1"/>
  <c r="AD66" s="1"/>
  <c r="AE66" s="1"/>
  <c r="AJ66" s="1"/>
  <c r="U75"/>
  <c r="AD75" s="1"/>
  <c r="AE75" s="1"/>
  <c r="AJ75" s="1"/>
  <c r="O161"/>
  <c r="O455" s="1"/>
  <c r="P142"/>
  <c r="Q142" s="1"/>
  <c r="W226"/>
  <c r="S226"/>
  <c r="AC226"/>
  <c r="AA226"/>
  <c r="AB226" s="1"/>
  <c r="R226"/>
  <c r="V236"/>
  <c r="T236" s="1"/>
  <c r="O130"/>
  <c r="O424" s="1"/>
  <c r="O144"/>
  <c r="O438" s="1"/>
  <c r="P125"/>
  <c r="Q125" s="1"/>
  <c r="R78"/>
  <c r="W78"/>
  <c r="S78"/>
  <c r="AC78"/>
  <c r="AA78"/>
  <c r="AB78" s="1"/>
  <c r="R212"/>
  <c r="W212"/>
  <c r="S212"/>
  <c r="AC212"/>
  <c r="AA212"/>
  <c r="AB212" s="1"/>
  <c r="A60"/>
  <c r="A252"/>
  <c r="BE58"/>
  <c r="A352"/>
  <c r="G352" s="1"/>
  <c r="U53"/>
  <c r="AD53" s="1"/>
  <c r="AE53" s="1"/>
  <c r="AJ53" s="1"/>
  <c r="O175"/>
  <c r="O469" s="1"/>
  <c r="P156"/>
  <c r="Q156" s="1"/>
  <c r="V218"/>
  <c r="T218" s="1"/>
  <c r="X218" s="1"/>
  <c r="AP218" s="1"/>
  <c r="I216" i="3" s="1"/>
  <c r="V74" i="1"/>
  <c r="T74" s="1"/>
  <c r="X74" s="1"/>
  <c r="AP74" s="1"/>
  <c r="I72" i="3" s="1"/>
  <c r="AC134" i="1"/>
  <c r="AA134"/>
  <c r="AB134" s="1"/>
  <c r="R134"/>
  <c r="W134"/>
  <c r="S134"/>
  <c r="V261"/>
  <c r="T261" s="1"/>
  <c r="X261" s="1"/>
  <c r="AP261" s="1"/>
  <c r="I259" i="3" s="1"/>
  <c r="V58" i="1"/>
  <c r="T58" s="1"/>
  <c r="Y58" s="1"/>
  <c r="Z58" s="1"/>
  <c r="V69"/>
  <c r="T69" s="1"/>
  <c r="X69" s="1"/>
  <c r="AP69" s="1"/>
  <c r="I67" i="3" s="1"/>
  <c r="U56" i="1"/>
  <c r="AD56" s="1"/>
  <c r="AE56" s="1"/>
  <c r="AJ56" s="1"/>
  <c r="V77"/>
  <c r="T77" s="1"/>
  <c r="X77" s="1"/>
  <c r="AP77" s="1"/>
  <c r="I75" i="3" s="1"/>
  <c r="U49" i="1"/>
  <c r="AD49" s="1"/>
  <c r="AE49" s="1"/>
  <c r="AJ49" s="1"/>
  <c r="U98"/>
  <c r="R244"/>
  <c r="W244"/>
  <c r="S244"/>
  <c r="AC244"/>
  <c r="AA244"/>
  <c r="AB244" s="1"/>
  <c r="X43"/>
  <c r="AP43" s="1"/>
  <c r="I41" i="3" s="1"/>
  <c r="Y17" i="1"/>
  <c r="Z17" s="1"/>
  <c r="AN17" s="1"/>
  <c r="D15" i="3" s="1"/>
  <c r="O140" i="1" l="1"/>
  <c r="O434" s="1"/>
  <c r="P127"/>
  <c r="Q127" s="1"/>
  <c r="W127" s="1"/>
  <c r="AA251"/>
  <c r="AB251" s="1"/>
  <c r="O289"/>
  <c r="P259"/>
  <c r="Q259" s="1"/>
  <c r="Q410"/>
  <c r="BD410" s="1"/>
  <c r="R685"/>
  <c r="T685" s="1"/>
  <c r="AG406"/>
  <c r="AC316"/>
  <c r="AD236"/>
  <c r="AE236" s="1"/>
  <c r="AJ236" s="1"/>
  <c r="AD406"/>
  <c r="AF316"/>
  <c r="AC133"/>
  <c r="O271"/>
  <c r="O565" s="1"/>
  <c r="P565" s="1"/>
  <c r="AT217"/>
  <c r="AU217" s="1"/>
  <c r="AV217" s="1"/>
  <c r="G215" i="3" s="1"/>
  <c r="AB316" i="1"/>
  <c r="AA133"/>
  <c r="AB133" s="1"/>
  <c r="O154"/>
  <c r="O448" s="1"/>
  <c r="R448" s="1"/>
  <c r="AQ217"/>
  <c r="AR217" s="1"/>
  <c r="AS217" s="1"/>
  <c r="R571"/>
  <c r="P418"/>
  <c r="BH418" s="1"/>
  <c r="R429"/>
  <c r="AG316"/>
  <c r="AH316" s="1"/>
  <c r="AI316" s="1"/>
  <c r="AJ316" s="1"/>
  <c r="J20" i="3" s="1"/>
  <c r="AN58" i="1"/>
  <c r="D56" i="3" s="1"/>
  <c r="AV316" i="1"/>
  <c r="AW316" s="1"/>
  <c r="R133"/>
  <c r="U133" s="1"/>
  <c r="AD133" s="1"/>
  <c r="AE133" s="1"/>
  <c r="AJ133" s="1"/>
  <c r="P135"/>
  <c r="Q135" s="1"/>
  <c r="R135" s="1"/>
  <c r="S233"/>
  <c r="AA90"/>
  <c r="AB90" s="1"/>
  <c r="AD90" s="1"/>
  <c r="W90"/>
  <c r="AC90"/>
  <c r="W287"/>
  <c r="AA287"/>
  <c r="AB287" s="1"/>
  <c r="X505"/>
  <c r="Y505" s="1"/>
  <c r="X236"/>
  <c r="AP236" s="1"/>
  <c r="I234" i="3" s="1"/>
  <c r="P245" i="1"/>
  <c r="Q245" s="1"/>
  <c r="R539"/>
  <c r="O589"/>
  <c r="R589" s="1"/>
  <c r="BE505"/>
  <c r="CI505" s="1"/>
  <c r="S505"/>
  <c r="U505" s="1"/>
  <c r="AB505" s="1"/>
  <c r="V505"/>
  <c r="W505" s="1"/>
  <c r="BC505"/>
  <c r="Z505"/>
  <c r="AE505" s="1"/>
  <c r="R219"/>
  <c r="S262"/>
  <c r="W219"/>
  <c r="R463"/>
  <c r="T463" s="1"/>
  <c r="AD131"/>
  <c r="AE131" s="1"/>
  <c r="AJ131" s="1"/>
  <c r="O157"/>
  <c r="O451" s="1"/>
  <c r="P451" s="1"/>
  <c r="P169"/>
  <c r="Q169" s="1"/>
  <c r="W169" s="1"/>
  <c r="S219"/>
  <c r="V219" s="1"/>
  <c r="T219" s="1"/>
  <c r="AC219"/>
  <c r="P432"/>
  <c r="Q432" s="1"/>
  <c r="BD432" s="1"/>
  <c r="P521"/>
  <c r="BH521" s="1"/>
  <c r="R287"/>
  <c r="U287" s="1"/>
  <c r="S287"/>
  <c r="V287" s="1"/>
  <c r="T287" s="1"/>
  <c r="P124"/>
  <c r="Q124" s="1"/>
  <c r="W124" s="1"/>
  <c r="P138"/>
  <c r="Q138" s="1"/>
  <c r="AA138" s="1"/>
  <c r="AB138" s="1"/>
  <c r="W116"/>
  <c r="O143"/>
  <c r="O437" s="1"/>
  <c r="R437" s="1"/>
  <c r="AD211"/>
  <c r="AE211" s="1"/>
  <c r="AJ211" s="1"/>
  <c r="Q527"/>
  <c r="BC527" s="1"/>
  <c r="O126"/>
  <c r="O420" s="1"/>
  <c r="R420" s="1"/>
  <c r="S119"/>
  <c r="V119" s="1"/>
  <c r="T119" s="1"/>
  <c r="Y119" s="1"/>
  <c r="Z119" s="1"/>
  <c r="AN119" s="1"/>
  <c r="D117" i="3" s="1"/>
  <c r="R251" i="1"/>
  <c r="U251" s="1"/>
  <c r="P263"/>
  <c r="Q263" s="1"/>
  <c r="R263" s="1"/>
  <c r="R553"/>
  <c r="T553" s="1"/>
  <c r="O171"/>
  <c r="O465" s="1"/>
  <c r="P465" s="1"/>
  <c r="R446"/>
  <c r="T446" s="1"/>
  <c r="O188"/>
  <c r="O482" s="1"/>
  <c r="P482" s="1"/>
  <c r="O285"/>
  <c r="P285" s="1"/>
  <c r="Q285" s="1"/>
  <c r="R285" s="1"/>
  <c r="AU235"/>
  <c r="AV235" s="1"/>
  <c r="G233" i="3" s="1"/>
  <c r="AQ112" i="1"/>
  <c r="AR112" s="1"/>
  <c r="AS112" s="1"/>
  <c r="Q444"/>
  <c r="BD444" s="1"/>
  <c r="AP211"/>
  <c r="I209" i="3" s="1"/>
  <c r="AC233" i="1"/>
  <c r="AA116"/>
  <c r="AB116" s="1"/>
  <c r="R116"/>
  <c r="U116" s="1"/>
  <c r="AA269"/>
  <c r="AB269" s="1"/>
  <c r="S237"/>
  <c r="V237" s="1"/>
  <c r="T237" s="1"/>
  <c r="X237" s="1"/>
  <c r="P227"/>
  <c r="Q227" s="1"/>
  <c r="W227" s="1"/>
  <c r="R150"/>
  <c r="U150" s="1"/>
  <c r="AD150" s="1"/>
  <c r="AE150" s="1"/>
  <c r="AJ150" s="1"/>
  <c r="S116"/>
  <c r="V116" s="1"/>
  <c r="T116" s="1"/>
  <c r="Y116" s="1"/>
  <c r="Z116" s="1"/>
  <c r="AN116" s="1"/>
  <c r="D114" i="3" s="1"/>
  <c r="P152" i="1"/>
  <c r="Q152" s="1"/>
  <c r="AC152" s="1"/>
  <c r="O253"/>
  <c r="O547" s="1"/>
  <c r="P547" s="1"/>
  <c r="AX36"/>
  <c r="K34" i="3" s="1"/>
  <c r="W269" i="1"/>
  <c r="W237"/>
  <c r="AA262"/>
  <c r="AB262" s="1"/>
  <c r="AA237"/>
  <c r="AB237" s="1"/>
  <c r="AE243"/>
  <c r="AJ243" s="1"/>
  <c r="AC237"/>
  <c r="X225"/>
  <c r="AP225" s="1"/>
  <c r="I223" i="3" s="1"/>
  <c r="AC269" i="1"/>
  <c r="R269"/>
  <c r="U269" s="1"/>
  <c r="AD269" s="1"/>
  <c r="AC262"/>
  <c r="AT112"/>
  <c r="AU112" s="1"/>
  <c r="AV112" s="1"/>
  <c r="G110" i="3" s="1"/>
  <c r="R262" i="1"/>
  <c r="U262" s="1"/>
  <c r="P277"/>
  <c r="Q277" s="1"/>
  <c r="W277" s="1"/>
  <c r="AW335"/>
  <c r="AA360"/>
  <c r="AG360" s="1"/>
  <c r="W150"/>
  <c r="AA233"/>
  <c r="AB233" s="1"/>
  <c r="R233"/>
  <c r="AW329"/>
  <c r="AD225"/>
  <c r="AE225" s="1"/>
  <c r="AJ225" s="1"/>
  <c r="X243"/>
  <c r="AP243" s="1"/>
  <c r="I241" i="3" s="1"/>
  <c r="S150" i="1"/>
  <c r="V150" s="1"/>
  <c r="T150" s="1"/>
  <c r="O303"/>
  <c r="O597" s="1"/>
  <c r="AD365"/>
  <c r="Y356"/>
  <c r="AF356" s="1"/>
  <c r="AF621"/>
  <c r="AV411"/>
  <c r="AX411" s="1"/>
  <c r="AD512"/>
  <c r="AD411"/>
  <c r="AA519"/>
  <c r="AG519" s="1"/>
  <c r="AX322"/>
  <c r="BA322" s="1"/>
  <c r="E26" i="3" s="1"/>
  <c r="BF412" i="1"/>
  <c r="BG412" s="1"/>
  <c r="CH412" s="1"/>
  <c r="BI412" s="1"/>
  <c r="BJ412" s="1"/>
  <c r="AV342"/>
  <c r="AX342" s="1"/>
  <c r="AX630"/>
  <c r="AY630" s="1"/>
  <c r="AZ630" s="1"/>
  <c r="AD356"/>
  <c r="AC408"/>
  <c r="AX330"/>
  <c r="BA330" s="1"/>
  <c r="E34" i="3" s="1"/>
  <c r="AX313" i="1"/>
  <c r="BA313" s="1"/>
  <c r="E17" i="3" s="1"/>
  <c r="BF512" i="1"/>
  <c r="BG512" s="1"/>
  <c r="CH512" s="1"/>
  <c r="BI512" s="1"/>
  <c r="BJ512" s="1"/>
  <c r="AV612"/>
  <c r="AW612" s="1"/>
  <c r="AF612"/>
  <c r="AA345"/>
  <c r="AG345" s="1"/>
  <c r="AE365"/>
  <c r="AE370"/>
  <c r="AC342"/>
  <c r="AW338"/>
  <c r="BF364"/>
  <c r="BG364" s="1"/>
  <c r="CH364" s="1"/>
  <c r="BI364" s="1"/>
  <c r="BJ364" s="1"/>
  <c r="AV349"/>
  <c r="AW349" s="1"/>
  <c r="AH330"/>
  <c r="AI330" s="1"/>
  <c r="AJ330" s="1"/>
  <c r="J34" i="3" s="1"/>
  <c r="AA537" i="1"/>
  <c r="AG537" s="1"/>
  <c r="AV537"/>
  <c r="AW537" s="1"/>
  <c r="AV519"/>
  <c r="AX519" s="1"/>
  <c r="AD519"/>
  <c r="AX633"/>
  <c r="AY633" s="1"/>
  <c r="AZ633" s="1"/>
  <c r="AF537"/>
  <c r="AV336"/>
  <c r="AW336" s="1"/>
  <c r="AX339"/>
  <c r="BA339" s="1"/>
  <c r="E43" i="3" s="1"/>
  <c r="AG612" i="1"/>
  <c r="BF347"/>
  <c r="BG347" s="1"/>
  <c r="CH347" s="1"/>
  <c r="BI347" s="1"/>
  <c r="BJ347" s="1"/>
  <c r="AG336"/>
  <c r="AW319"/>
  <c r="AH633"/>
  <c r="AI633" s="1"/>
  <c r="AJ633" s="1"/>
  <c r="AL633" s="1"/>
  <c r="AM633" s="1"/>
  <c r="L23" i="7"/>
  <c r="N23" s="1"/>
  <c r="L25" s="1"/>
  <c r="L26" s="1"/>
  <c r="M26" s="1"/>
  <c r="N26" s="1"/>
  <c r="Q32"/>
  <c r="R32" s="1"/>
  <c r="S31"/>
  <c r="Q33" s="1"/>
  <c r="S33" s="1"/>
  <c r="BF370" i="1"/>
  <c r="BG370" s="1"/>
  <c r="CH370" s="1"/>
  <c r="BI370" s="1"/>
  <c r="BJ370" s="1"/>
  <c r="AA363"/>
  <c r="AG363" s="1"/>
  <c r="AD408"/>
  <c r="AC512"/>
  <c r="AB519"/>
  <c r="AW309"/>
  <c r="BF411"/>
  <c r="BG411" s="1"/>
  <c r="CH411" s="1"/>
  <c r="BI411" s="1"/>
  <c r="BJ411" s="1"/>
  <c r="BF361"/>
  <c r="BG361" s="1"/>
  <c r="CH361" s="1"/>
  <c r="BI361" s="1"/>
  <c r="BJ361" s="1"/>
  <c r="BF342"/>
  <c r="BG342" s="1"/>
  <c r="CH342" s="1"/>
  <c r="BI342" s="1"/>
  <c r="BJ342" s="1"/>
  <c r="N31" i="7"/>
  <c r="M32"/>
  <c r="AE342" i="1"/>
  <c r="AC412"/>
  <c r="AC365"/>
  <c r="AE359"/>
  <c r="AD537"/>
  <c r="AD359"/>
  <c r="AC411"/>
  <c r="AX332"/>
  <c r="BA332" s="1"/>
  <c r="E36" i="3" s="1"/>
  <c r="BF555" i="1"/>
  <c r="BG555" s="1"/>
  <c r="CH555" s="1"/>
  <c r="BI555" s="1"/>
  <c r="BJ555" s="1"/>
  <c r="AA343"/>
  <c r="AG343" s="1"/>
  <c r="AF361"/>
  <c r="AX317"/>
  <c r="BA317" s="1"/>
  <c r="E21" i="3" s="1"/>
  <c r="AV365" i="1"/>
  <c r="AW365" s="1"/>
  <c r="BF519"/>
  <c r="BG519" s="1"/>
  <c r="CH519" s="1"/>
  <c r="BI519" s="1"/>
  <c r="BJ519" s="1"/>
  <c r="AV345"/>
  <c r="AX345" s="1"/>
  <c r="AD360"/>
  <c r="AF336"/>
  <c r="AD342"/>
  <c r="AF412"/>
  <c r="AC360"/>
  <c r="AX333"/>
  <c r="AY333" s="1"/>
  <c r="AZ333" s="1"/>
  <c r="AV412"/>
  <c r="AX412" s="1"/>
  <c r="AE364"/>
  <c r="AX406"/>
  <c r="BA406" s="1"/>
  <c r="E110" i="3" s="1"/>
  <c r="AC370" i="1"/>
  <c r="AC537"/>
  <c r="AC519"/>
  <c r="AC361"/>
  <c r="AD348"/>
  <c r="AD412"/>
  <c r="AC530"/>
  <c r="AC555"/>
  <c r="BE556"/>
  <c r="CI556" s="1"/>
  <c r="AC359"/>
  <c r="AF365"/>
  <c r="BF359"/>
  <c r="BG359" s="1"/>
  <c r="CH359" s="1"/>
  <c r="BI359" s="1"/>
  <c r="BJ359" s="1"/>
  <c r="AF555"/>
  <c r="AH630"/>
  <c r="AI630" s="1"/>
  <c r="AJ630" s="1"/>
  <c r="AL630" s="1"/>
  <c r="AM630" s="1"/>
  <c r="AF617"/>
  <c r="AV367"/>
  <c r="AX367" s="1"/>
  <c r="AV359"/>
  <c r="AX359" s="1"/>
  <c r="AH504"/>
  <c r="AI504" s="1"/>
  <c r="AJ504" s="1"/>
  <c r="J208" i="3" s="1"/>
  <c r="AF346" i="1"/>
  <c r="AC343"/>
  <c r="AW407"/>
  <c r="BF350"/>
  <c r="BG350" s="1"/>
  <c r="CH350" s="1"/>
  <c r="BI350" s="1"/>
  <c r="BJ350" s="1"/>
  <c r="AD343"/>
  <c r="AE341"/>
  <c r="AH529"/>
  <c r="AI529" s="1"/>
  <c r="AJ529" s="1"/>
  <c r="J233" i="3" s="1"/>
  <c r="AH313" i="1"/>
  <c r="AI313" s="1"/>
  <c r="AJ313" s="1"/>
  <c r="J17" i="3" s="1"/>
  <c r="AH331" i="1"/>
  <c r="AI331" s="1"/>
  <c r="AJ331" s="1"/>
  <c r="J35" i="3" s="1"/>
  <c r="AH407" i="1"/>
  <c r="AI407" s="1"/>
  <c r="AJ407" s="1"/>
  <c r="J111" i="3" s="1"/>
  <c r="AH338" i="1"/>
  <c r="AI338" s="1"/>
  <c r="AJ338" s="1"/>
  <c r="J42" i="3" s="1"/>
  <c r="AH318" i="1"/>
  <c r="AI318" s="1"/>
  <c r="AJ318" s="1"/>
  <c r="J22" i="3" s="1"/>
  <c r="AH339" i="1"/>
  <c r="AI339" s="1"/>
  <c r="AJ339" s="1"/>
  <c r="J43" i="3" s="1"/>
  <c r="AV361" i="1"/>
  <c r="AW361" s="1"/>
  <c r="AC358"/>
  <c r="Z538"/>
  <c r="AE538" s="1"/>
  <c r="AA344"/>
  <c r="AG344" s="1"/>
  <c r="AW314"/>
  <c r="AX331"/>
  <c r="AY331" s="1"/>
  <c r="AZ331" s="1"/>
  <c r="AD361"/>
  <c r="AC369"/>
  <c r="AA425"/>
  <c r="AG425" s="1"/>
  <c r="AD92"/>
  <c r="AE92" s="1"/>
  <c r="AJ92" s="1"/>
  <c r="AG365"/>
  <c r="AE358"/>
  <c r="AD555"/>
  <c r="AX323"/>
  <c r="BA323" s="1"/>
  <c r="E27" i="3" s="1"/>
  <c r="AD349" i="1"/>
  <c r="AH406"/>
  <c r="AI406" s="1"/>
  <c r="AJ406" s="1"/>
  <c r="J110" i="3" s="1"/>
  <c r="V556" i="1"/>
  <c r="W556" s="1"/>
  <c r="AF512"/>
  <c r="AC346"/>
  <c r="X430"/>
  <c r="Y430" s="1"/>
  <c r="V416"/>
  <c r="W416" s="1"/>
  <c r="BF416" s="1"/>
  <c r="AD370"/>
  <c r="AW321"/>
  <c r="BE416"/>
  <c r="CI416" s="1"/>
  <c r="BE445"/>
  <c r="CI445" s="1"/>
  <c r="AV370"/>
  <c r="AW370" s="1"/>
  <c r="BF608"/>
  <c r="BG608" s="1"/>
  <c r="CH608" s="1"/>
  <c r="BI608" s="1"/>
  <c r="BJ608" s="1"/>
  <c r="AF606"/>
  <c r="AV604"/>
  <c r="AX604" s="1"/>
  <c r="AH332"/>
  <c r="AI332" s="1"/>
  <c r="AJ332" s="1"/>
  <c r="J36" i="3" s="1"/>
  <c r="AF367" i="1"/>
  <c r="AH317"/>
  <c r="AI317" s="1"/>
  <c r="AJ317" s="1"/>
  <c r="J21" i="3" s="1"/>
  <c r="AH335" i="1"/>
  <c r="AI335" s="1"/>
  <c r="AJ335" s="1"/>
  <c r="AL335" s="1"/>
  <c r="AM335" s="1"/>
  <c r="AN335" s="1"/>
  <c r="AH329"/>
  <c r="AI329" s="1"/>
  <c r="AJ329" s="1"/>
  <c r="J33" i="3" s="1"/>
  <c r="AH322" i="1"/>
  <c r="AI322" s="1"/>
  <c r="AJ322" s="1"/>
  <c r="J26" i="3" s="1"/>
  <c r="AF411" i="1"/>
  <c r="AC367"/>
  <c r="BD531"/>
  <c r="AB411"/>
  <c r="BF367"/>
  <c r="BG367" s="1"/>
  <c r="CH367" s="1"/>
  <c r="BI367" s="1"/>
  <c r="BJ367" s="1"/>
  <c r="AH309"/>
  <c r="AI309" s="1"/>
  <c r="AJ309" s="1"/>
  <c r="J13" i="3" s="1"/>
  <c r="Z431" i="1"/>
  <c r="AA431" s="1"/>
  <c r="AD346"/>
  <c r="AF519"/>
  <c r="AD363"/>
  <c r="BF346"/>
  <c r="BG346" s="1"/>
  <c r="CH346" s="1"/>
  <c r="BI346" s="1"/>
  <c r="BJ346" s="1"/>
  <c r="AB359"/>
  <c r="AV346"/>
  <c r="AW346" s="1"/>
  <c r="AG361"/>
  <c r="BF425"/>
  <c r="BG425" s="1"/>
  <c r="CH425" s="1"/>
  <c r="BI425" s="1"/>
  <c r="BJ425" s="1"/>
  <c r="BG351"/>
  <c r="CH351" s="1"/>
  <c r="BI351" s="1"/>
  <c r="BJ351" s="1"/>
  <c r="AD353"/>
  <c r="AA555"/>
  <c r="AG555" s="1"/>
  <c r="AF342"/>
  <c r="Z531"/>
  <c r="AE531" s="1"/>
  <c r="AX310"/>
  <c r="BA310" s="1"/>
  <c r="E14" i="3" s="1"/>
  <c r="AG367" i="1"/>
  <c r="AE340"/>
  <c r="AA356"/>
  <c r="Y340"/>
  <c r="AF340" s="1"/>
  <c r="AC364"/>
  <c r="AD367"/>
  <c r="AB512"/>
  <c r="AA368"/>
  <c r="AG368" s="1"/>
  <c r="AD364"/>
  <c r="V417"/>
  <c r="W417" s="1"/>
  <c r="BF417" s="1"/>
  <c r="V428"/>
  <c r="W428" s="1"/>
  <c r="AD357"/>
  <c r="AW315"/>
  <c r="AB342"/>
  <c r="AV364"/>
  <c r="AW364" s="1"/>
  <c r="AF615"/>
  <c r="BF629"/>
  <c r="BG629" s="1"/>
  <c r="CH629" s="1"/>
  <c r="BI629" s="1"/>
  <c r="BJ629" s="1"/>
  <c r="AG618"/>
  <c r="AH321"/>
  <c r="AI321" s="1"/>
  <c r="AJ321" s="1"/>
  <c r="AL321" s="1"/>
  <c r="AM321" s="1"/>
  <c r="AN321" s="1"/>
  <c r="BF409"/>
  <c r="BG409" s="1"/>
  <c r="CH409" s="1"/>
  <c r="BI409" s="1"/>
  <c r="BJ409" s="1"/>
  <c r="BF426"/>
  <c r="BG426" s="1"/>
  <c r="CH426" s="1"/>
  <c r="BI426" s="1"/>
  <c r="BJ426" s="1"/>
  <c r="AG359"/>
  <c r="AE367"/>
  <c r="AD369"/>
  <c r="X545"/>
  <c r="Y545" s="1"/>
  <c r="AA366"/>
  <c r="AG366" s="1"/>
  <c r="AV512"/>
  <c r="AW512" s="1"/>
  <c r="AV369"/>
  <c r="AW369" s="1"/>
  <c r="BE545"/>
  <c r="CI545" s="1"/>
  <c r="BF369"/>
  <c r="BG369" s="1"/>
  <c r="CH369" s="1"/>
  <c r="BI369" s="1"/>
  <c r="BJ369" s="1"/>
  <c r="AF608"/>
  <c r="BF349"/>
  <c r="BG349" s="1"/>
  <c r="CH349" s="1"/>
  <c r="BI349" s="1"/>
  <c r="BJ349" s="1"/>
  <c r="AH312"/>
  <c r="AI312" s="1"/>
  <c r="AJ312" s="1"/>
  <c r="J16" i="3" s="1"/>
  <c r="X372" i="1"/>
  <c r="AD372" s="1"/>
  <c r="BF360"/>
  <c r="BG360" s="1"/>
  <c r="CH360" s="1"/>
  <c r="BI360" s="1"/>
  <c r="BJ360" s="1"/>
  <c r="V563"/>
  <c r="W563" s="1"/>
  <c r="AG358"/>
  <c r="AA357"/>
  <c r="AG357" s="1"/>
  <c r="AC349"/>
  <c r="AX311"/>
  <c r="BA311" s="1"/>
  <c r="E15" i="3" s="1"/>
  <c r="AV358" i="1"/>
  <c r="AX358" s="1"/>
  <c r="AX318"/>
  <c r="BA318" s="1"/>
  <c r="E22" i="3" s="1"/>
  <c r="AV363" i="1"/>
  <c r="AX363" s="1"/>
  <c r="BD427"/>
  <c r="AD86"/>
  <c r="AE86" s="1"/>
  <c r="AJ86" s="1"/>
  <c r="AF624"/>
  <c r="AX628"/>
  <c r="AY628" s="1"/>
  <c r="AZ628" s="1"/>
  <c r="V445"/>
  <c r="W445" s="1"/>
  <c r="AG349"/>
  <c r="AA409"/>
  <c r="AG409" s="1"/>
  <c r="AA369"/>
  <c r="AG369" s="1"/>
  <c r="AE351"/>
  <c r="AD358"/>
  <c r="BD563"/>
  <c r="BF348"/>
  <c r="BG348" s="1"/>
  <c r="CH348" s="1"/>
  <c r="BI348" s="1"/>
  <c r="BJ348" s="1"/>
  <c r="BD538"/>
  <c r="AV362"/>
  <c r="AX362" s="1"/>
  <c r="BF617"/>
  <c r="BG617" s="1"/>
  <c r="CH617" s="1"/>
  <c r="BI617" s="1"/>
  <c r="BJ617" s="1"/>
  <c r="AH326"/>
  <c r="AI326" s="1"/>
  <c r="AJ326" s="1"/>
  <c r="J30" i="3" s="1"/>
  <c r="AF348" i="1"/>
  <c r="AH314"/>
  <c r="AI314" s="1"/>
  <c r="AJ314" s="1"/>
  <c r="J18" i="3" s="1"/>
  <c r="Z556" i="1"/>
  <c r="AE556" s="1"/>
  <c r="V372"/>
  <c r="W372" s="1"/>
  <c r="X538"/>
  <c r="AC538" s="1"/>
  <c r="AD371"/>
  <c r="AC371"/>
  <c r="AF345"/>
  <c r="BD416"/>
  <c r="BD445"/>
  <c r="BE372"/>
  <c r="CI372" s="1"/>
  <c r="AF629"/>
  <c r="AH629" s="1"/>
  <c r="AI629" s="1"/>
  <c r="AJ629" s="1"/>
  <c r="BF609"/>
  <c r="BG609" s="1"/>
  <c r="CH609" s="1"/>
  <c r="BI609" s="1"/>
  <c r="BJ609" s="1"/>
  <c r="AH337"/>
  <c r="AI337" s="1"/>
  <c r="AJ337" s="1"/>
  <c r="J41" i="3" s="1"/>
  <c r="AD345" i="1"/>
  <c r="S556"/>
  <c r="U556" s="1"/>
  <c r="AB556" s="1"/>
  <c r="X445"/>
  <c r="Y445" s="1"/>
  <c r="AV445" s="1"/>
  <c r="Z372"/>
  <c r="AE372" s="1"/>
  <c r="AD530"/>
  <c r="V538"/>
  <c r="W538" s="1"/>
  <c r="AA412"/>
  <c r="AG412" s="1"/>
  <c r="Z416"/>
  <c r="AE416" s="1"/>
  <c r="AA354"/>
  <c r="AG354" s="1"/>
  <c r="AC345"/>
  <c r="AF358"/>
  <c r="AG371"/>
  <c r="AC347"/>
  <c r="BC416"/>
  <c r="AX337"/>
  <c r="BA337" s="1"/>
  <c r="E41" i="3" s="1"/>
  <c r="AW320" i="1"/>
  <c r="AX326"/>
  <c r="BA326" s="1"/>
  <c r="E30" i="3" s="1"/>
  <c r="BC445" i="1"/>
  <c r="BD372"/>
  <c r="BC538"/>
  <c r="BE417"/>
  <c r="CI417" s="1"/>
  <c r="AC368"/>
  <c r="AV347"/>
  <c r="AX347" s="1"/>
  <c r="AG341"/>
  <c r="AV371"/>
  <c r="AW371" s="1"/>
  <c r="BF343"/>
  <c r="BG343" s="1"/>
  <c r="CH343" s="1"/>
  <c r="BI343" s="1"/>
  <c r="BJ343" s="1"/>
  <c r="AH320"/>
  <c r="AI320" s="1"/>
  <c r="AJ320" s="1"/>
  <c r="J24" i="3" s="1"/>
  <c r="AV366" i="1"/>
  <c r="AW366" s="1"/>
  <c r="Z445"/>
  <c r="AA445" s="1"/>
  <c r="AD368"/>
  <c r="S416"/>
  <c r="U416" s="1"/>
  <c r="AB416" s="1"/>
  <c r="BC556"/>
  <c r="AV351"/>
  <c r="AX351" s="1"/>
  <c r="X556"/>
  <c r="Y556" s="1"/>
  <c r="S372"/>
  <c r="U372" s="1"/>
  <c r="AB372" s="1"/>
  <c r="Y352"/>
  <c r="AV352" s="1"/>
  <c r="AX352" s="1"/>
  <c r="S538"/>
  <c r="U538" s="1"/>
  <c r="AB538" s="1"/>
  <c r="AD347"/>
  <c r="BF408"/>
  <c r="BG408" s="1"/>
  <c r="CH408" s="1"/>
  <c r="BI408" s="1"/>
  <c r="BJ408" s="1"/>
  <c r="AD340"/>
  <c r="AC348"/>
  <c r="BE428"/>
  <c r="CI428" s="1"/>
  <c r="BF365"/>
  <c r="BG365" s="1"/>
  <c r="CH365" s="1"/>
  <c r="BI365" s="1"/>
  <c r="BJ365" s="1"/>
  <c r="S355"/>
  <c r="U355" s="1"/>
  <c r="AB355" s="1"/>
  <c r="AV626"/>
  <c r="AX626" s="1"/>
  <c r="AV621"/>
  <c r="AW621" s="1"/>
  <c r="AG621"/>
  <c r="AA346"/>
  <c r="AG346" s="1"/>
  <c r="S430"/>
  <c r="U430" s="1"/>
  <c r="AB430" s="1"/>
  <c r="AA352"/>
  <c r="AF426"/>
  <c r="BC414"/>
  <c r="BF362"/>
  <c r="BG362" s="1"/>
  <c r="CH362" s="1"/>
  <c r="BI362" s="1"/>
  <c r="BJ362" s="1"/>
  <c r="AV350"/>
  <c r="AX350" s="1"/>
  <c r="AH511"/>
  <c r="AI511" s="1"/>
  <c r="AJ511" s="1"/>
  <c r="J215" i="3" s="1"/>
  <c r="AV611" i="1"/>
  <c r="AW611" s="1"/>
  <c r="AH323"/>
  <c r="AI323" s="1"/>
  <c r="AJ323" s="1"/>
  <c r="J27" i="3" s="1"/>
  <c r="AF610" i="1"/>
  <c r="AF357"/>
  <c r="AG350"/>
  <c r="AV341"/>
  <c r="AW341" s="1"/>
  <c r="BF366"/>
  <c r="BG366" s="1"/>
  <c r="CH366" s="1"/>
  <c r="BI366" s="1"/>
  <c r="BJ366" s="1"/>
  <c r="BG354"/>
  <c r="CH354" s="1"/>
  <c r="BI354" s="1"/>
  <c r="BJ354" s="1"/>
  <c r="AD351"/>
  <c r="AA362"/>
  <c r="AG362" s="1"/>
  <c r="AE530"/>
  <c r="X427"/>
  <c r="Y427" s="1"/>
  <c r="AA512"/>
  <c r="AG512" s="1"/>
  <c r="AC351"/>
  <c r="AD426"/>
  <c r="BG358"/>
  <c r="CH358" s="1"/>
  <c r="BI358" s="1"/>
  <c r="BJ358" s="1"/>
  <c r="BF611"/>
  <c r="BG611" s="1"/>
  <c r="CH611" s="1"/>
  <c r="BI611" s="1"/>
  <c r="BJ611" s="1"/>
  <c r="AG347"/>
  <c r="AG610"/>
  <c r="AH325"/>
  <c r="AI325" s="1"/>
  <c r="AJ325" s="1"/>
  <c r="J29" i="3" s="1"/>
  <c r="AG611" i="1"/>
  <c r="AH611" s="1"/>
  <c r="AI611" s="1"/>
  <c r="AJ611" s="1"/>
  <c r="AK611" s="1"/>
  <c r="AH333"/>
  <c r="AI333" s="1"/>
  <c r="AJ333" s="1"/>
  <c r="J37" i="3" s="1"/>
  <c r="AF349" i="1"/>
  <c r="AC425"/>
  <c r="V427"/>
  <c r="W427" s="1"/>
  <c r="S563"/>
  <c r="U563" s="1"/>
  <c r="AB563" s="1"/>
  <c r="AD425"/>
  <c r="BC430"/>
  <c r="AB370"/>
  <c r="BC427"/>
  <c r="AV409"/>
  <c r="AX409" s="1"/>
  <c r="BF353"/>
  <c r="BG353" s="1"/>
  <c r="CH353" s="1"/>
  <c r="BI353" s="1"/>
  <c r="BJ353" s="1"/>
  <c r="AV610"/>
  <c r="AW610" s="1"/>
  <c r="AF371"/>
  <c r="AF347"/>
  <c r="AG627"/>
  <c r="AF620"/>
  <c r="AD341"/>
  <c r="AC362"/>
  <c r="AF366"/>
  <c r="AC350"/>
  <c r="AC354"/>
  <c r="AA408"/>
  <c r="AG408" s="1"/>
  <c r="AE426"/>
  <c r="AE350"/>
  <c r="AF362"/>
  <c r="AF350"/>
  <c r="S427"/>
  <c r="U427" s="1"/>
  <c r="Z563"/>
  <c r="AA563" s="1"/>
  <c r="AA353"/>
  <c r="AG353" s="1"/>
  <c r="V430"/>
  <c r="W430" s="1"/>
  <c r="AC366"/>
  <c r="AC353"/>
  <c r="AE347"/>
  <c r="AG351"/>
  <c r="AD354"/>
  <c r="AF425"/>
  <c r="AD409"/>
  <c r="AC352"/>
  <c r="BC563"/>
  <c r="BE430"/>
  <c r="CI430" s="1"/>
  <c r="AX327"/>
  <c r="BA327" s="1"/>
  <c r="E31" i="3" s="1"/>
  <c r="BF371" i="1"/>
  <c r="BG371" s="1"/>
  <c r="CH371" s="1"/>
  <c r="BI371" s="1"/>
  <c r="BJ371" s="1"/>
  <c r="AV357"/>
  <c r="AX357" s="1"/>
  <c r="AB555"/>
  <c r="AW529"/>
  <c r="AN105"/>
  <c r="D103" i="3" s="1"/>
  <c r="AV343" i="1"/>
  <c r="AW343" s="1"/>
  <c r="BF604"/>
  <c r="BG604" s="1"/>
  <c r="CH604" s="1"/>
  <c r="BI604" s="1"/>
  <c r="BJ604" s="1"/>
  <c r="AH628"/>
  <c r="AI628" s="1"/>
  <c r="AJ628" s="1"/>
  <c r="AL628" s="1"/>
  <c r="AG622"/>
  <c r="BF605"/>
  <c r="BG605" s="1"/>
  <c r="CH605" s="1"/>
  <c r="BI605" s="1"/>
  <c r="BJ605" s="1"/>
  <c r="AV623"/>
  <c r="AX623" s="1"/>
  <c r="AV624"/>
  <c r="AW624" s="1"/>
  <c r="BF623"/>
  <c r="BG623" s="1"/>
  <c r="CH623" s="1"/>
  <c r="BI623" s="1"/>
  <c r="BJ623" s="1"/>
  <c r="BD355"/>
  <c r="Z355"/>
  <c r="BC355"/>
  <c r="V355"/>
  <c r="W355" s="1"/>
  <c r="X355"/>
  <c r="AH310"/>
  <c r="AI310" s="1"/>
  <c r="AJ310" s="1"/>
  <c r="J14" i="3" s="1"/>
  <c r="AH311" i="1"/>
  <c r="AI311" s="1"/>
  <c r="AJ311" s="1"/>
  <c r="J15" i="3" s="1"/>
  <c r="AF609" i="1"/>
  <c r="AC341"/>
  <c r="AD366"/>
  <c r="X413"/>
  <c r="Y413" s="1"/>
  <c r="AF351"/>
  <c r="Z427"/>
  <c r="AE427" s="1"/>
  <c r="X563"/>
  <c r="Y563" s="1"/>
  <c r="Z430"/>
  <c r="AA430" s="1"/>
  <c r="AD350"/>
  <c r="AC409"/>
  <c r="V444"/>
  <c r="W444" s="1"/>
  <c r="AC357"/>
  <c r="AD362"/>
  <c r="BF363"/>
  <c r="BG363" s="1"/>
  <c r="CH363" s="1"/>
  <c r="BI363" s="1"/>
  <c r="BJ363" s="1"/>
  <c r="AF341"/>
  <c r="AH327"/>
  <c r="AI327" s="1"/>
  <c r="AJ327" s="1"/>
  <c r="J31" i="3" s="1"/>
  <c r="AF605" i="1"/>
  <c r="AH315"/>
  <c r="AI315" s="1"/>
  <c r="AJ315" s="1"/>
  <c r="J19" i="3" s="1"/>
  <c r="AV353" i="1"/>
  <c r="AW353" s="1"/>
  <c r="BF357"/>
  <c r="BG357" s="1"/>
  <c r="CH357" s="1"/>
  <c r="BI357" s="1"/>
  <c r="BJ357" s="1"/>
  <c r="AV354"/>
  <c r="AX354" s="1"/>
  <c r="AV606"/>
  <c r="AX606" s="1"/>
  <c r="BF618"/>
  <c r="BG618" s="1"/>
  <c r="CH618" s="1"/>
  <c r="BI618" s="1"/>
  <c r="BJ618" s="1"/>
  <c r="AG604"/>
  <c r="AH604" s="1"/>
  <c r="AI604" s="1"/>
  <c r="AJ604" s="1"/>
  <c r="AX629"/>
  <c r="AW629"/>
  <c r="AW625"/>
  <c r="AX625"/>
  <c r="AW615"/>
  <c r="AX615"/>
  <c r="Y635"/>
  <c r="AF635" s="1"/>
  <c r="AC635"/>
  <c r="AD635"/>
  <c r="Q682"/>
  <c r="BH682"/>
  <c r="BH669"/>
  <c r="Q669"/>
  <c r="AX619"/>
  <c r="AW619"/>
  <c r="Y639"/>
  <c r="AV639" s="1"/>
  <c r="AD639"/>
  <c r="AC639"/>
  <c r="Y657"/>
  <c r="BF657" s="1"/>
  <c r="BG657" s="1"/>
  <c r="CH657" s="1"/>
  <c r="AD657"/>
  <c r="AC657"/>
  <c r="Y660"/>
  <c r="AV660" s="1"/>
  <c r="AD660"/>
  <c r="AC660"/>
  <c r="AA642"/>
  <c r="AE642"/>
  <c r="AX632"/>
  <c r="AW632"/>
  <c r="Y651"/>
  <c r="AF651" s="1"/>
  <c r="AD651"/>
  <c r="AC651"/>
  <c r="AW608"/>
  <c r="AX608"/>
  <c r="AB653"/>
  <c r="Q671"/>
  <c r="BH671"/>
  <c r="AY616"/>
  <c r="AZ616" s="1"/>
  <c r="BA616"/>
  <c r="AB643"/>
  <c r="AE646"/>
  <c r="AA646"/>
  <c r="CI635"/>
  <c r="AE635"/>
  <c r="AA635"/>
  <c r="AA655"/>
  <c r="AE655"/>
  <c r="V666"/>
  <c r="W666" s="1"/>
  <c r="S666"/>
  <c r="U666" s="1"/>
  <c r="BD666"/>
  <c r="X666"/>
  <c r="BE666"/>
  <c r="CI666" s="1"/>
  <c r="BC666"/>
  <c r="Z666"/>
  <c r="AB638"/>
  <c r="CI662"/>
  <c r="AV631"/>
  <c r="AG631"/>
  <c r="AH631" s="1"/>
  <c r="AI631" s="1"/>
  <c r="AJ631" s="1"/>
  <c r="CI634"/>
  <c r="AE661"/>
  <c r="AA661"/>
  <c r="AB640"/>
  <c r="BH681"/>
  <c r="Q681"/>
  <c r="Q690"/>
  <c r="BH690"/>
  <c r="BH683"/>
  <c r="Q683"/>
  <c r="AE645"/>
  <c r="AA645"/>
  <c r="AA639"/>
  <c r="AE639"/>
  <c r="AB660"/>
  <c r="BF626"/>
  <c r="BG626" s="1"/>
  <c r="CH626" s="1"/>
  <c r="BI626" s="1"/>
  <c r="BJ626" s="1"/>
  <c r="AG626"/>
  <c r="AH626" s="1"/>
  <c r="AI626" s="1"/>
  <c r="AJ626" s="1"/>
  <c r="AB664"/>
  <c r="BC602"/>
  <c r="BE602"/>
  <c r="CI602" s="1"/>
  <c r="Z602"/>
  <c r="S602"/>
  <c r="U602" s="1"/>
  <c r="BD602"/>
  <c r="X602"/>
  <c r="V602"/>
  <c r="W602" s="1"/>
  <c r="AB651"/>
  <c r="AA663"/>
  <c r="AE663"/>
  <c r="AA656"/>
  <c r="AE656"/>
  <c r="AX617"/>
  <c r="AW617"/>
  <c r="AB641"/>
  <c r="AA665"/>
  <c r="AE665"/>
  <c r="AG624"/>
  <c r="BI624"/>
  <c r="BJ624" s="1"/>
  <c r="Y652"/>
  <c r="AF652" s="1"/>
  <c r="AD652"/>
  <c r="AC652"/>
  <c r="BH680"/>
  <c r="Q680"/>
  <c r="CI643"/>
  <c r="Y643"/>
  <c r="AV643" s="1"/>
  <c r="AD643"/>
  <c r="AC643"/>
  <c r="Y658"/>
  <c r="AV658" s="1"/>
  <c r="AC658"/>
  <c r="AD658"/>
  <c r="AG614"/>
  <c r="AH614" s="1"/>
  <c r="AI614" s="1"/>
  <c r="AJ614" s="1"/>
  <c r="AF409"/>
  <c r="X431"/>
  <c r="Y431" s="1"/>
  <c r="V413"/>
  <c r="W413" s="1"/>
  <c r="AF370"/>
  <c r="BF341"/>
  <c r="BG341" s="1"/>
  <c r="CH341" s="1"/>
  <c r="BI341" s="1"/>
  <c r="BJ341" s="1"/>
  <c r="AV425"/>
  <c r="AW425" s="1"/>
  <c r="BE506"/>
  <c r="CI506" s="1"/>
  <c r="BC413"/>
  <c r="AB354"/>
  <c r="AV555"/>
  <c r="AX555" s="1"/>
  <c r="AH334"/>
  <c r="AI334" s="1"/>
  <c r="AJ334" s="1"/>
  <c r="J38" i="3" s="1"/>
  <c r="AV614" i="1"/>
  <c r="AG632"/>
  <c r="BF622"/>
  <c r="BG622" s="1"/>
  <c r="CH622" s="1"/>
  <c r="BI622" s="1"/>
  <c r="BJ622" s="1"/>
  <c r="BF632"/>
  <c r="BG632" s="1"/>
  <c r="CH632" s="1"/>
  <c r="BI632" s="1"/>
  <c r="BJ632" s="1"/>
  <c r="AG606"/>
  <c r="AF618"/>
  <c r="BF625"/>
  <c r="BG625" s="1"/>
  <c r="CH625" s="1"/>
  <c r="BI625" s="1"/>
  <c r="BJ625" s="1"/>
  <c r="AG619"/>
  <c r="AG605"/>
  <c r="BF613"/>
  <c r="BG613" s="1"/>
  <c r="CH613" s="1"/>
  <c r="BI613" s="1"/>
  <c r="BJ613" s="1"/>
  <c r="AV618"/>
  <c r="AG623"/>
  <c r="AH623" s="1"/>
  <c r="AI623" s="1"/>
  <c r="AJ623" s="1"/>
  <c r="Y634"/>
  <c r="AV634" s="1"/>
  <c r="AC634"/>
  <c r="AD634"/>
  <c r="CI661"/>
  <c r="AE650"/>
  <c r="AA650"/>
  <c r="AA637"/>
  <c r="AE637"/>
  <c r="Q676"/>
  <c r="BH676"/>
  <c r="BH667"/>
  <c r="Q667"/>
  <c r="Q694"/>
  <c r="BH694"/>
  <c r="AA659"/>
  <c r="AE659"/>
  <c r="AB663"/>
  <c r="Y641"/>
  <c r="AV641" s="1"/>
  <c r="AC641"/>
  <c r="AD641"/>
  <c r="AW609"/>
  <c r="AX609"/>
  <c r="AB646"/>
  <c r="AB635"/>
  <c r="Y655"/>
  <c r="AV655" s="1"/>
  <c r="AD655"/>
  <c r="AC655"/>
  <c r="Y638"/>
  <c r="AF638" s="1"/>
  <c r="AC638"/>
  <c r="AD638"/>
  <c r="AE662"/>
  <c r="AA662"/>
  <c r="AE634"/>
  <c r="AA634"/>
  <c r="AB661"/>
  <c r="Y650"/>
  <c r="AV650" s="1"/>
  <c r="AD650"/>
  <c r="AC650"/>
  <c r="Q673"/>
  <c r="BH673"/>
  <c r="BH679"/>
  <c r="Q679"/>
  <c r="BH687"/>
  <c r="Q687"/>
  <c r="Q686"/>
  <c r="BH686"/>
  <c r="Q675"/>
  <c r="BH675"/>
  <c r="Q688"/>
  <c r="BH688"/>
  <c r="BH685"/>
  <c r="Q685"/>
  <c r="Y645"/>
  <c r="AF645" s="1"/>
  <c r="AC645"/>
  <c r="AD645"/>
  <c r="CI639"/>
  <c r="AX605"/>
  <c r="AW605"/>
  <c r="CI657"/>
  <c r="AB657"/>
  <c r="AL616"/>
  <c r="AM616" s="1"/>
  <c r="AN616" s="1"/>
  <c r="AK616"/>
  <c r="Y642"/>
  <c r="AV642" s="1"/>
  <c r="AC642"/>
  <c r="AD642"/>
  <c r="Y654"/>
  <c r="BF654" s="1"/>
  <c r="BG654" s="1"/>
  <c r="CH654" s="1"/>
  <c r="AC654"/>
  <c r="AD654"/>
  <c r="Y636"/>
  <c r="AC636"/>
  <c r="AD636"/>
  <c r="AA636"/>
  <c r="AE636"/>
  <c r="Y663"/>
  <c r="AF663" s="1"/>
  <c r="AD663"/>
  <c r="AC663"/>
  <c r="AE644"/>
  <c r="AA644"/>
  <c r="Y656"/>
  <c r="BF656" s="1"/>
  <c r="BG656" s="1"/>
  <c r="CH656" s="1"/>
  <c r="BI656" s="1"/>
  <c r="BJ656" s="1"/>
  <c r="AC656"/>
  <c r="AD656"/>
  <c r="CI641"/>
  <c r="BH692"/>
  <c r="Q692"/>
  <c r="BH684"/>
  <c r="Q684"/>
  <c r="BH670"/>
  <c r="Q670"/>
  <c r="AB665"/>
  <c r="BC649"/>
  <c r="Z649"/>
  <c r="X649"/>
  <c r="S649"/>
  <c r="U649" s="1"/>
  <c r="BD649"/>
  <c r="V649"/>
  <c r="W649" s="1"/>
  <c r="BE649"/>
  <c r="AB652"/>
  <c r="AE653"/>
  <c r="AA653"/>
  <c r="BH674"/>
  <c r="Q674"/>
  <c r="Q672"/>
  <c r="BH672"/>
  <c r="AG617"/>
  <c r="AE643"/>
  <c r="AA643"/>
  <c r="AB658"/>
  <c r="CI658"/>
  <c r="AV622"/>
  <c r="V520"/>
  <c r="W520" s="1"/>
  <c r="Z506"/>
  <c r="AA506" s="1"/>
  <c r="AG426"/>
  <c r="V414"/>
  <c r="W414" s="1"/>
  <c r="AA348"/>
  <c r="AG348" s="1"/>
  <c r="AF354"/>
  <c r="S513"/>
  <c r="U513" s="1"/>
  <c r="AB513" s="1"/>
  <c r="AF353"/>
  <c r="AF364"/>
  <c r="AB353"/>
  <c r="BC520"/>
  <c r="BC506"/>
  <c r="AB364"/>
  <c r="AH319"/>
  <c r="AI319" s="1"/>
  <c r="AJ319" s="1"/>
  <c r="J23" i="3" s="1"/>
  <c r="AF622" i="1"/>
  <c r="AF632"/>
  <c r="AG609"/>
  <c r="AG625"/>
  <c r="AV613"/>
  <c r="AV620"/>
  <c r="AF625"/>
  <c r="BF619"/>
  <c r="BG619" s="1"/>
  <c r="CH619" s="1"/>
  <c r="BI619" s="1"/>
  <c r="BJ619" s="1"/>
  <c r="BF614"/>
  <c r="BG614" s="1"/>
  <c r="CH614" s="1"/>
  <c r="BI614" s="1"/>
  <c r="BJ614" s="1"/>
  <c r="BF627"/>
  <c r="BG627" s="1"/>
  <c r="CH627" s="1"/>
  <c r="BI627" s="1"/>
  <c r="BJ627" s="1"/>
  <c r="Y646"/>
  <c r="BF646" s="1"/>
  <c r="BG646" s="1"/>
  <c r="CH646" s="1"/>
  <c r="BI646" s="1"/>
  <c r="BJ646" s="1"/>
  <c r="AD646"/>
  <c r="AC646"/>
  <c r="AB662"/>
  <c r="Y661"/>
  <c r="AC661"/>
  <c r="AD661"/>
  <c r="AB637"/>
  <c r="BH678"/>
  <c r="Q678"/>
  <c r="AB645"/>
  <c r="AA660"/>
  <c r="AE660"/>
  <c r="Y664"/>
  <c r="AV664" s="1"/>
  <c r="AD664"/>
  <c r="AC664"/>
  <c r="AE654"/>
  <c r="AA654"/>
  <c r="AE651"/>
  <c r="AA651"/>
  <c r="AG607"/>
  <c r="BI607"/>
  <c r="BJ607" s="1"/>
  <c r="AB644"/>
  <c r="Q668"/>
  <c r="BH668"/>
  <c r="Q677"/>
  <c r="BH677"/>
  <c r="Q693"/>
  <c r="BH693"/>
  <c r="CI665"/>
  <c r="AA652"/>
  <c r="AE652"/>
  <c r="AB655"/>
  <c r="Z648"/>
  <c r="V648"/>
  <c r="W648" s="1"/>
  <c r="BE648"/>
  <c r="X648"/>
  <c r="S648"/>
  <c r="U648" s="1"/>
  <c r="BD648"/>
  <c r="BC648"/>
  <c r="AE638"/>
  <c r="AA638"/>
  <c r="Y662"/>
  <c r="AF662" s="1"/>
  <c r="AC662"/>
  <c r="AD662"/>
  <c r="AB634"/>
  <c r="AB650"/>
  <c r="CI637"/>
  <c r="Y637"/>
  <c r="AV637" s="1"/>
  <c r="AD637"/>
  <c r="AC637"/>
  <c r="X696"/>
  <c r="Y696" s="1"/>
  <c r="Z696"/>
  <c r="V696"/>
  <c r="W696" s="1"/>
  <c r="S696"/>
  <c r="U696" s="1"/>
  <c r="AB696" s="1"/>
  <c r="AE640"/>
  <c r="AA640"/>
  <c r="Y640"/>
  <c r="AV640" s="1"/>
  <c r="AD640"/>
  <c r="AC640"/>
  <c r="BH691"/>
  <c r="Q691"/>
  <c r="BH689"/>
  <c r="Q689"/>
  <c r="BH695"/>
  <c r="Q695"/>
  <c r="BE603"/>
  <c r="CI603" s="1"/>
  <c r="S603"/>
  <c r="U603" s="1"/>
  <c r="BD603"/>
  <c r="BC603"/>
  <c r="V603"/>
  <c r="W603" s="1"/>
  <c r="X603"/>
  <c r="Z603"/>
  <c r="AB639"/>
  <c r="AA657"/>
  <c r="AE657"/>
  <c r="CI660"/>
  <c r="Y659"/>
  <c r="AC659"/>
  <c r="AD659"/>
  <c r="AB659"/>
  <c r="AV659"/>
  <c r="AA664"/>
  <c r="AE664"/>
  <c r="Z647"/>
  <c r="BE647"/>
  <c r="V647"/>
  <c r="W647" s="1"/>
  <c r="S647"/>
  <c r="U647" s="1"/>
  <c r="BD647"/>
  <c r="BC647"/>
  <c r="X647"/>
  <c r="AB642"/>
  <c r="AB636"/>
  <c r="Y644"/>
  <c r="AC644"/>
  <c r="AD644"/>
  <c r="AB656"/>
  <c r="BA633"/>
  <c r="AE641"/>
  <c r="AA641"/>
  <c r="Y665"/>
  <c r="AC665"/>
  <c r="AD665"/>
  <c r="V601"/>
  <c r="W601" s="1"/>
  <c r="X601"/>
  <c r="BE601"/>
  <c r="CI601" s="1"/>
  <c r="BC601"/>
  <c r="S601"/>
  <c r="U601" s="1"/>
  <c r="AB601" s="1"/>
  <c r="BD601"/>
  <c r="Z601"/>
  <c r="Y653"/>
  <c r="AD653"/>
  <c r="AC653"/>
  <c r="AE658"/>
  <c r="AA658"/>
  <c r="AG615"/>
  <c r="S520"/>
  <c r="U520" s="1"/>
  <c r="X506"/>
  <c r="Y506" s="1"/>
  <c r="BF506" s="1"/>
  <c r="AG364"/>
  <c r="Z414"/>
  <c r="AA414" s="1"/>
  <c r="AG370"/>
  <c r="Z513"/>
  <c r="AE513" s="1"/>
  <c r="AC426"/>
  <c r="BE513"/>
  <c r="CI513" s="1"/>
  <c r="BE431"/>
  <c r="CI431" s="1"/>
  <c r="BF615"/>
  <c r="BG615" s="1"/>
  <c r="CH615" s="1"/>
  <c r="BI615" s="1"/>
  <c r="BJ615" s="1"/>
  <c r="BF631"/>
  <c r="BG631" s="1"/>
  <c r="CH631" s="1"/>
  <c r="BI631" s="1"/>
  <c r="BJ631" s="1"/>
  <c r="AV627"/>
  <c r="AG613"/>
  <c r="AH613" s="1"/>
  <c r="AI613" s="1"/>
  <c r="AJ613" s="1"/>
  <c r="AG620"/>
  <c r="AF607"/>
  <c r="AV607"/>
  <c r="AF619"/>
  <c r="AG608"/>
  <c r="AF627"/>
  <c r="BF368"/>
  <c r="BG368" s="1"/>
  <c r="CH368" s="1"/>
  <c r="BI368" s="1"/>
  <c r="BJ368" s="1"/>
  <c r="AV344"/>
  <c r="AX344" s="1"/>
  <c r="Q386"/>
  <c r="BD386" s="1"/>
  <c r="BH386"/>
  <c r="Q379"/>
  <c r="BE379" s="1"/>
  <c r="CI379" s="1"/>
  <c r="BH379"/>
  <c r="Q385"/>
  <c r="BE385" s="1"/>
  <c r="CI385" s="1"/>
  <c r="BH385"/>
  <c r="Q396"/>
  <c r="BD396" s="1"/>
  <c r="BH396"/>
  <c r="Q391"/>
  <c r="BD391" s="1"/>
  <c r="BH391"/>
  <c r="Q571"/>
  <c r="BC571" s="1"/>
  <c r="BH571"/>
  <c r="Q553"/>
  <c r="BE553" s="1"/>
  <c r="CI553" s="1"/>
  <c r="BH553"/>
  <c r="Q380"/>
  <c r="V380" s="1"/>
  <c r="W380" s="1"/>
  <c r="BH380"/>
  <c r="Q532"/>
  <c r="BE532" s="1"/>
  <c r="CI532" s="1"/>
  <c r="BH532"/>
  <c r="Q419"/>
  <c r="BE419" s="1"/>
  <c r="CI419" s="1"/>
  <c r="BH419"/>
  <c r="Q463"/>
  <c r="X463" s="1"/>
  <c r="Y463" s="1"/>
  <c r="BH463"/>
  <c r="Q395"/>
  <c r="BE395" s="1"/>
  <c r="CI395" s="1"/>
  <c r="BH395"/>
  <c r="Q382"/>
  <c r="BC382" s="1"/>
  <c r="BH382"/>
  <c r="G543"/>
  <c r="G641" s="1"/>
  <c r="A641"/>
  <c r="Q402"/>
  <c r="BE402" s="1"/>
  <c r="CI402" s="1"/>
  <c r="BH402"/>
  <c r="Q384"/>
  <c r="BC384" s="1"/>
  <c r="BH384"/>
  <c r="Q375"/>
  <c r="Z375" s="1"/>
  <c r="BH375"/>
  <c r="Q400"/>
  <c r="BD400" s="1"/>
  <c r="BH400"/>
  <c r="Q450"/>
  <c r="V450" s="1"/>
  <c r="W450" s="1"/>
  <c r="BH450"/>
  <c r="Q528"/>
  <c r="BE528" s="1"/>
  <c r="CI528" s="1"/>
  <c r="BH528"/>
  <c r="Q449"/>
  <c r="BD449" s="1"/>
  <c r="BH449"/>
  <c r="Q514"/>
  <c r="BE514" s="1"/>
  <c r="CI514" s="1"/>
  <c r="BH514"/>
  <c r="S545"/>
  <c r="U545" s="1"/>
  <c r="AB545" s="1"/>
  <c r="S417"/>
  <c r="U417" s="1"/>
  <c r="AB417" s="1"/>
  <c r="AF359"/>
  <c r="BC531"/>
  <c r="BC417"/>
  <c r="V431"/>
  <c r="W431" s="1"/>
  <c r="Z520"/>
  <c r="AA520" s="1"/>
  <c r="S506"/>
  <c r="U506" s="1"/>
  <c r="AB506" s="1"/>
  <c r="S413"/>
  <c r="U413" s="1"/>
  <c r="AB413" s="1"/>
  <c r="S414"/>
  <c r="U414" s="1"/>
  <c r="AB414" s="1"/>
  <c r="AA411"/>
  <c r="AG411" s="1"/>
  <c r="AG342"/>
  <c r="V545"/>
  <c r="W545" s="1"/>
  <c r="Z417"/>
  <c r="AE417" s="1"/>
  <c r="X531"/>
  <c r="Y531" s="1"/>
  <c r="AD344"/>
  <c r="AE361"/>
  <c r="X513"/>
  <c r="Y513" s="1"/>
  <c r="Z428"/>
  <c r="AE428" s="1"/>
  <c r="AC344"/>
  <c r="AF343"/>
  <c r="AF363"/>
  <c r="AW334"/>
  <c r="BD513"/>
  <c r="BE531"/>
  <c r="CI531" s="1"/>
  <c r="BC431"/>
  <c r="BE520"/>
  <c r="CI520" s="1"/>
  <c r="BD506"/>
  <c r="BE413"/>
  <c r="CI413" s="1"/>
  <c r="BD414"/>
  <c r="AB343"/>
  <c r="BF537"/>
  <c r="BG537" s="1"/>
  <c r="CH537" s="1"/>
  <c r="BI537" s="1"/>
  <c r="BJ537" s="1"/>
  <c r="BD545"/>
  <c r="BD417"/>
  <c r="G544"/>
  <c r="G642" s="1"/>
  <c r="A642"/>
  <c r="Q447"/>
  <c r="BC447" s="1"/>
  <c r="BH447"/>
  <c r="Q422"/>
  <c r="Z422" s="1"/>
  <c r="BH422"/>
  <c r="Q397"/>
  <c r="BC397" s="1"/>
  <c r="BH397"/>
  <c r="Q398"/>
  <c r="BC398" s="1"/>
  <c r="BH398"/>
  <c r="Q378"/>
  <c r="BD378" s="1"/>
  <c r="BH378"/>
  <c r="Q394"/>
  <c r="S394" s="1"/>
  <c r="U394" s="1"/>
  <c r="BH394"/>
  <c r="Q389"/>
  <c r="V389" s="1"/>
  <c r="W389" s="1"/>
  <c r="BH389"/>
  <c r="Q383"/>
  <c r="BE383" s="1"/>
  <c r="CI383" s="1"/>
  <c r="BH383"/>
  <c r="Q564"/>
  <c r="BE564" s="1"/>
  <c r="CI564" s="1"/>
  <c r="BH564"/>
  <c r="Q393"/>
  <c r="BC393" s="1"/>
  <c r="BH393"/>
  <c r="Q388"/>
  <c r="BD388" s="1"/>
  <c r="BH388"/>
  <c r="Q581"/>
  <c r="BE581" s="1"/>
  <c r="CI581" s="1"/>
  <c r="BH581"/>
  <c r="Q521"/>
  <c r="BD521" s="1"/>
  <c r="Q557"/>
  <c r="BD557" s="1"/>
  <c r="BH557"/>
  <c r="Q507"/>
  <c r="BD507" s="1"/>
  <c r="BH507"/>
  <c r="Q433"/>
  <c r="X433" s="1"/>
  <c r="Y433" s="1"/>
  <c r="BH433"/>
  <c r="Q546"/>
  <c r="BC546" s="1"/>
  <c r="BH546"/>
  <c r="Q374"/>
  <c r="BD374" s="1"/>
  <c r="BH374"/>
  <c r="Q377"/>
  <c r="BD377" s="1"/>
  <c r="BH377"/>
  <c r="Q387"/>
  <c r="X387" s="1"/>
  <c r="Y387" s="1"/>
  <c r="BH387"/>
  <c r="Q373"/>
  <c r="BE373" s="1"/>
  <c r="CI373" s="1"/>
  <c r="BH373"/>
  <c r="Q401"/>
  <c r="BC401" s="1"/>
  <c r="BH401"/>
  <c r="Q376"/>
  <c r="BD376" s="1"/>
  <c r="BH376"/>
  <c r="Q539"/>
  <c r="BE539" s="1"/>
  <c r="CI539" s="1"/>
  <c r="BH539"/>
  <c r="Q421"/>
  <c r="Z421" s="1"/>
  <c r="BH421"/>
  <c r="Q415"/>
  <c r="BD415" s="1"/>
  <c r="BH415"/>
  <c r="Q436"/>
  <c r="BE436" s="1"/>
  <c r="CI436" s="1"/>
  <c r="BH436"/>
  <c r="Q390"/>
  <c r="BC390" s="1"/>
  <c r="BH390"/>
  <c r="Q399"/>
  <c r="BD399" s="1"/>
  <c r="BH399"/>
  <c r="Q403"/>
  <c r="BD403" s="1"/>
  <c r="BH403"/>
  <c r="Q392"/>
  <c r="BD392" s="1"/>
  <c r="BH392"/>
  <c r="Q381"/>
  <c r="BC381" s="1"/>
  <c r="BH381"/>
  <c r="Q446"/>
  <c r="BC446" s="1"/>
  <c r="BH446"/>
  <c r="Q464"/>
  <c r="BE464" s="1"/>
  <c r="CI464" s="1"/>
  <c r="BH464"/>
  <c r="Q418"/>
  <c r="BC418" s="1"/>
  <c r="Q429"/>
  <c r="BD429" s="1"/>
  <c r="BH429"/>
  <c r="Q435"/>
  <c r="V435" s="1"/>
  <c r="W435" s="1"/>
  <c r="BH435"/>
  <c r="S531"/>
  <c r="U531" s="1"/>
  <c r="AB531" s="1"/>
  <c r="S428"/>
  <c r="U428" s="1"/>
  <c r="AB428" s="1"/>
  <c r="BC428"/>
  <c r="BF345"/>
  <c r="BG345" s="1"/>
  <c r="CH345" s="1"/>
  <c r="BI345" s="1"/>
  <c r="BJ345" s="1"/>
  <c r="S431"/>
  <c r="U431" s="1"/>
  <c r="AB431" s="1"/>
  <c r="X520"/>
  <c r="Y520" s="1"/>
  <c r="Z413"/>
  <c r="AE413" s="1"/>
  <c r="X414"/>
  <c r="Y414" s="1"/>
  <c r="AC363"/>
  <c r="Z545"/>
  <c r="AA545" s="1"/>
  <c r="V513"/>
  <c r="W513" s="1"/>
  <c r="X428"/>
  <c r="Y428" s="1"/>
  <c r="AF369"/>
  <c r="AW209"/>
  <c r="AD84"/>
  <c r="AE84" s="1"/>
  <c r="AJ84" s="1"/>
  <c r="AD96"/>
  <c r="AE96" s="1"/>
  <c r="AJ96" s="1"/>
  <c r="BH209"/>
  <c r="AL209" s="1"/>
  <c r="AM209" s="1"/>
  <c r="BM209" s="1"/>
  <c r="AT21"/>
  <c r="AU21" s="1"/>
  <c r="AV21" s="1"/>
  <c r="G19" i="3" s="1"/>
  <c r="I19"/>
  <c r="AQ210" i="1"/>
  <c r="AR210" s="1"/>
  <c r="AS210" s="1"/>
  <c r="I208" i="3"/>
  <c r="AT19" i="1"/>
  <c r="AU19" s="1"/>
  <c r="AV19" s="1"/>
  <c r="G17" i="3" s="1"/>
  <c r="I17"/>
  <c r="AT20" i="1"/>
  <c r="AU20" s="1"/>
  <c r="AV20" s="1"/>
  <c r="G18" i="3" s="1"/>
  <c r="I18"/>
  <c r="AQ34" i="1"/>
  <c r="AR34" s="1"/>
  <c r="AS34" s="1"/>
  <c r="I32" i="3"/>
  <c r="AT38" i="1"/>
  <c r="AU38" s="1"/>
  <c r="AV38" s="1"/>
  <c r="G36" i="3" s="1"/>
  <c r="I36"/>
  <c r="AT26" i="1"/>
  <c r="AU26" s="1"/>
  <c r="AV26" s="1"/>
  <c r="G24" i="3" s="1"/>
  <c r="I24"/>
  <c r="AQ31" i="1"/>
  <c r="AR31" s="1"/>
  <c r="AS31" s="1"/>
  <c r="I29" i="3"/>
  <c r="AQ29" i="1"/>
  <c r="AR29" s="1"/>
  <c r="AS29" s="1"/>
  <c r="I27" i="3"/>
  <c r="AT35" i="1"/>
  <c r="AU35" s="1"/>
  <c r="AV35" s="1"/>
  <c r="G33" i="3" s="1"/>
  <c r="I33"/>
  <c r="AQ37" i="1"/>
  <c r="AR37" s="1"/>
  <c r="AS37" s="1"/>
  <c r="I35" i="3"/>
  <c r="AQ40" i="1"/>
  <c r="AR40" s="1"/>
  <c r="I38" i="3"/>
  <c r="AT23" i="1"/>
  <c r="AU23" s="1"/>
  <c r="AV23" s="1"/>
  <c r="G21" i="3" s="1"/>
  <c r="I21"/>
  <c r="AK503" i="1"/>
  <c r="BM503" s="1"/>
  <c r="J207" i="3"/>
  <c r="AD89" i="1"/>
  <c r="AE89" s="1"/>
  <c r="AJ89" s="1"/>
  <c r="AT34"/>
  <c r="AU34" s="1"/>
  <c r="AD87"/>
  <c r="AE87" s="1"/>
  <c r="AJ87" s="1"/>
  <c r="AN101"/>
  <c r="D99" i="3" s="1"/>
  <c r="X89" i="1"/>
  <c r="AP89" s="1"/>
  <c r="AN93"/>
  <c r="D91" i="3" s="1"/>
  <c r="AT40" i="1"/>
  <c r="AU40" s="1"/>
  <c r="AD107"/>
  <c r="AE107" s="1"/>
  <c r="AJ107" s="1"/>
  <c r="AQ35"/>
  <c r="AR35" s="1"/>
  <c r="AS35" s="1"/>
  <c r="AD105"/>
  <c r="AE105" s="1"/>
  <c r="AJ105" s="1"/>
  <c r="AQ23"/>
  <c r="AR23" s="1"/>
  <c r="AS23" s="1"/>
  <c r="AL503"/>
  <c r="AM503" s="1"/>
  <c r="AN503" s="1"/>
  <c r="AD94"/>
  <c r="AE94" s="1"/>
  <c r="AJ94" s="1"/>
  <c r="AD82"/>
  <c r="AE82" s="1"/>
  <c r="AJ82" s="1"/>
  <c r="AN104"/>
  <c r="D102" i="3" s="1"/>
  <c r="S288" i="1"/>
  <c r="V288" s="1"/>
  <c r="T288" s="1"/>
  <c r="Y288" s="1"/>
  <c r="Z288" s="1"/>
  <c r="AN288" s="1"/>
  <c r="D286" i="3" s="1"/>
  <c r="AA295" i="1"/>
  <c r="AB295" s="1"/>
  <c r="AD109"/>
  <c r="AE109" s="1"/>
  <c r="AJ109" s="1"/>
  <c r="AQ38"/>
  <c r="AR38" s="1"/>
  <c r="AS38" s="1"/>
  <c r="AX45"/>
  <c r="X86"/>
  <c r="AP86" s="1"/>
  <c r="X132"/>
  <c r="AP132" s="1"/>
  <c r="AT210"/>
  <c r="AU210" s="1"/>
  <c r="X94"/>
  <c r="AP94" s="1"/>
  <c r="R288"/>
  <c r="U288" s="1"/>
  <c r="AY503"/>
  <c r="AZ503" s="1"/>
  <c r="X66"/>
  <c r="AP66" s="1"/>
  <c r="AE97"/>
  <c r="AJ97" s="1"/>
  <c r="AN84"/>
  <c r="D82" i="3" s="1"/>
  <c r="AV360" i="1"/>
  <c r="AX360" s="1"/>
  <c r="AX324"/>
  <c r="AW324"/>
  <c r="AY334"/>
  <c r="AZ334" s="1"/>
  <c r="BA334"/>
  <c r="E38" i="3" s="1"/>
  <c r="AY329" i="1"/>
  <c r="AZ329" s="1"/>
  <c r="BA329"/>
  <c r="E33" i="3" s="1"/>
  <c r="AY319" i="1"/>
  <c r="AZ319" s="1"/>
  <c r="BA319"/>
  <c r="E23" i="3" s="1"/>
  <c r="BA504" i="1"/>
  <c r="E208" i="3" s="1"/>
  <c r="AY504" i="1"/>
  <c r="AZ504" s="1"/>
  <c r="BA320"/>
  <c r="E24" i="3" s="1"/>
  <c r="AY320" i="1"/>
  <c r="AZ320" s="1"/>
  <c r="AX348"/>
  <c r="AW348"/>
  <c r="AY529"/>
  <c r="AZ529" s="1"/>
  <c r="BA529"/>
  <c r="E233" i="3" s="1"/>
  <c r="AD95" i="1"/>
  <c r="AE95" s="1"/>
  <c r="AJ95" s="1"/>
  <c r="AD83"/>
  <c r="AE83" s="1"/>
  <c r="AJ83" s="1"/>
  <c r="AN92"/>
  <c r="D90" i="3" s="1"/>
  <c r="BF344" i="1"/>
  <c r="BG344" s="1"/>
  <c r="CH344" s="1"/>
  <c r="BI344" s="1"/>
  <c r="BJ344" s="1"/>
  <c r="AV408"/>
  <c r="BF530"/>
  <c r="BG530" s="1"/>
  <c r="CH530" s="1"/>
  <c r="BI530" s="1"/>
  <c r="BJ530" s="1"/>
  <c r="AV530"/>
  <c r="AV368"/>
  <c r="AY325"/>
  <c r="AZ325" s="1"/>
  <c r="BA325"/>
  <c r="E29" i="3" s="1"/>
  <c r="AY511" i="1"/>
  <c r="AZ511" s="1"/>
  <c r="BA511"/>
  <c r="E215" i="3" s="1"/>
  <c r="AY314" i="1"/>
  <c r="AZ314" s="1"/>
  <c r="BA314"/>
  <c r="E18" i="3" s="1"/>
  <c r="AY309" i="1"/>
  <c r="AZ309" s="1"/>
  <c r="BA309"/>
  <c r="E13" i="3" s="1"/>
  <c r="AX328" i="1"/>
  <c r="AW328"/>
  <c r="AY335"/>
  <c r="AZ335" s="1"/>
  <c r="BA335"/>
  <c r="E39" i="3" s="1"/>
  <c r="Y67" i="1"/>
  <c r="Z67" s="1"/>
  <c r="AN67" s="1"/>
  <c r="D65" i="3" s="1"/>
  <c r="AT31" i="1"/>
  <c r="AU31" s="1"/>
  <c r="AY338"/>
  <c r="AZ338" s="1"/>
  <c r="BA338"/>
  <c r="E42" i="3" s="1"/>
  <c r="AB445" i="1"/>
  <c r="AY315"/>
  <c r="AZ315" s="1"/>
  <c r="BA315"/>
  <c r="E19" i="3" s="1"/>
  <c r="AY321" i="1"/>
  <c r="AZ321" s="1"/>
  <c r="BA321"/>
  <c r="E25" i="3" s="1"/>
  <c r="AX312" i="1"/>
  <c r="AW312"/>
  <c r="AY407"/>
  <c r="AZ407" s="1"/>
  <c r="BA407"/>
  <c r="E111" i="3" s="1"/>
  <c r="AX426" i="1"/>
  <c r="AW426"/>
  <c r="AP95"/>
  <c r="AD98"/>
  <c r="AE98" s="1"/>
  <c r="AJ98" s="1"/>
  <c r="Y218"/>
  <c r="Z218" s="1"/>
  <c r="AN218" s="1"/>
  <c r="D216" i="3" s="1"/>
  <c r="W295" i="1"/>
  <c r="X51"/>
  <c r="AP51" s="1"/>
  <c r="X105"/>
  <c r="AP105" s="1"/>
  <c r="AX25"/>
  <c r="AD106"/>
  <c r="AE106" s="1"/>
  <c r="AJ106" s="1"/>
  <c r="Y68"/>
  <c r="Z68" s="1"/>
  <c r="AN68" s="1"/>
  <c r="D66" i="3" s="1"/>
  <c r="Y86" i="1"/>
  <c r="Z86" s="1"/>
  <c r="AN86" s="1"/>
  <c r="D84" i="3" s="1"/>
  <c r="X99" i="1"/>
  <c r="AP99" s="1"/>
  <c r="I97" i="3" s="1"/>
  <c r="AX18" i="1"/>
  <c r="AD100"/>
  <c r="AE100" s="1"/>
  <c r="AJ100" s="1"/>
  <c r="Y74"/>
  <c r="Z74" s="1"/>
  <c r="AN74" s="1"/>
  <c r="D72" i="3" s="1"/>
  <c r="R295" i="1"/>
  <c r="U295" s="1"/>
  <c r="AC295"/>
  <c r="AQ20"/>
  <c r="AR20" s="1"/>
  <c r="AX235"/>
  <c r="X82"/>
  <c r="AP82" s="1"/>
  <c r="AD103"/>
  <c r="AE103" s="1"/>
  <c r="AJ103" s="1"/>
  <c r="AD85"/>
  <c r="AE85" s="1"/>
  <c r="AJ85" s="1"/>
  <c r="X88"/>
  <c r="AP88" s="1"/>
  <c r="Y77"/>
  <c r="Z77" s="1"/>
  <c r="AN77" s="1"/>
  <c r="D75" i="3" s="1"/>
  <c r="AD80" i="1"/>
  <c r="AE80" s="1"/>
  <c r="AJ80" s="1"/>
  <c r="AQ19"/>
  <c r="AR19" s="1"/>
  <c r="AS19" s="1"/>
  <c r="AD101"/>
  <c r="AE101" s="1"/>
  <c r="AJ101" s="1"/>
  <c r="X131"/>
  <c r="AP131" s="1"/>
  <c r="X87"/>
  <c r="AP87" s="1"/>
  <c r="X48"/>
  <c r="AP48" s="1"/>
  <c r="AC288"/>
  <c r="Y64"/>
  <c r="Z64" s="1"/>
  <c r="AN64" s="1"/>
  <c r="D62" i="3" s="1"/>
  <c r="AX17" i="1"/>
  <c r="AD81"/>
  <c r="AE81" s="1"/>
  <c r="AJ81" s="1"/>
  <c r="AD99"/>
  <c r="AE99" s="1"/>
  <c r="AJ99" s="1"/>
  <c r="Y69"/>
  <c r="Z69" s="1"/>
  <c r="AN69" s="1"/>
  <c r="D67" i="3" s="1"/>
  <c r="X70" i="1"/>
  <c r="AP70" s="1"/>
  <c r="X60"/>
  <c r="AP60" s="1"/>
  <c r="AA288"/>
  <c r="AB288" s="1"/>
  <c r="AN98"/>
  <c r="D96" i="3" s="1"/>
  <c r="X46" i="1"/>
  <c r="AP46" s="1"/>
  <c r="Y94"/>
  <c r="Z94" s="1"/>
  <c r="AN94" s="1"/>
  <c r="D92" i="3" s="1"/>
  <c r="AD79" i="1"/>
  <c r="AE79" s="1"/>
  <c r="AJ79" s="1"/>
  <c r="AX24"/>
  <c r="AT37"/>
  <c r="AU37" s="1"/>
  <c r="X103"/>
  <c r="AP103" s="1"/>
  <c r="AE104"/>
  <c r="AJ104" s="1"/>
  <c r="AN107"/>
  <c r="D105" i="3" s="1"/>
  <c r="X75" i="1"/>
  <c r="AP75" s="1"/>
  <c r="AQ26"/>
  <c r="AR26" s="1"/>
  <c r="AS26" s="1"/>
  <c r="X76"/>
  <c r="AP76" s="1"/>
  <c r="R110"/>
  <c r="U110" s="1"/>
  <c r="AN108"/>
  <c r="D106" i="3" s="1"/>
  <c r="AN102" i="1"/>
  <c r="D100" i="3" s="1"/>
  <c r="X81" i="1"/>
  <c r="AP81" s="1"/>
  <c r="AD93"/>
  <c r="AE93" s="1"/>
  <c r="AJ93" s="1"/>
  <c r="AD108"/>
  <c r="AE108" s="1"/>
  <c r="AJ108" s="1"/>
  <c r="X102"/>
  <c r="AP102" s="1"/>
  <c r="AC417"/>
  <c r="AH328"/>
  <c r="AI328" s="1"/>
  <c r="AJ328" s="1"/>
  <c r="AN109"/>
  <c r="D107" i="3" s="1"/>
  <c r="X49" i="1"/>
  <c r="AP49" s="1"/>
  <c r="AN97"/>
  <c r="D95" i="3" s="1"/>
  <c r="X72" i="1"/>
  <c r="AP72" s="1"/>
  <c r="Y62"/>
  <c r="Z62" s="1"/>
  <c r="AN62" s="1"/>
  <c r="D60" i="3" s="1"/>
  <c r="X117" i="1"/>
  <c r="AP117" s="1"/>
  <c r="AA110"/>
  <c r="AB110" s="1"/>
  <c r="AN85"/>
  <c r="D83" i="3" s="1"/>
  <c r="Y106" i="1"/>
  <c r="Z106" s="1"/>
  <c r="AN106" s="1"/>
  <c r="D104" i="3" s="1"/>
  <c r="X106" i="1"/>
  <c r="AP106" s="1"/>
  <c r="T402"/>
  <c r="T384"/>
  <c r="T374"/>
  <c r="T401"/>
  <c r="T539"/>
  <c r="T390"/>
  <c r="T399"/>
  <c r="T375"/>
  <c r="T400"/>
  <c r="T382"/>
  <c r="T418"/>
  <c r="T546"/>
  <c r="T386"/>
  <c r="T379"/>
  <c r="T385"/>
  <c r="T514"/>
  <c r="T380"/>
  <c r="T397"/>
  <c r="T398"/>
  <c r="T378"/>
  <c r="T394"/>
  <c r="T389"/>
  <c r="T532"/>
  <c r="T432"/>
  <c r="T419"/>
  <c r="T383"/>
  <c r="T395"/>
  <c r="T564"/>
  <c r="AH324"/>
  <c r="AI324" s="1"/>
  <c r="AJ324" s="1"/>
  <c r="J28" i="3" s="1"/>
  <c r="AP91" i="1"/>
  <c r="AQ21"/>
  <c r="AR21" s="1"/>
  <c r="AS21" s="1"/>
  <c r="W110"/>
  <c r="Y236"/>
  <c r="Z236" s="1"/>
  <c r="AN236" s="1"/>
  <c r="D234" i="3" s="1"/>
  <c r="V90" i="1"/>
  <c r="T90" s="1"/>
  <c r="X90" s="1"/>
  <c r="Y59"/>
  <c r="Z59" s="1"/>
  <c r="AN59" s="1"/>
  <c r="D57" i="3" s="1"/>
  <c r="X57" i="1"/>
  <c r="AP57" s="1"/>
  <c r="I55" i="3" s="1"/>
  <c r="AS16" i="1"/>
  <c r="Y225"/>
  <c r="Z225" s="1"/>
  <c r="AN225" s="1"/>
  <c r="D223" i="3" s="1"/>
  <c r="S110" i="1"/>
  <c r="V110" s="1"/>
  <c r="T110" s="1"/>
  <c r="AE88"/>
  <c r="AJ88" s="1"/>
  <c r="AD91"/>
  <c r="AE91" s="1"/>
  <c r="AJ91" s="1"/>
  <c r="AX33"/>
  <c r="AG530"/>
  <c r="AC416"/>
  <c r="T377"/>
  <c r="T387"/>
  <c r="T373"/>
  <c r="T376"/>
  <c r="T421"/>
  <c r="T415"/>
  <c r="T436"/>
  <c r="T450"/>
  <c r="T528"/>
  <c r="T449"/>
  <c r="T393"/>
  <c r="T388"/>
  <c r="T581"/>
  <c r="T464"/>
  <c r="T429"/>
  <c r="T396"/>
  <c r="T391"/>
  <c r="T447"/>
  <c r="T571"/>
  <c r="T422"/>
  <c r="T403"/>
  <c r="T392"/>
  <c r="T381"/>
  <c r="T521"/>
  <c r="T557"/>
  <c r="T507"/>
  <c r="T433"/>
  <c r="T435"/>
  <c r="X83"/>
  <c r="AP83" s="1"/>
  <c r="X100"/>
  <c r="AP100" s="1"/>
  <c r="Y91"/>
  <c r="Z91" s="1"/>
  <c r="AN91" s="1"/>
  <c r="D89" i="3" s="1"/>
  <c r="AF344" i="1"/>
  <c r="X96"/>
  <c r="AP96" s="1"/>
  <c r="Y55"/>
  <c r="Z55" s="1"/>
  <c r="AN55" s="1"/>
  <c r="D53" i="3" s="1"/>
  <c r="Y63" i="1"/>
  <c r="Z63" s="1"/>
  <c r="AN63" s="1"/>
  <c r="D61" i="3" s="1"/>
  <c r="X108" i="1"/>
  <c r="AP108" s="1"/>
  <c r="Y88"/>
  <c r="Z88" s="1"/>
  <c r="AN88" s="1"/>
  <c r="D86" i="3" s="1"/>
  <c r="X79" i="1"/>
  <c r="AP79" s="1"/>
  <c r="AD416"/>
  <c r="R424"/>
  <c r="P424"/>
  <c r="R515"/>
  <c r="P515"/>
  <c r="P189"/>
  <c r="Q189" s="1"/>
  <c r="AC189" s="1"/>
  <c r="O483"/>
  <c r="R454"/>
  <c r="P454"/>
  <c r="R533"/>
  <c r="P533"/>
  <c r="R466"/>
  <c r="P466"/>
  <c r="R452"/>
  <c r="P452"/>
  <c r="R554"/>
  <c r="P554"/>
  <c r="R572"/>
  <c r="P572"/>
  <c r="AF360"/>
  <c r="Y95"/>
  <c r="Z95" s="1"/>
  <c r="AN95" s="1"/>
  <c r="D93" i="3" s="1"/>
  <c r="AT29" i="1"/>
  <c r="AU29" s="1"/>
  <c r="Y87"/>
  <c r="Z87" s="1"/>
  <c r="AN87" s="1"/>
  <c r="D85" i="3" s="1"/>
  <c r="Y47" i="1"/>
  <c r="Z47" s="1"/>
  <c r="AN47" s="1"/>
  <c r="D45" i="3" s="1"/>
  <c r="Y100" i="1"/>
  <c r="Z100" s="1"/>
  <c r="AN100" s="1"/>
  <c r="D98" i="3" s="1"/>
  <c r="Y56" i="1"/>
  <c r="Z56" s="1"/>
  <c r="AN56" s="1"/>
  <c r="D54" i="3" s="1"/>
  <c r="X58" i="1"/>
  <c r="AP58" s="1"/>
  <c r="BA209"/>
  <c r="BB209" s="1"/>
  <c r="AD417"/>
  <c r="R469"/>
  <c r="P469"/>
  <c r="P589"/>
  <c r="R540"/>
  <c r="P540"/>
  <c r="R423"/>
  <c r="P423"/>
  <c r="R441"/>
  <c r="P441"/>
  <c r="P448"/>
  <c r="P289"/>
  <c r="Q289" s="1"/>
  <c r="AC289" s="1"/>
  <c r="O583"/>
  <c r="X104"/>
  <c r="AP104" s="1"/>
  <c r="AD102"/>
  <c r="AE102" s="1"/>
  <c r="AJ102" s="1"/>
  <c r="X92"/>
  <c r="AP92" s="1"/>
  <c r="X115"/>
  <c r="AP115" s="1"/>
  <c r="X109"/>
  <c r="AP109" s="1"/>
  <c r="R455"/>
  <c r="P455"/>
  <c r="R468"/>
  <c r="P468"/>
  <c r="R558"/>
  <c r="P558"/>
  <c r="R582"/>
  <c r="P582"/>
  <c r="R438"/>
  <c r="P438"/>
  <c r="R434"/>
  <c r="P434"/>
  <c r="R508"/>
  <c r="P508"/>
  <c r="R440"/>
  <c r="P440"/>
  <c r="P296"/>
  <c r="Q296" s="1"/>
  <c r="W296" s="1"/>
  <c r="O590"/>
  <c r="R522"/>
  <c r="P522"/>
  <c r="R404"/>
  <c r="P404"/>
  <c r="AF368"/>
  <c r="AX16"/>
  <c r="X50"/>
  <c r="AP50" s="1"/>
  <c r="Y52"/>
  <c r="Z52" s="1"/>
  <c r="AN52" s="1"/>
  <c r="D50" i="3" s="1"/>
  <c r="X101" i="1"/>
  <c r="AP101" s="1"/>
  <c r="AX217"/>
  <c r="AR27"/>
  <c r="AS27" s="1"/>
  <c r="AF530"/>
  <c r="AF408"/>
  <c r="AT55"/>
  <c r="AU55" s="1"/>
  <c r="AV55" s="1"/>
  <c r="G53" i="3" s="1"/>
  <c r="AQ55" i="1"/>
  <c r="AR55" s="1"/>
  <c r="AS55" s="1"/>
  <c r="AT63"/>
  <c r="AU63" s="1"/>
  <c r="AV63" s="1"/>
  <c r="G61" i="3" s="1"/>
  <c r="AQ63" i="1"/>
  <c r="AR63" s="1"/>
  <c r="AS63" s="1"/>
  <c r="AT69"/>
  <c r="AU69" s="1"/>
  <c r="AV69" s="1"/>
  <c r="G67" i="3" s="1"/>
  <c r="AQ69" i="1"/>
  <c r="AR69" s="1"/>
  <c r="AS69" s="1"/>
  <c r="AT71"/>
  <c r="AU71" s="1"/>
  <c r="AV71" s="1"/>
  <c r="G69" i="3" s="1"/>
  <c r="AQ71" i="1"/>
  <c r="AQ73"/>
  <c r="AR73" s="1"/>
  <c r="AS73" s="1"/>
  <c r="AT73"/>
  <c r="AU73" s="1"/>
  <c r="AV73" s="1"/>
  <c r="G71" i="3" s="1"/>
  <c r="AT52" i="1"/>
  <c r="AU52" s="1"/>
  <c r="AV52" s="1"/>
  <c r="G50" i="3" s="1"/>
  <c r="AQ52" i="1"/>
  <c r="AR52" s="1"/>
  <c r="AS52" s="1"/>
  <c r="AT47"/>
  <c r="AU47" s="1"/>
  <c r="AV47" s="1"/>
  <c r="G45" i="3" s="1"/>
  <c r="AQ47" i="1"/>
  <c r="AR47" s="1"/>
  <c r="AS47" s="1"/>
  <c r="AQ261"/>
  <c r="AR261" s="1"/>
  <c r="AS261" s="1"/>
  <c r="AT261"/>
  <c r="AU261" s="1"/>
  <c r="AV261" s="1"/>
  <c r="G259" i="3" s="1"/>
  <c r="AT218" i="1"/>
  <c r="AU218" s="1"/>
  <c r="AV218" s="1"/>
  <c r="G216" i="3" s="1"/>
  <c r="AQ218" i="1"/>
  <c r="AR218" s="1"/>
  <c r="AS218" s="1"/>
  <c r="AQ54"/>
  <c r="AR54" s="1"/>
  <c r="AS54" s="1"/>
  <c r="AT54"/>
  <c r="AU54" s="1"/>
  <c r="AV54" s="1"/>
  <c r="G52" i="3" s="1"/>
  <c r="AT59" i="1"/>
  <c r="AU59" s="1"/>
  <c r="AV59" s="1"/>
  <c r="G57" i="3" s="1"/>
  <c r="AQ59" i="1"/>
  <c r="AR59" s="1"/>
  <c r="AS59" s="1"/>
  <c r="AT62"/>
  <c r="AU62" s="1"/>
  <c r="AV62" s="1"/>
  <c r="G60" i="3" s="1"/>
  <c r="AQ62" i="1"/>
  <c r="AR62" s="1"/>
  <c r="AS62" s="1"/>
  <c r="O145"/>
  <c r="O439" s="1"/>
  <c r="BH30"/>
  <c r="AL30" s="1"/>
  <c r="AM30" s="1"/>
  <c r="AW30"/>
  <c r="AQ67"/>
  <c r="AT67"/>
  <c r="AU67" s="1"/>
  <c r="AV67" s="1"/>
  <c r="G65" i="3" s="1"/>
  <c r="O286" i="1"/>
  <c r="P260"/>
  <c r="Q260" s="1"/>
  <c r="AT68"/>
  <c r="AU68" s="1"/>
  <c r="AV68" s="1"/>
  <c r="G66" i="3" s="1"/>
  <c r="AQ68" i="1"/>
  <c r="AR68" s="1"/>
  <c r="AS68" s="1"/>
  <c r="O179"/>
  <c r="O473" s="1"/>
  <c r="P160"/>
  <c r="Q160" s="1"/>
  <c r="AC263"/>
  <c r="AQ74"/>
  <c r="AR74" s="1"/>
  <c r="AS74" s="1"/>
  <c r="AT74"/>
  <c r="AU74" s="1"/>
  <c r="AV74" s="1"/>
  <c r="G72" i="3" s="1"/>
  <c r="BH112" i="1"/>
  <c r="AL112" s="1"/>
  <c r="AM112" s="1"/>
  <c r="V244"/>
  <c r="T244" s="1"/>
  <c r="Y244" s="1"/>
  <c r="Z244" s="1"/>
  <c r="AN244" s="1"/>
  <c r="D242" i="3" s="1"/>
  <c r="V134" i="1"/>
  <c r="T134" s="1"/>
  <c r="Y134" s="1"/>
  <c r="Z134" s="1"/>
  <c r="AN134" s="1"/>
  <c r="D132" i="3" s="1"/>
  <c r="A62" i="1"/>
  <c r="A354"/>
  <c r="G354" s="1"/>
  <c r="A254"/>
  <c r="BE60"/>
  <c r="U212"/>
  <c r="AD212" s="1"/>
  <c r="AE212" s="1"/>
  <c r="AJ212" s="1"/>
  <c r="U226"/>
  <c r="AD226" s="1"/>
  <c r="AE226" s="1"/>
  <c r="AJ226" s="1"/>
  <c r="W121"/>
  <c r="S121"/>
  <c r="AC121"/>
  <c r="AA121"/>
  <c r="AB121" s="1"/>
  <c r="R121"/>
  <c r="U136"/>
  <c r="AD136" s="1"/>
  <c r="AE136" s="1"/>
  <c r="AJ136" s="1"/>
  <c r="R213"/>
  <c r="W213"/>
  <c r="S213"/>
  <c r="AC213"/>
  <c r="AA213"/>
  <c r="AB213" s="1"/>
  <c r="AC127"/>
  <c r="V120"/>
  <c r="T120" s="1"/>
  <c r="Y120" s="1"/>
  <c r="Z120" s="1"/>
  <c r="AN120" s="1"/>
  <c r="D118" i="3" s="1"/>
  <c r="AW16" i="1"/>
  <c r="BH16"/>
  <c r="AL16" s="1"/>
  <c r="AM16" s="1"/>
  <c r="BH39"/>
  <c r="AL39" s="1"/>
  <c r="AM39" s="1"/>
  <c r="AW39"/>
  <c r="U123"/>
  <c r="AD123" s="1"/>
  <c r="AE123" s="1"/>
  <c r="AJ123" s="1"/>
  <c r="AT28"/>
  <c r="AQ28"/>
  <c r="AR28" s="1"/>
  <c r="U219"/>
  <c r="AD219" s="1"/>
  <c r="O191"/>
  <c r="P172"/>
  <c r="Q172" s="1"/>
  <c r="U151"/>
  <c r="AD151" s="1"/>
  <c r="AE151" s="1"/>
  <c r="AJ151" s="1"/>
  <c r="O254"/>
  <c r="O548" s="1"/>
  <c r="P228"/>
  <c r="Q228" s="1"/>
  <c r="O166"/>
  <c r="O460" s="1"/>
  <c r="P147"/>
  <c r="Q147" s="1"/>
  <c r="V262"/>
  <c r="T262" s="1"/>
  <c r="Y262" s="1"/>
  <c r="Z262" s="1"/>
  <c r="AN262" s="1"/>
  <c r="D260" i="3" s="1"/>
  <c r="U237" i="1"/>
  <c r="O290"/>
  <c r="P264"/>
  <c r="Q264" s="1"/>
  <c r="O304"/>
  <c r="O598" s="1"/>
  <c r="P278"/>
  <c r="Q278" s="1"/>
  <c r="V233"/>
  <c r="T233" s="1"/>
  <c r="Y233" s="1"/>
  <c r="Z233" s="1"/>
  <c r="AN233" s="1"/>
  <c r="D231" i="3" s="1"/>
  <c r="U137" i="1"/>
  <c r="AD137" s="1"/>
  <c r="AE137" s="1"/>
  <c r="AJ137" s="1"/>
  <c r="AC259"/>
  <c r="AA259"/>
  <c r="AB259" s="1"/>
  <c r="R259"/>
  <c r="W259"/>
  <c r="S259"/>
  <c r="AW45"/>
  <c r="BH45"/>
  <c r="AL45" s="1"/>
  <c r="AM45" s="1"/>
  <c r="BH22"/>
  <c r="AL22" s="1"/>
  <c r="AM22" s="1"/>
  <c r="AW22"/>
  <c r="BH18"/>
  <c r="AL18" s="1"/>
  <c r="AM18" s="1"/>
  <c r="AW18"/>
  <c r="BH36"/>
  <c r="AL36" s="1"/>
  <c r="AM36" s="1"/>
  <c r="AW36"/>
  <c r="X107"/>
  <c r="AP107" s="1"/>
  <c r="I105" i="3" s="1"/>
  <c r="X80" i="1"/>
  <c r="AP80" s="1"/>
  <c r="I78" i="3" s="1"/>
  <c r="X98" i="1"/>
  <c r="AP98" s="1"/>
  <c r="I96" i="3" s="1"/>
  <c r="Y82" i="1"/>
  <c r="Z82" s="1"/>
  <c r="AN82" s="1"/>
  <c r="D80" i="3" s="1"/>
  <c r="X53" i="1"/>
  <c r="AP53" s="1"/>
  <c r="I51" i="3" s="1"/>
  <c r="X84" i="1"/>
  <c r="AP84" s="1"/>
  <c r="I82" i="3" s="1"/>
  <c r="X61" i="1"/>
  <c r="AP61" s="1"/>
  <c r="I59" i="3" s="1"/>
  <c r="Y211" i="1"/>
  <c r="Z211" s="1"/>
  <c r="AN211" s="1"/>
  <c r="D209" i="3" s="1"/>
  <c r="X118" i="1"/>
  <c r="AP118" s="1"/>
  <c r="I116" i="3" s="1"/>
  <c r="Y243" i="1"/>
  <c r="Z243" s="1"/>
  <c r="AN243" s="1"/>
  <c r="D241" i="3" s="1"/>
  <c r="X97" i="1"/>
  <c r="AP97" s="1"/>
  <c r="I95" i="3" s="1"/>
  <c r="X85" i="1"/>
  <c r="AP85" s="1"/>
  <c r="I83" i="3" s="1"/>
  <c r="X93" i="1"/>
  <c r="AP93" s="1"/>
  <c r="I91" i="3" s="1"/>
  <c r="AX27" i="1"/>
  <c r="K25" i="3" s="1"/>
  <c r="AX30" i="1"/>
  <c r="K28" i="3" s="1"/>
  <c r="AX22" i="1"/>
  <c r="K20" i="3" s="1"/>
  <c r="O194" i="1"/>
  <c r="P175"/>
  <c r="Q175" s="1"/>
  <c r="AC142"/>
  <c r="AA142"/>
  <c r="AB142" s="1"/>
  <c r="R142"/>
  <c r="W142"/>
  <c r="S142"/>
  <c r="AQ77"/>
  <c r="AR77" s="1"/>
  <c r="AS77" s="1"/>
  <c r="AT77"/>
  <c r="AU77" s="1"/>
  <c r="AV77" s="1"/>
  <c r="G75" i="3" s="1"/>
  <c r="O265" i="1"/>
  <c r="O559" s="1"/>
  <c r="P239"/>
  <c r="Q239" s="1"/>
  <c r="AT32"/>
  <c r="AQ32"/>
  <c r="AR32" s="1"/>
  <c r="AC124"/>
  <c r="U122"/>
  <c r="AD122" s="1"/>
  <c r="AE122" s="1"/>
  <c r="AJ122" s="1"/>
  <c r="O193"/>
  <c r="P174"/>
  <c r="Q174" s="1"/>
  <c r="AT64"/>
  <c r="AU64" s="1"/>
  <c r="AV64" s="1"/>
  <c r="G62" i="3" s="1"/>
  <c r="AQ64" i="1"/>
  <c r="AR64" s="1"/>
  <c r="AT43"/>
  <c r="AQ43"/>
  <c r="AR43" s="1"/>
  <c r="AS43" s="1"/>
  <c r="U244"/>
  <c r="AD244" s="1"/>
  <c r="AE244" s="1"/>
  <c r="AJ244" s="1"/>
  <c r="U134"/>
  <c r="AD134" s="1"/>
  <c r="AE134" s="1"/>
  <c r="AJ134" s="1"/>
  <c r="A546"/>
  <c r="BE252"/>
  <c r="V78"/>
  <c r="T78" s="1"/>
  <c r="Y78" s="1"/>
  <c r="Z78" s="1"/>
  <c r="AN78" s="1"/>
  <c r="D76" i="3" s="1"/>
  <c r="O149" i="1"/>
  <c r="O443" s="1"/>
  <c r="P130"/>
  <c r="Q130" s="1"/>
  <c r="V226"/>
  <c r="T226" s="1"/>
  <c r="Y226" s="1"/>
  <c r="Z226" s="1"/>
  <c r="AN226" s="1"/>
  <c r="D224" i="3" s="1"/>
  <c r="O180" i="1"/>
  <c r="O474" s="1"/>
  <c r="P161"/>
  <c r="Q161" s="1"/>
  <c r="AC169"/>
  <c r="O215"/>
  <c r="O509" s="1"/>
  <c r="O240"/>
  <c r="O534" s="1"/>
  <c r="O222"/>
  <c r="O516" s="1"/>
  <c r="P214"/>
  <c r="Q214" s="1"/>
  <c r="U119"/>
  <c r="AD119" s="1"/>
  <c r="AE119" s="1"/>
  <c r="AJ119" s="1"/>
  <c r="U120"/>
  <c r="AD120" s="1"/>
  <c r="AE120" s="1"/>
  <c r="AJ120" s="1"/>
  <c r="W270"/>
  <c r="S270"/>
  <c r="AC270"/>
  <c r="AA270"/>
  <c r="AB270" s="1"/>
  <c r="R270"/>
  <c r="A545"/>
  <c r="BE251"/>
  <c r="W153"/>
  <c r="S153"/>
  <c r="AC153"/>
  <c r="AA153"/>
  <c r="AB153" s="1"/>
  <c r="R153"/>
  <c r="R220"/>
  <c r="W220"/>
  <c r="S220"/>
  <c r="AC220"/>
  <c r="AA220"/>
  <c r="AB220" s="1"/>
  <c r="O148"/>
  <c r="O442" s="1"/>
  <c r="P129"/>
  <c r="Q129" s="1"/>
  <c r="V122"/>
  <c r="T122" s="1"/>
  <c r="Y122" s="1"/>
  <c r="Z122" s="1"/>
  <c r="AN122" s="1"/>
  <c r="D120" i="3" s="1"/>
  <c r="V251" i="1"/>
  <c r="T251" s="1"/>
  <c r="Y251" s="1"/>
  <c r="Z251" s="1"/>
  <c r="AN251" s="1"/>
  <c r="D249" i="3" s="1"/>
  <c r="R128" i="1"/>
  <c r="W128"/>
  <c r="S128"/>
  <c r="AC128"/>
  <c r="AA128"/>
  <c r="AB128" s="1"/>
  <c r="V269"/>
  <c r="T269" s="1"/>
  <c r="S135"/>
  <c r="AC135"/>
  <c r="R245"/>
  <c r="W245"/>
  <c r="S245"/>
  <c r="AC245"/>
  <c r="AA245"/>
  <c r="AB245" s="1"/>
  <c r="AC170"/>
  <c r="AA170"/>
  <c r="AB170" s="1"/>
  <c r="R170"/>
  <c r="W170"/>
  <c r="S170"/>
  <c r="W238"/>
  <c r="S238"/>
  <c r="AC238"/>
  <c r="AA238"/>
  <c r="AB238" s="1"/>
  <c r="R238"/>
  <c r="R252"/>
  <c r="W252"/>
  <c r="S252"/>
  <c r="AC252"/>
  <c r="AA252"/>
  <c r="AB252" s="1"/>
  <c r="U233"/>
  <c r="V137"/>
  <c r="T137" s="1"/>
  <c r="Y137" s="1"/>
  <c r="Z137" s="1"/>
  <c r="AN137" s="1"/>
  <c r="D135" i="3" s="1"/>
  <c r="AW41" i="1"/>
  <c r="BH41"/>
  <c r="AL41" s="1"/>
  <c r="AM41" s="1"/>
  <c r="AW33"/>
  <c r="BH33"/>
  <c r="AL33" s="1"/>
  <c r="AM33" s="1"/>
  <c r="AW17"/>
  <c r="BH17"/>
  <c r="AL17" s="1"/>
  <c r="AM17" s="1"/>
  <c r="Y261"/>
  <c r="Z261" s="1"/>
  <c r="AN261" s="1"/>
  <c r="D259" i="3" s="1"/>
  <c r="X114" i="1"/>
  <c r="AP114" s="1"/>
  <c r="I112" i="3" s="1"/>
  <c r="Y54" i="1"/>
  <c r="Z54" s="1"/>
  <c r="AN54" s="1"/>
  <c r="D52" i="3" s="1"/>
  <c r="Y71" i="1"/>
  <c r="Z71" s="1"/>
  <c r="AN71" s="1"/>
  <c r="D69" i="3" s="1"/>
  <c r="Y73" i="1"/>
  <c r="Z73" s="1"/>
  <c r="AN73" s="1"/>
  <c r="D71" i="3" s="1"/>
  <c r="Y89" i="1"/>
  <c r="Z89" s="1"/>
  <c r="AN89" s="1"/>
  <c r="D87" i="3" s="1"/>
  <c r="X65" i="1"/>
  <c r="AP65" s="1"/>
  <c r="I63" i="3" s="1"/>
  <c r="AX42" i="1"/>
  <c r="K40" i="3" s="1"/>
  <c r="AS24" i="1"/>
  <c r="U78"/>
  <c r="AD78" s="1"/>
  <c r="AE78" s="1"/>
  <c r="AJ78" s="1"/>
  <c r="O163"/>
  <c r="O457" s="1"/>
  <c r="P144"/>
  <c r="Q144" s="1"/>
  <c r="AT15"/>
  <c r="AQ15"/>
  <c r="AT44"/>
  <c r="AQ44"/>
  <c r="AR44" s="1"/>
  <c r="AS44" s="1"/>
  <c r="V133"/>
  <c r="T133" s="1"/>
  <c r="A61"/>
  <c r="A353"/>
  <c r="G353" s="1"/>
  <c r="A253"/>
  <c r="BE59"/>
  <c r="O177"/>
  <c r="O471" s="1"/>
  <c r="P158"/>
  <c r="Q158" s="1"/>
  <c r="BH42"/>
  <c r="AL42" s="1"/>
  <c r="AM42" s="1"/>
  <c r="AW42"/>
  <c r="BH27"/>
  <c r="AL27" s="1"/>
  <c r="AM27" s="1"/>
  <c r="AW27"/>
  <c r="AT56"/>
  <c r="AU56" s="1"/>
  <c r="AV56" s="1"/>
  <c r="G54" i="3" s="1"/>
  <c r="AQ56" i="1"/>
  <c r="AR56" s="1"/>
  <c r="R156"/>
  <c r="W156"/>
  <c r="S156"/>
  <c r="AC156"/>
  <c r="AA156"/>
  <c r="AB156" s="1"/>
  <c r="V212"/>
  <c r="T212" s="1"/>
  <c r="X212" s="1"/>
  <c r="AP212" s="1"/>
  <c r="I210" i="3" s="1"/>
  <c r="R138" i="1"/>
  <c r="W125"/>
  <c r="S125"/>
  <c r="AC125"/>
  <c r="AA125"/>
  <c r="AB125" s="1"/>
  <c r="R125"/>
  <c r="O159"/>
  <c r="O453" s="1"/>
  <c r="P140"/>
  <c r="Q140" s="1"/>
  <c r="V136"/>
  <c r="T136" s="1"/>
  <c r="Y136" s="1"/>
  <c r="Z136" s="1"/>
  <c r="AN136" s="1"/>
  <c r="D134" i="3" s="1"/>
  <c r="V295" i="1"/>
  <c r="T295" s="1"/>
  <c r="O247"/>
  <c r="O541" s="1"/>
  <c r="O229"/>
  <c r="O523" s="1"/>
  <c r="P221"/>
  <c r="Q221" s="1"/>
  <c r="O165"/>
  <c r="O459" s="1"/>
  <c r="P146"/>
  <c r="Q146" s="1"/>
  <c r="V123"/>
  <c r="T123" s="1"/>
  <c r="X123" s="1"/>
  <c r="AP123" s="1"/>
  <c r="I121" i="3" s="1"/>
  <c r="AT113" i="1"/>
  <c r="AQ113"/>
  <c r="AR113" s="1"/>
  <c r="AS113" s="1"/>
  <c r="V151"/>
  <c r="T151" s="1"/>
  <c r="Y151" s="1"/>
  <c r="Z151" s="1"/>
  <c r="AN151" s="1"/>
  <c r="D149" i="3" s="1"/>
  <c r="O272" i="1"/>
  <c r="O566" s="1"/>
  <c r="P246"/>
  <c r="Q246" s="1"/>
  <c r="R139"/>
  <c r="W139"/>
  <c r="S139"/>
  <c r="AC139"/>
  <c r="AA139"/>
  <c r="AB139" s="1"/>
  <c r="W234"/>
  <c r="S234"/>
  <c r="AC234"/>
  <c r="AA234"/>
  <c r="AB234" s="1"/>
  <c r="R234"/>
  <c r="R155"/>
  <c r="W155"/>
  <c r="S155"/>
  <c r="AC155"/>
  <c r="AA155"/>
  <c r="AB155" s="1"/>
  <c r="W141"/>
  <c r="S141"/>
  <c r="AC141"/>
  <c r="AA141"/>
  <c r="AB141" s="1"/>
  <c r="R141"/>
  <c r="O279"/>
  <c r="AW24"/>
  <c r="BH24"/>
  <c r="AL24" s="1"/>
  <c r="AM24" s="1"/>
  <c r="AW25"/>
  <c r="BH25"/>
  <c r="AL25" s="1"/>
  <c r="AM25" s="1"/>
  <c r="AX39"/>
  <c r="K37" i="3" s="1"/>
  <c r="AX41" i="1"/>
  <c r="K39" i="3" s="1"/>
  <c r="R565" i="1" l="1"/>
  <c r="BE444"/>
  <c r="CI444" s="1"/>
  <c r="W135"/>
  <c r="S169"/>
  <c r="O297"/>
  <c r="S127"/>
  <c r="V127" s="1"/>
  <c r="T127" s="1"/>
  <c r="Y127" s="1"/>
  <c r="Z127" s="1"/>
  <c r="AN127" s="1"/>
  <c r="D125" i="3" s="1"/>
  <c r="S527" i="1"/>
  <c r="U527" s="1"/>
  <c r="AB527" s="1"/>
  <c r="X410"/>
  <c r="Y410" s="1"/>
  <c r="S444"/>
  <c r="U444" s="1"/>
  <c r="AB444" s="1"/>
  <c r="BC444"/>
  <c r="S410"/>
  <c r="U410" s="1"/>
  <c r="AB410" s="1"/>
  <c r="X150"/>
  <c r="AP150" s="1"/>
  <c r="I148" i="3" s="1"/>
  <c r="AD251" i="1"/>
  <c r="AE251" s="1"/>
  <c r="AJ251" s="1"/>
  <c r="AF505"/>
  <c r="W138"/>
  <c r="AA127"/>
  <c r="AB127" s="1"/>
  <c r="R127"/>
  <c r="W263"/>
  <c r="BE527"/>
  <c r="CI527" s="1"/>
  <c r="V410"/>
  <c r="W410" s="1"/>
  <c r="AY36"/>
  <c r="S277"/>
  <c r="V277" s="1"/>
  <c r="T277" s="1"/>
  <c r="Y277" s="1"/>
  <c r="Z277" s="1"/>
  <c r="AN277" s="1"/>
  <c r="D275" i="3" s="1"/>
  <c r="AA135" i="1"/>
  <c r="AB135" s="1"/>
  <c r="S263"/>
  <c r="R482"/>
  <c r="AD505"/>
  <c r="Z410"/>
  <c r="AE410" s="1"/>
  <c r="BC410"/>
  <c r="BE410"/>
  <c r="CI410" s="1"/>
  <c r="Z444"/>
  <c r="AE444" s="1"/>
  <c r="AV505"/>
  <c r="AX505" s="1"/>
  <c r="AD287"/>
  <c r="AE287" s="1"/>
  <c r="AJ287" s="1"/>
  <c r="AE90"/>
  <c r="AJ90" s="1"/>
  <c r="P253"/>
  <c r="Q253" s="1"/>
  <c r="AC253" s="1"/>
  <c r="AC227"/>
  <c r="AW112"/>
  <c r="S138"/>
  <c r="AC138"/>
  <c r="BC36"/>
  <c r="BM36" s="1"/>
  <c r="AA169"/>
  <c r="AB169" s="1"/>
  <c r="AA227"/>
  <c r="AB227" s="1"/>
  <c r="P271"/>
  <c r="Q271" s="1"/>
  <c r="W271" s="1"/>
  <c r="O173"/>
  <c r="O467" s="1"/>
  <c r="P467" s="1"/>
  <c r="O207"/>
  <c r="AA263"/>
  <c r="AB263" s="1"/>
  <c r="R547"/>
  <c r="T547" s="1"/>
  <c r="AP90"/>
  <c r="I88" i="3" s="1"/>
  <c r="Z527" i="1"/>
  <c r="AE527" s="1"/>
  <c r="BF505"/>
  <c r="BG505" s="1"/>
  <c r="CH505" s="1"/>
  <c r="BI505" s="1"/>
  <c r="BJ505" s="1"/>
  <c r="AC505"/>
  <c r="AH505" s="1"/>
  <c r="AI505" s="1"/>
  <c r="AJ505" s="1"/>
  <c r="AK505" s="1"/>
  <c r="BD527"/>
  <c r="AX316"/>
  <c r="AY316" s="1"/>
  <c r="AZ316" s="1"/>
  <c r="X219"/>
  <c r="AP219" s="1"/>
  <c r="I217" i="3" s="1"/>
  <c r="R451" i="1"/>
  <c r="T451" s="1"/>
  <c r="BH432"/>
  <c r="X133"/>
  <c r="AP133" s="1"/>
  <c r="I131" i="3" s="1"/>
  <c r="AZ36" i="1"/>
  <c r="BA36" s="1"/>
  <c r="BB36" s="1"/>
  <c r="R169"/>
  <c r="U169" s="1"/>
  <c r="AD169" s="1"/>
  <c r="AE169" s="1"/>
  <c r="AJ169" s="1"/>
  <c r="S124"/>
  <c r="V124" s="1"/>
  <c r="T124" s="1"/>
  <c r="Y124" s="1"/>
  <c r="Z124" s="1"/>
  <c r="AN124" s="1"/>
  <c r="D122" i="3" s="1"/>
  <c r="S227" i="1"/>
  <c r="AD237"/>
  <c r="P154"/>
  <c r="Q154" s="1"/>
  <c r="R154" s="1"/>
  <c r="P188"/>
  <c r="Q188" s="1"/>
  <c r="R188" s="1"/>
  <c r="V527"/>
  <c r="W527" s="1"/>
  <c r="X444"/>
  <c r="Y444" s="1"/>
  <c r="X527"/>
  <c r="Y527" s="1"/>
  <c r="AV527" s="1"/>
  <c r="AX527" s="1"/>
  <c r="AP237"/>
  <c r="I235" i="3" s="1"/>
  <c r="AA505" i="1"/>
  <c r="AG505" s="1"/>
  <c r="X287"/>
  <c r="AP287" s="1"/>
  <c r="I285" i="3" s="1"/>
  <c r="AQ236" i="1"/>
  <c r="AR236" s="1"/>
  <c r="AT236"/>
  <c r="AU236" s="1"/>
  <c r="AV236" s="1"/>
  <c r="G234" i="3" s="1"/>
  <c r="P420" i="1"/>
  <c r="O162"/>
  <c r="O456" s="1"/>
  <c r="P456" s="1"/>
  <c r="P437"/>
  <c r="BH437" s="1"/>
  <c r="R465"/>
  <c r="T465" s="1"/>
  <c r="Y287"/>
  <c r="Z287" s="1"/>
  <c r="AN287" s="1"/>
  <c r="D285" i="3" s="1"/>
  <c r="O176" i="1"/>
  <c r="O470" s="1"/>
  <c r="R470" s="1"/>
  <c r="W152"/>
  <c r="AA124"/>
  <c r="AB124" s="1"/>
  <c r="R124"/>
  <c r="U124" s="1"/>
  <c r="R227"/>
  <c r="U227" s="1"/>
  <c r="AD227" s="1"/>
  <c r="AE219"/>
  <c r="AJ219" s="1"/>
  <c r="AT243"/>
  <c r="O190"/>
  <c r="O484" s="1"/>
  <c r="P143"/>
  <c r="Q143" s="1"/>
  <c r="S143" s="1"/>
  <c r="P157"/>
  <c r="Q157" s="1"/>
  <c r="AC157" s="1"/>
  <c r="AW235"/>
  <c r="AA152"/>
  <c r="AB152" s="1"/>
  <c r="AX112"/>
  <c r="K110" i="3" s="1"/>
  <c r="BH217" i="1"/>
  <c r="AL217" s="1"/>
  <c r="AM217" s="1"/>
  <c r="AD116"/>
  <c r="AE116" s="1"/>
  <c r="AJ116" s="1"/>
  <c r="AQ243"/>
  <c r="AR243" s="1"/>
  <c r="AS243" s="1"/>
  <c r="R152"/>
  <c r="U152" s="1"/>
  <c r="AQ211"/>
  <c r="AR211" s="1"/>
  <c r="AS211" s="1"/>
  <c r="O579"/>
  <c r="R579" s="1"/>
  <c r="P126"/>
  <c r="Q126" s="1"/>
  <c r="AC126" s="1"/>
  <c r="BH235"/>
  <c r="AL235" s="1"/>
  <c r="AM235" s="1"/>
  <c r="P171"/>
  <c r="Q171" s="1"/>
  <c r="S171" s="1"/>
  <c r="X269"/>
  <c r="AP269" s="1"/>
  <c r="I267" i="3" s="1"/>
  <c r="AC277" i="1"/>
  <c r="S152"/>
  <c r="V152" s="1"/>
  <c r="T152" s="1"/>
  <c r="X152" s="1"/>
  <c r="R277"/>
  <c r="U277" s="1"/>
  <c r="AU243"/>
  <c r="AV243" s="1"/>
  <c r="G241" i="3" s="1"/>
  <c r="AA277" i="1"/>
  <c r="AB277" s="1"/>
  <c r="AT211"/>
  <c r="AU211" s="1"/>
  <c r="AV211" s="1"/>
  <c r="G209" i="3" s="1"/>
  <c r="AE237" i="1"/>
  <c r="AJ237" s="1"/>
  <c r="AQ225"/>
  <c r="AR225" s="1"/>
  <c r="AS225" s="1"/>
  <c r="AD262"/>
  <c r="AE262" s="1"/>
  <c r="AJ262" s="1"/>
  <c r="AE269"/>
  <c r="AJ269" s="1"/>
  <c r="AW217"/>
  <c r="AD233"/>
  <c r="AE233" s="1"/>
  <c r="AJ233" s="1"/>
  <c r="AT225"/>
  <c r="AU225" s="1"/>
  <c r="AV225" s="1"/>
  <c r="G223" i="3" s="1"/>
  <c r="P303" i="1"/>
  <c r="Q303" s="1"/>
  <c r="S303" s="1"/>
  <c r="V303" s="1"/>
  <c r="T303" s="1"/>
  <c r="Y303" s="1"/>
  <c r="Z303" s="1"/>
  <c r="AW411"/>
  <c r="AY322"/>
  <c r="AZ322" s="1"/>
  <c r="BA630"/>
  <c r="AL331"/>
  <c r="AM331" s="1"/>
  <c r="AN331" s="1"/>
  <c r="BA331"/>
  <c r="E35" i="3" s="1"/>
  <c r="AK504" i="1"/>
  <c r="BM504" s="1"/>
  <c r="Z564"/>
  <c r="AE564" s="1"/>
  <c r="AX612"/>
  <c r="AY612" s="1"/>
  <c r="AZ612" s="1"/>
  <c r="V377"/>
  <c r="W377" s="1"/>
  <c r="BF356"/>
  <c r="BG356" s="1"/>
  <c r="CH356" s="1"/>
  <c r="BI356" s="1"/>
  <c r="BJ356" s="1"/>
  <c r="AG356"/>
  <c r="AH356" s="1"/>
  <c r="AI356" s="1"/>
  <c r="AJ356" s="1"/>
  <c r="AW342"/>
  <c r="AV356"/>
  <c r="AX356" s="1"/>
  <c r="AY356" s="1"/>
  <c r="AZ356" s="1"/>
  <c r="AW519"/>
  <c r="AY313"/>
  <c r="AZ313" s="1"/>
  <c r="X418"/>
  <c r="Y418" s="1"/>
  <c r="AH612"/>
  <c r="AI612" s="1"/>
  <c r="AJ612" s="1"/>
  <c r="AK612" s="1"/>
  <c r="BM612" s="1"/>
  <c r="AC372"/>
  <c r="AW363"/>
  <c r="AH621"/>
  <c r="AI621" s="1"/>
  <c r="AJ621" s="1"/>
  <c r="AK621" s="1"/>
  <c r="AP621" s="1"/>
  <c r="X436"/>
  <c r="Y436" s="1"/>
  <c r="AK633"/>
  <c r="BM633" s="1"/>
  <c r="AX365"/>
  <c r="BA365" s="1"/>
  <c r="E69" i="3" s="1"/>
  <c r="AX537" i="1"/>
  <c r="BA537" s="1"/>
  <c r="E241" i="3" s="1"/>
  <c r="AX349" i="1"/>
  <c r="BA349" s="1"/>
  <c r="E53" i="3" s="1"/>
  <c r="AY330" i="1"/>
  <c r="AZ330" s="1"/>
  <c r="AY323"/>
  <c r="AZ323" s="1"/>
  <c r="S450"/>
  <c r="U450" s="1"/>
  <c r="AB450" s="1"/>
  <c r="AL338"/>
  <c r="AM338" s="1"/>
  <c r="AN338" s="1"/>
  <c r="AW412"/>
  <c r="AX336"/>
  <c r="AY336" s="1"/>
  <c r="AZ336" s="1"/>
  <c r="AK330"/>
  <c r="BM330" s="1"/>
  <c r="AL330"/>
  <c r="AM330" s="1"/>
  <c r="BC392"/>
  <c r="Z435"/>
  <c r="AA435" s="1"/>
  <c r="AH615"/>
  <c r="AI615" s="1"/>
  <c r="AJ615" s="1"/>
  <c r="AK615" s="1"/>
  <c r="X394"/>
  <c r="Y394" s="1"/>
  <c r="AV394" s="1"/>
  <c r="AC444"/>
  <c r="AW345"/>
  <c r="AC430"/>
  <c r="BA316"/>
  <c r="E20" i="3" s="1"/>
  <c r="AH519" i="1"/>
  <c r="AI519" s="1"/>
  <c r="AJ519" s="1"/>
  <c r="AK519" s="1"/>
  <c r="BM519" s="1"/>
  <c r="AH336"/>
  <c r="AI336" s="1"/>
  <c r="AJ336" s="1"/>
  <c r="J40" i="3" s="1"/>
  <c r="AY339" i="1"/>
  <c r="AZ339" s="1"/>
  <c r="AD430"/>
  <c r="AL313"/>
  <c r="AM313" s="1"/>
  <c r="AN313" s="1"/>
  <c r="AK321"/>
  <c r="BM321" s="1"/>
  <c r="AX346"/>
  <c r="AY346" s="1"/>
  <c r="AZ346" s="1"/>
  <c r="AV410"/>
  <c r="AW410" s="1"/>
  <c r="AK313"/>
  <c r="BM313" s="1"/>
  <c r="AW367"/>
  <c r="AK318"/>
  <c r="BM318" s="1"/>
  <c r="AL322"/>
  <c r="AM322" s="1"/>
  <c r="AN322" s="1"/>
  <c r="Q35" i="7"/>
  <c r="N25"/>
  <c r="L28" s="1"/>
  <c r="AL318" i="1"/>
  <c r="AM318" s="1"/>
  <c r="AN318" s="1"/>
  <c r="BA333"/>
  <c r="E37" i="3" s="1"/>
  <c r="AK320" i="1"/>
  <c r="BM320" s="1"/>
  <c r="L35" i="7"/>
  <c r="M3" i="6" s="1"/>
  <c r="M44" i="10" s="1"/>
  <c r="Q44" s="1"/>
  <c r="L34" i="7"/>
  <c r="M34" s="1"/>
  <c r="X376" i="1"/>
  <c r="AC376" s="1"/>
  <c r="S432"/>
  <c r="U432" s="1"/>
  <c r="AB432" s="1"/>
  <c r="Z398"/>
  <c r="AE398" s="1"/>
  <c r="AK529"/>
  <c r="BM529" s="1"/>
  <c r="AL326"/>
  <c r="AM326" s="1"/>
  <c r="AN326" s="1"/>
  <c r="BD564"/>
  <c r="AC506"/>
  <c r="X388"/>
  <c r="Y388" s="1"/>
  <c r="S375"/>
  <c r="U375" s="1"/>
  <c r="AB375" s="1"/>
  <c r="S532"/>
  <c r="U532" s="1"/>
  <c r="AB532" s="1"/>
  <c r="V521"/>
  <c r="W521" s="1"/>
  <c r="X422"/>
  <c r="Y422" s="1"/>
  <c r="AY317"/>
  <c r="AZ317" s="1"/>
  <c r="AF643"/>
  <c r="AK630"/>
  <c r="BM630" s="1"/>
  <c r="AW626"/>
  <c r="S32" i="7"/>
  <c r="R34"/>
  <c r="Q28"/>
  <c r="V546" i="1"/>
  <c r="W546" s="1"/>
  <c r="S435"/>
  <c r="U435" s="1"/>
  <c r="AB435" s="1"/>
  <c r="BC399"/>
  <c r="BE422"/>
  <c r="CI422" s="1"/>
  <c r="AG643"/>
  <c r="AG340"/>
  <c r="AH340" s="1"/>
  <c r="AI340" s="1"/>
  <c r="AJ340" s="1"/>
  <c r="J44" i="3" s="1"/>
  <c r="V382" i="1"/>
  <c r="W382" s="1"/>
  <c r="X521"/>
  <c r="Y521" s="1"/>
  <c r="AK407"/>
  <c r="BM407" s="1"/>
  <c r="BC388"/>
  <c r="AK339"/>
  <c r="BM339" s="1"/>
  <c r="AH606"/>
  <c r="AI606" s="1"/>
  <c r="AJ606" s="1"/>
  <c r="AK606" s="1"/>
  <c r="BG416"/>
  <c r="CH416" s="1"/>
  <c r="BI416" s="1"/>
  <c r="BJ416" s="1"/>
  <c r="AL406"/>
  <c r="AM406" s="1"/>
  <c r="AK317"/>
  <c r="BM317" s="1"/>
  <c r="AL339"/>
  <c r="AM339" s="1"/>
  <c r="AN339" s="1"/>
  <c r="AY332"/>
  <c r="AZ332" s="1"/>
  <c r="AW359"/>
  <c r="AK335"/>
  <c r="BM335" s="1"/>
  <c r="AL317"/>
  <c r="AM317" s="1"/>
  <c r="AN317" s="1"/>
  <c r="AH349"/>
  <c r="AI349" s="1"/>
  <c r="AJ349" s="1"/>
  <c r="J53" i="3" s="1"/>
  <c r="AK406" i="1"/>
  <c r="BM406" s="1"/>
  <c r="AK309"/>
  <c r="BM309" s="1"/>
  <c r="AK331"/>
  <c r="BM331" s="1"/>
  <c r="AY318"/>
  <c r="AZ318" s="1"/>
  <c r="AX361"/>
  <c r="AY361" s="1"/>
  <c r="AZ361" s="1"/>
  <c r="AX610"/>
  <c r="BA610" s="1"/>
  <c r="AH537"/>
  <c r="AI537" s="1"/>
  <c r="AJ537" s="1"/>
  <c r="J241" i="3" s="1"/>
  <c r="AK316" i="1"/>
  <c r="BM316" s="1"/>
  <c r="AX370"/>
  <c r="BA370" s="1"/>
  <c r="E74" i="3" s="1"/>
  <c r="AY406" i="1"/>
  <c r="AZ406" s="1"/>
  <c r="AH412"/>
  <c r="AI412" s="1"/>
  <c r="AJ412" s="1"/>
  <c r="J116" i="3" s="1"/>
  <c r="AA428" i="1"/>
  <c r="AG428" s="1"/>
  <c r="AL316"/>
  <c r="AM316" s="1"/>
  <c r="AN316" s="1"/>
  <c r="AK315"/>
  <c r="BM315" s="1"/>
  <c r="BF428"/>
  <c r="AG641"/>
  <c r="AE431"/>
  <c r="AK338"/>
  <c r="BM338" s="1"/>
  <c r="BF340"/>
  <c r="BG340" s="1"/>
  <c r="CH340" s="1"/>
  <c r="BI340" s="1"/>
  <c r="BJ340" s="1"/>
  <c r="Y372"/>
  <c r="BF372" s="1"/>
  <c r="BG372" s="1"/>
  <c r="CH372" s="1"/>
  <c r="BI372" s="1"/>
  <c r="BJ372" s="1"/>
  <c r="AL529"/>
  <c r="AM529" s="1"/>
  <c r="AN529" s="1"/>
  <c r="AV506"/>
  <c r="AX506" s="1"/>
  <c r="BD436"/>
  <c r="BD394"/>
  <c r="J39" i="3"/>
  <c r="AH617" i="1"/>
  <c r="AI617" s="1"/>
  <c r="AJ617" s="1"/>
  <c r="AL617" s="1"/>
  <c r="AM617" s="1"/>
  <c r="BF444"/>
  <c r="AW604"/>
  <c r="AH365"/>
  <c r="AI365" s="1"/>
  <c r="AJ365" s="1"/>
  <c r="J69" i="3" s="1"/>
  <c r="AL504" i="1"/>
  <c r="AM504" s="1"/>
  <c r="AN504" s="1"/>
  <c r="AL407"/>
  <c r="AM407" s="1"/>
  <c r="AN407" s="1"/>
  <c r="AL309"/>
  <c r="AM309" s="1"/>
  <c r="AN309" s="1"/>
  <c r="AL325"/>
  <c r="AM325" s="1"/>
  <c r="AN325" s="1"/>
  <c r="AW350"/>
  <c r="AH624"/>
  <c r="AI624" s="1"/>
  <c r="AJ624" s="1"/>
  <c r="AL624" s="1"/>
  <c r="AM624" s="1"/>
  <c r="AN624" s="1"/>
  <c r="AH610"/>
  <c r="AI610" s="1"/>
  <c r="AJ610" s="1"/>
  <c r="AK610" s="1"/>
  <c r="BF556"/>
  <c r="BG556" s="1"/>
  <c r="CH556" s="1"/>
  <c r="BI556" s="1"/>
  <c r="BJ556" s="1"/>
  <c r="BF445"/>
  <c r="BG445" s="1"/>
  <c r="CH445" s="1"/>
  <c r="BI445" s="1"/>
  <c r="BJ445" s="1"/>
  <c r="BF563"/>
  <c r="BG563" s="1"/>
  <c r="CH563" s="1"/>
  <c r="BI563" s="1"/>
  <c r="BJ563" s="1"/>
  <c r="AA417"/>
  <c r="AG417" s="1"/>
  <c r="AW606"/>
  <c r="AA538"/>
  <c r="AD538"/>
  <c r="AL329"/>
  <c r="AM329" s="1"/>
  <c r="AK332"/>
  <c r="BM332" s="1"/>
  <c r="AX364"/>
  <c r="BA364" s="1"/>
  <c r="E68" i="3" s="1"/>
  <c r="AX371" i="1"/>
  <c r="BA371" s="1"/>
  <c r="E75" i="3" s="1"/>
  <c r="AY310" i="1"/>
  <c r="AZ310" s="1"/>
  <c r="AW351"/>
  <c r="AX512"/>
  <c r="BA512" s="1"/>
  <c r="E216" i="3" s="1"/>
  <c r="BF352" i="1"/>
  <c r="BG352" s="1"/>
  <c r="CH352" s="1"/>
  <c r="BI352" s="1"/>
  <c r="BJ352" s="1"/>
  <c r="AV340"/>
  <c r="AX340" s="1"/>
  <c r="AY340" s="1"/>
  <c r="AZ340" s="1"/>
  <c r="AK326"/>
  <c r="BM326" s="1"/>
  <c r="BA628"/>
  <c r="AH367"/>
  <c r="AI367" s="1"/>
  <c r="AJ367" s="1"/>
  <c r="AK367" s="1"/>
  <c r="AP367" s="1"/>
  <c r="AH346"/>
  <c r="AI346" s="1"/>
  <c r="AJ346" s="1"/>
  <c r="J50" i="3" s="1"/>
  <c r="AK329" i="1"/>
  <c r="BM329" s="1"/>
  <c r="J25" i="3"/>
  <c r="AH512" i="1"/>
  <c r="AI512" s="1"/>
  <c r="AJ512" s="1"/>
  <c r="J216" i="3" s="1"/>
  <c r="AE445" i="1"/>
  <c r="AF352"/>
  <c r="AK322"/>
  <c r="BM322" s="1"/>
  <c r="AL332"/>
  <c r="AM332" s="1"/>
  <c r="AN332" s="1"/>
  <c r="AW352"/>
  <c r="AH361"/>
  <c r="AI361" s="1"/>
  <c r="AJ361" s="1"/>
  <c r="J65" i="3" s="1"/>
  <c r="AH348" i="1"/>
  <c r="AI348" s="1"/>
  <c r="AJ348" s="1"/>
  <c r="J52" i="3" s="1"/>
  <c r="AF657" i="1"/>
  <c r="AV427"/>
  <c r="AW427" s="1"/>
  <c r="AG352"/>
  <c r="AE506"/>
  <c r="AW555"/>
  <c r="AY327"/>
  <c r="AZ327" s="1"/>
  <c r="AW358"/>
  <c r="AH359"/>
  <c r="AI359" s="1"/>
  <c r="AJ359" s="1"/>
  <c r="AL359" s="1"/>
  <c r="AM359" s="1"/>
  <c r="AN359" s="1"/>
  <c r="AC556"/>
  <c r="AA531"/>
  <c r="AG531" s="1"/>
  <c r="AD520"/>
  <c r="AX341"/>
  <c r="AY341" s="1"/>
  <c r="AZ341" s="1"/>
  <c r="AW362"/>
  <c r="AK325"/>
  <c r="BM325" s="1"/>
  <c r="AH369"/>
  <c r="AI369" s="1"/>
  <c r="AJ369" s="1"/>
  <c r="J73" i="3" s="1"/>
  <c r="AH342" i="1"/>
  <c r="AI342" s="1"/>
  <c r="AJ342" s="1"/>
  <c r="J46" i="3" s="1"/>
  <c r="AX624" i="1"/>
  <c r="AY624" s="1"/>
  <c r="AZ624" s="1"/>
  <c r="AF634"/>
  <c r="AG660"/>
  <c r="AF654"/>
  <c r="AK628"/>
  <c r="BM628" s="1"/>
  <c r="AA527"/>
  <c r="AL320"/>
  <c r="AM320" s="1"/>
  <c r="AN320" s="1"/>
  <c r="AK337"/>
  <c r="BM337" s="1"/>
  <c r="AH411"/>
  <c r="AI411" s="1"/>
  <c r="AJ411" s="1"/>
  <c r="AK411" s="1"/>
  <c r="BM411" s="1"/>
  <c r="BF634"/>
  <c r="BG634" s="1"/>
  <c r="CH634" s="1"/>
  <c r="BI634" s="1"/>
  <c r="BJ634" s="1"/>
  <c r="AD556"/>
  <c r="AA416"/>
  <c r="AG416" s="1"/>
  <c r="AX425"/>
  <c r="AY425" s="1"/>
  <c r="AZ425" s="1"/>
  <c r="AW347"/>
  <c r="AH608"/>
  <c r="AI608" s="1"/>
  <c r="AJ608" s="1"/>
  <c r="AK608" s="1"/>
  <c r="AH620"/>
  <c r="AI620" s="1"/>
  <c r="AJ620" s="1"/>
  <c r="AL620" s="1"/>
  <c r="AM620" s="1"/>
  <c r="AN620" s="1"/>
  <c r="BF520"/>
  <c r="BG520" s="1"/>
  <c r="CH520" s="1"/>
  <c r="BI520" s="1"/>
  <c r="BJ520" s="1"/>
  <c r="AH618"/>
  <c r="AI618" s="1"/>
  <c r="AJ618" s="1"/>
  <c r="AL618" s="1"/>
  <c r="AM618" s="1"/>
  <c r="AN618" s="1"/>
  <c r="AF660"/>
  <c r="AH660" s="1"/>
  <c r="AI660" s="1"/>
  <c r="AJ660" s="1"/>
  <c r="AV563"/>
  <c r="AW563" s="1"/>
  <c r="AA372"/>
  <c r="AK312"/>
  <c r="BM312" s="1"/>
  <c r="AW505"/>
  <c r="AV556"/>
  <c r="AX556" s="1"/>
  <c r="AX369"/>
  <c r="AY369" s="1"/>
  <c r="AZ369" s="1"/>
  <c r="BF545"/>
  <c r="BG545" s="1"/>
  <c r="CH545" s="1"/>
  <c r="BI545" s="1"/>
  <c r="BJ545" s="1"/>
  <c r="AX611"/>
  <c r="AY611" s="1"/>
  <c r="AZ611" s="1"/>
  <c r="AF444"/>
  <c r="AD545"/>
  <c r="Z436"/>
  <c r="AE436" s="1"/>
  <c r="V373"/>
  <c r="W373" s="1"/>
  <c r="Z446"/>
  <c r="AE446" s="1"/>
  <c r="V386"/>
  <c r="W386" s="1"/>
  <c r="AC545"/>
  <c r="AV430"/>
  <c r="AW430" s="1"/>
  <c r="Z377"/>
  <c r="AA377" s="1"/>
  <c r="AL312"/>
  <c r="AM312" s="1"/>
  <c r="AN312" s="1"/>
  <c r="AL315"/>
  <c r="AM315" s="1"/>
  <c r="AN315" s="1"/>
  <c r="AF416"/>
  <c r="AY326"/>
  <c r="AZ326" s="1"/>
  <c r="AW354"/>
  <c r="BC521"/>
  <c r="BC432"/>
  <c r="AK314"/>
  <c r="BM314" s="1"/>
  <c r="AL314"/>
  <c r="AM314" s="1"/>
  <c r="AN314" s="1"/>
  <c r="AL337"/>
  <c r="AM337" s="1"/>
  <c r="AN337" s="1"/>
  <c r="BF643"/>
  <c r="BG643" s="1"/>
  <c r="CH643" s="1"/>
  <c r="BI643" s="1"/>
  <c r="BJ643" s="1"/>
  <c r="AX621"/>
  <c r="BA621" s="1"/>
  <c r="AV652"/>
  <c r="AW652" s="1"/>
  <c r="AF639"/>
  <c r="AH357"/>
  <c r="AI357" s="1"/>
  <c r="AJ357" s="1"/>
  <c r="AK357" s="1"/>
  <c r="BM357" s="1"/>
  <c r="AA513"/>
  <c r="AG513" s="1"/>
  <c r="BG428"/>
  <c r="CH428" s="1"/>
  <c r="BI428" s="1"/>
  <c r="BJ428" s="1"/>
  <c r="AF641"/>
  <c r="AV657"/>
  <c r="AW657" s="1"/>
  <c r="AH350"/>
  <c r="AI350" s="1"/>
  <c r="AJ350" s="1"/>
  <c r="J54" i="3" s="1"/>
  <c r="AH371" i="1"/>
  <c r="AI371" s="1"/>
  <c r="AJ371" s="1"/>
  <c r="J75" i="3" s="1"/>
  <c r="AH358" i="1"/>
  <c r="AI358" s="1"/>
  <c r="AJ358" s="1"/>
  <c r="J62" i="3" s="1"/>
  <c r="AF445" i="1"/>
  <c r="AC410"/>
  <c r="S539"/>
  <c r="U539" s="1"/>
  <c r="AB539" s="1"/>
  <c r="Y538"/>
  <c r="BF538" s="1"/>
  <c r="BG538" s="1"/>
  <c r="CH538" s="1"/>
  <c r="BI538" s="1"/>
  <c r="BJ538" s="1"/>
  <c r="AK310"/>
  <c r="BM310" s="1"/>
  <c r="AY311"/>
  <c r="AZ311" s="1"/>
  <c r="AH607"/>
  <c r="AI607" s="1"/>
  <c r="AJ607" s="1"/>
  <c r="AL607" s="1"/>
  <c r="AM607" s="1"/>
  <c r="AG639"/>
  <c r="AG563"/>
  <c r="AH347"/>
  <c r="AI347" s="1"/>
  <c r="AJ347" s="1"/>
  <c r="J51" i="3" s="1"/>
  <c r="AF427" i="1"/>
  <c r="AE430"/>
  <c r="AL310"/>
  <c r="AM310" s="1"/>
  <c r="AN310" s="1"/>
  <c r="AK511"/>
  <c r="BM511" s="1"/>
  <c r="BD514"/>
  <c r="AY337"/>
  <c r="AZ337" s="1"/>
  <c r="AX353"/>
  <c r="BA353" s="1"/>
  <c r="E57" i="3" s="1"/>
  <c r="AH343" i="1"/>
  <c r="AI343" s="1"/>
  <c r="AJ343" s="1"/>
  <c r="J47" i="3" s="1"/>
  <c r="AG644" i="1"/>
  <c r="AL611"/>
  <c r="AM611" s="1"/>
  <c r="AH366"/>
  <c r="AI366" s="1"/>
  <c r="AJ366" s="1"/>
  <c r="J70" i="3" s="1"/>
  <c r="AH341" i="1"/>
  <c r="AI341" s="1"/>
  <c r="AJ341" s="1"/>
  <c r="J45" i="3" s="1"/>
  <c r="AD427" i="1"/>
  <c r="AC445"/>
  <c r="S379"/>
  <c r="U379" s="1"/>
  <c r="AB379" s="1"/>
  <c r="AD410"/>
  <c r="X429"/>
  <c r="Y429" s="1"/>
  <c r="AC427"/>
  <c r="AD445"/>
  <c r="X396"/>
  <c r="Y396" s="1"/>
  <c r="AL511"/>
  <c r="AM511" s="1"/>
  <c r="AN511" s="1"/>
  <c r="BC389"/>
  <c r="AB427"/>
  <c r="AG445"/>
  <c r="AH345"/>
  <c r="AI345" s="1"/>
  <c r="AJ345" s="1"/>
  <c r="J49" i="3" s="1"/>
  <c r="AA556" i="1"/>
  <c r="AG556" s="1"/>
  <c r="AK333"/>
  <c r="BM333" s="1"/>
  <c r="AX366"/>
  <c r="BA366" s="1"/>
  <c r="E70" i="3" s="1"/>
  <c r="AH351" i="1"/>
  <c r="AI351" s="1"/>
  <c r="AJ351" s="1"/>
  <c r="J55" i="3" s="1"/>
  <c r="Z546" i="1"/>
  <c r="AE546" s="1"/>
  <c r="X399"/>
  <c r="AD399" s="1"/>
  <c r="X421"/>
  <c r="Y421" s="1"/>
  <c r="S376"/>
  <c r="U376" s="1"/>
  <c r="AB376" s="1"/>
  <c r="Z373"/>
  <c r="AE373" s="1"/>
  <c r="Z394"/>
  <c r="AE394" s="1"/>
  <c r="AC563"/>
  <c r="S418"/>
  <c r="U418" s="1"/>
  <c r="S388"/>
  <c r="U388" s="1"/>
  <c r="AB388" s="1"/>
  <c r="X398"/>
  <c r="Y398" s="1"/>
  <c r="S449"/>
  <c r="U449" s="1"/>
  <c r="V564"/>
  <c r="W564" s="1"/>
  <c r="Z463"/>
  <c r="AA463" s="1"/>
  <c r="X507"/>
  <c r="Y507" s="1"/>
  <c r="V392"/>
  <c r="W392" s="1"/>
  <c r="S422"/>
  <c r="U422" s="1"/>
  <c r="AB422" s="1"/>
  <c r="Z391"/>
  <c r="AE391" s="1"/>
  <c r="AK323"/>
  <c r="BM323" s="1"/>
  <c r="AK319"/>
  <c r="BM319" s="1"/>
  <c r="BD375"/>
  <c r="BD435"/>
  <c r="BC376"/>
  <c r="AV416"/>
  <c r="AW416" s="1"/>
  <c r="BF427"/>
  <c r="BG427" s="1"/>
  <c r="CH427" s="1"/>
  <c r="BI427" s="1"/>
  <c r="BJ427" s="1"/>
  <c r="AW409"/>
  <c r="AH632"/>
  <c r="AI632" s="1"/>
  <c r="AJ632" s="1"/>
  <c r="AK632" s="1"/>
  <c r="BF414"/>
  <c r="BG414" s="1"/>
  <c r="CH414" s="1"/>
  <c r="BI414" s="1"/>
  <c r="BJ414" s="1"/>
  <c r="BF639"/>
  <c r="BG639" s="1"/>
  <c r="CH639" s="1"/>
  <c r="BI639" s="1"/>
  <c r="BJ639" s="1"/>
  <c r="BF662"/>
  <c r="BG662" s="1"/>
  <c r="CH662" s="1"/>
  <c r="BI662" s="1"/>
  <c r="BJ662" s="1"/>
  <c r="AH409"/>
  <c r="AI409" s="1"/>
  <c r="AJ409" s="1"/>
  <c r="J113" i="3" s="1"/>
  <c r="AH362" i="1"/>
  <c r="AI362" s="1"/>
  <c r="AJ362" s="1"/>
  <c r="J66" i="3" s="1"/>
  <c r="AF527" i="1"/>
  <c r="AV635"/>
  <c r="AX635" s="1"/>
  <c r="Z399"/>
  <c r="AA399" s="1"/>
  <c r="S421"/>
  <c r="U421" s="1"/>
  <c r="AB421" s="1"/>
  <c r="AA427"/>
  <c r="AG427" s="1"/>
  <c r="Z432"/>
  <c r="AE432" s="1"/>
  <c r="AF556"/>
  <c r="S446"/>
  <c r="U446" s="1"/>
  <c r="AB446" s="1"/>
  <c r="X382"/>
  <c r="Y382" s="1"/>
  <c r="V507"/>
  <c r="W507" s="1"/>
  <c r="Z392"/>
  <c r="AA392" s="1"/>
  <c r="X553"/>
  <c r="Y553" s="1"/>
  <c r="AL319"/>
  <c r="AM319" s="1"/>
  <c r="AN319" s="1"/>
  <c r="AD444"/>
  <c r="BE449"/>
  <c r="CI449" s="1"/>
  <c r="BE421"/>
  <c r="CI421" s="1"/>
  <c r="BD382"/>
  <c r="BG417"/>
  <c r="CH417" s="1"/>
  <c r="BI417" s="1"/>
  <c r="BJ417" s="1"/>
  <c r="BD385"/>
  <c r="BD373"/>
  <c r="AV531"/>
  <c r="AW531" s="1"/>
  <c r="AW623"/>
  <c r="AH625"/>
  <c r="AI625" s="1"/>
  <c r="AJ625" s="1"/>
  <c r="AL625" s="1"/>
  <c r="AM625" s="1"/>
  <c r="BF660"/>
  <c r="BG660" s="1"/>
  <c r="CH660" s="1"/>
  <c r="BI660" s="1"/>
  <c r="BJ660" s="1"/>
  <c r="BC375"/>
  <c r="BC435"/>
  <c r="BD418"/>
  <c r="BC436"/>
  <c r="BD421"/>
  <c r="BE377"/>
  <c r="CI377" s="1"/>
  <c r="BE546"/>
  <c r="CI546" s="1"/>
  <c r="BE507"/>
  <c r="CI507" s="1"/>
  <c r="BE382"/>
  <c r="CI382" s="1"/>
  <c r="BC564"/>
  <c r="BC463"/>
  <c r="BC532"/>
  <c r="BC394"/>
  <c r="BD398"/>
  <c r="BE446"/>
  <c r="CI446" s="1"/>
  <c r="BD422"/>
  <c r="BC373"/>
  <c r="AF520"/>
  <c r="AV413"/>
  <c r="AW413" s="1"/>
  <c r="X546"/>
  <c r="Y546" s="1"/>
  <c r="V399"/>
  <c r="W399" s="1"/>
  <c r="V436"/>
  <c r="W436" s="1"/>
  <c r="V421"/>
  <c r="W421" s="1"/>
  <c r="V376"/>
  <c r="W376" s="1"/>
  <c r="X373"/>
  <c r="Y373" s="1"/>
  <c r="AE563"/>
  <c r="Z402"/>
  <c r="AE402" s="1"/>
  <c r="X435"/>
  <c r="Y435" s="1"/>
  <c r="X432"/>
  <c r="Y432" s="1"/>
  <c r="V394"/>
  <c r="W394" s="1"/>
  <c r="V418"/>
  <c r="W418" s="1"/>
  <c r="X446"/>
  <c r="AC446" s="1"/>
  <c r="V388"/>
  <c r="W388" s="1"/>
  <c r="S398"/>
  <c r="U398" s="1"/>
  <c r="X450"/>
  <c r="Y450" s="1"/>
  <c r="X564"/>
  <c r="Y564" s="1"/>
  <c r="S463"/>
  <c r="U463" s="1"/>
  <c r="AV463" s="1"/>
  <c r="S386"/>
  <c r="U386" s="1"/>
  <c r="AB386" s="1"/>
  <c r="Z507"/>
  <c r="AE507" s="1"/>
  <c r="S521"/>
  <c r="U521" s="1"/>
  <c r="X392"/>
  <c r="AC392" s="1"/>
  <c r="S377"/>
  <c r="U377" s="1"/>
  <c r="AB377" s="1"/>
  <c r="V553"/>
  <c r="W553" s="1"/>
  <c r="V422"/>
  <c r="W422" s="1"/>
  <c r="X391"/>
  <c r="Y391" s="1"/>
  <c r="X385"/>
  <c r="Y385" s="1"/>
  <c r="AL323"/>
  <c r="AM323" s="1"/>
  <c r="AN323" s="1"/>
  <c r="AF545"/>
  <c r="AC414"/>
  <c r="AL333"/>
  <c r="AM333" s="1"/>
  <c r="AK327"/>
  <c r="BM327" s="1"/>
  <c r="AD414"/>
  <c r="BD450"/>
  <c r="BE435"/>
  <c r="CI435" s="1"/>
  <c r="BE418"/>
  <c r="CI418" s="1"/>
  <c r="BE399"/>
  <c r="CI399" s="1"/>
  <c r="BC421"/>
  <c r="BC377"/>
  <c r="BD546"/>
  <c r="BC507"/>
  <c r="BE521"/>
  <c r="CI521" s="1"/>
  <c r="BE388"/>
  <c r="CI388" s="1"/>
  <c r="BD463"/>
  <c r="BE432"/>
  <c r="CI432" s="1"/>
  <c r="BE394"/>
  <c r="CI394" s="1"/>
  <c r="BE398"/>
  <c r="CI398" s="1"/>
  <c r="BD446"/>
  <c r="BE392"/>
  <c r="CI392" s="1"/>
  <c r="BE376"/>
  <c r="CI376" s="1"/>
  <c r="AW357"/>
  <c r="BC422"/>
  <c r="BE391"/>
  <c r="CI391" s="1"/>
  <c r="AG545"/>
  <c r="AH363"/>
  <c r="AI363" s="1"/>
  <c r="AJ363" s="1"/>
  <c r="J67" i="3" s="1"/>
  <c r="BF513" i="1"/>
  <c r="BG513" s="1"/>
  <c r="CH513" s="1"/>
  <c r="BI513" s="1"/>
  <c r="BJ513" s="1"/>
  <c r="AG520"/>
  <c r="AV656"/>
  <c r="AX656" s="1"/>
  <c r="BF652"/>
  <c r="BG652" s="1"/>
  <c r="CH652" s="1"/>
  <c r="BI652" s="1"/>
  <c r="BJ652" s="1"/>
  <c r="AG636"/>
  <c r="AN630"/>
  <c r="AV431"/>
  <c r="AX431" s="1"/>
  <c r="AH555"/>
  <c r="AI555" s="1"/>
  <c r="AJ555" s="1"/>
  <c r="J259" i="3" s="1"/>
  <c r="AH425" i="1"/>
  <c r="AI425" s="1"/>
  <c r="AJ425" s="1"/>
  <c r="J129" i="3" s="1"/>
  <c r="AH353" i="1"/>
  <c r="AI353" s="1"/>
  <c r="AJ353" s="1"/>
  <c r="J57" i="3" s="1"/>
  <c r="S546" i="1"/>
  <c r="U546" s="1"/>
  <c r="AB546" s="1"/>
  <c r="S399"/>
  <c r="U399" s="1"/>
  <c r="AB399" s="1"/>
  <c r="S436"/>
  <c r="U436" s="1"/>
  <c r="AB436" s="1"/>
  <c r="Z376"/>
  <c r="AA376" s="1"/>
  <c r="S373"/>
  <c r="U373" s="1"/>
  <c r="AV373" s="1"/>
  <c r="S402"/>
  <c r="U402" s="1"/>
  <c r="AB402" s="1"/>
  <c r="V432"/>
  <c r="W432" s="1"/>
  <c r="AC520"/>
  <c r="Z418"/>
  <c r="AE418" s="1"/>
  <c r="V446"/>
  <c r="W446" s="1"/>
  <c r="Z388"/>
  <c r="AA388" s="1"/>
  <c r="V393"/>
  <c r="W393" s="1"/>
  <c r="V398"/>
  <c r="W398" s="1"/>
  <c r="X449"/>
  <c r="Y449" s="1"/>
  <c r="V375"/>
  <c r="W375" s="1"/>
  <c r="S564"/>
  <c r="U564" s="1"/>
  <c r="AV564" s="1"/>
  <c r="Z532"/>
  <c r="AE532" s="1"/>
  <c r="AD413"/>
  <c r="S507"/>
  <c r="U507" s="1"/>
  <c r="Z521"/>
  <c r="AE521" s="1"/>
  <c r="S392"/>
  <c r="U392" s="1"/>
  <c r="AB392" s="1"/>
  <c r="V387"/>
  <c r="W387" s="1"/>
  <c r="BF387" s="1"/>
  <c r="X377"/>
  <c r="Y377" s="1"/>
  <c r="V385"/>
  <c r="W385" s="1"/>
  <c r="AK334"/>
  <c r="BM334" s="1"/>
  <c r="AF413"/>
  <c r="BC450"/>
  <c r="BD402"/>
  <c r="AV444"/>
  <c r="AW444" s="1"/>
  <c r="BC553"/>
  <c r="BC386"/>
  <c r="AH619"/>
  <c r="AI619" s="1"/>
  <c r="AJ619" s="1"/>
  <c r="AL619" s="1"/>
  <c r="AH426"/>
  <c r="AI426" s="1"/>
  <c r="AJ426" s="1"/>
  <c r="J130" i="3" s="1"/>
  <c r="AG665" i="1"/>
  <c r="AF696"/>
  <c r="BF635"/>
  <c r="BG635" s="1"/>
  <c r="CH635" s="1"/>
  <c r="BI635" s="1"/>
  <c r="BJ635" s="1"/>
  <c r="BF641"/>
  <c r="BG641" s="1"/>
  <c r="CH641" s="1"/>
  <c r="BI641" s="1"/>
  <c r="BJ641" s="1"/>
  <c r="AH622"/>
  <c r="AI622" s="1"/>
  <c r="AJ622" s="1"/>
  <c r="AL622" s="1"/>
  <c r="AM622" s="1"/>
  <c r="AN622" s="1"/>
  <c r="AG635"/>
  <c r="AH635" s="1"/>
  <c r="AI635" s="1"/>
  <c r="AJ635" s="1"/>
  <c r="BF410"/>
  <c r="BG410" s="1"/>
  <c r="CH410" s="1"/>
  <c r="BI410" s="1"/>
  <c r="BJ410" s="1"/>
  <c r="AG414"/>
  <c r="AF637"/>
  <c r="AE355"/>
  <c r="AA355"/>
  <c r="X395"/>
  <c r="Y395" s="1"/>
  <c r="V528"/>
  <c r="W528" s="1"/>
  <c r="X381"/>
  <c r="Y381" s="1"/>
  <c r="AE414"/>
  <c r="BF413"/>
  <c r="BG413" s="1"/>
  <c r="CH413" s="1"/>
  <c r="BI413" s="1"/>
  <c r="BJ413" s="1"/>
  <c r="AC413"/>
  <c r="Z380"/>
  <c r="AE380" s="1"/>
  <c r="S400"/>
  <c r="U400" s="1"/>
  <c r="AB400" s="1"/>
  <c r="AG506"/>
  <c r="V433"/>
  <c r="W433" s="1"/>
  <c r="BF433" s="1"/>
  <c r="V514"/>
  <c r="W514" s="1"/>
  <c r="AF563"/>
  <c r="AL311"/>
  <c r="AM311" s="1"/>
  <c r="AN311" s="1"/>
  <c r="AX343"/>
  <c r="BA343" s="1"/>
  <c r="E47" i="3" s="1"/>
  <c r="BD528" i="1"/>
  <c r="BC378"/>
  <c r="BD397"/>
  <c r="AW344"/>
  <c r="BF663"/>
  <c r="BG663" s="1"/>
  <c r="CH663" s="1"/>
  <c r="BI663" s="1"/>
  <c r="BJ663" s="1"/>
  <c r="BF645"/>
  <c r="BG645" s="1"/>
  <c r="CH645" s="1"/>
  <c r="BI645" s="1"/>
  <c r="BJ645" s="1"/>
  <c r="AV645"/>
  <c r="AW645" s="1"/>
  <c r="AG661"/>
  <c r="AH609"/>
  <c r="AI609" s="1"/>
  <c r="AJ609" s="1"/>
  <c r="AK609" s="1"/>
  <c r="AH605"/>
  <c r="AI605" s="1"/>
  <c r="AJ605" s="1"/>
  <c r="AL605" s="1"/>
  <c r="AM605" s="1"/>
  <c r="AN605" s="1"/>
  <c r="Y355"/>
  <c r="BF355" s="1"/>
  <c r="BG355" s="1"/>
  <c r="CH355" s="1"/>
  <c r="BI355" s="1"/>
  <c r="BJ355" s="1"/>
  <c r="AC355"/>
  <c r="AD355"/>
  <c r="Z401"/>
  <c r="AA401" s="1"/>
  <c r="V571"/>
  <c r="W571" s="1"/>
  <c r="AK311"/>
  <c r="BM311" s="1"/>
  <c r="AL327"/>
  <c r="AM327" s="1"/>
  <c r="AN327" s="1"/>
  <c r="BD380"/>
  <c r="BD571"/>
  <c r="BE396"/>
  <c r="CI396" s="1"/>
  <c r="X415"/>
  <c r="Y415" s="1"/>
  <c r="X384"/>
  <c r="Y384" s="1"/>
  <c r="AC431"/>
  <c r="AD431"/>
  <c r="S581"/>
  <c r="U581" s="1"/>
  <c r="AB581" s="1"/>
  <c r="Z397"/>
  <c r="AE397" s="1"/>
  <c r="AG431"/>
  <c r="S419"/>
  <c r="U419" s="1"/>
  <c r="AB419" s="1"/>
  <c r="AC513"/>
  <c r="AF506"/>
  <c r="AD563"/>
  <c r="AD506"/>
  <c r="BC400"/>
  <c r="BC395"/>
  <c r="BC379"/>
  <c r="BC464"/>
  <c r="BD390"/>
  <c r="BF431"/>
  <c r="BG431" s="1"/>
  <c r="CH431" s="1"/>
  <c r="BI431" s="1"/>
  <c r="BJ431" s="1"/>
  <c r="AH627"/>
  <c r="AI627" s="1"/>
  <c r="AJ627" s="1"/>
  <c r="AK627" s="1"/>
  <c r="AG653"/>
  <c r="AV644"/>
  <c r="AW644" s="1"/>
  <c r="AV662"/>
  <c r="AX662" s="1"/>
  <c r="AG646"/>
  <c r="AH364"/>
  <c r="AI364" s="1"/>
  <c r="AJ364" s="1"/>
  <c r="J68" i="3" s="1"/>
  <c r="AH354" i="1"/>
  <c r="AI354" s="1"/>
  <c r="AJ354" s="1"/>
  <c r="J58" i="3" s="1"/>
  <c r="AH370" i="1"/>
  <c r="AI370" s="1"/>
  <c r="AJ370" s="1"/>
  <c r="J74" i="3" s="1"/>
  <c r="AF664" i="1"/>
  <c r="AC696"/>
  <c r="AW641"/>
  <c r="AX641"/>
  <c r="AK626"/>
  <c r="AL626"/>
  <c r="AM626" s="1"/>
  <c r="AL631"/>
  <c r="AM631" s="1"/>
  <c r="AK631"/>
  <c r="AX664"/>
  <c r="AW664"/>
  <c r="AW658"/>
  <c r="AX658"/>
  <c r="AX637"/>
  <c r="AW637"/>
  <c r="AL613"/>
  <c r="AM613" s="1"/>
  <c r="AK613"/>
  <c r="Y601"/>
  <c r="AF601" s="1"/>
  <c r="AD601"/>
  <c r="AC601"/>
  <c r="AE647"/>
  <c r="AA647"/>
  <c r="BA606"/>
  <c r="AY606"/>
  <c r="AZ606" s="1"/>
  <c r="BC672"/>
  <c r="S672"/>
  <c r="U672" s="1"/>
  <c r="BD672"/>
  <c r="X672"/>
  <c r="Z672"/>
  <c r="V672"/>
  <c r="W672" s="1"/>
  <c r="BE672"/>
  <c r="CI672" s="1"/>
  <c r="AG642"/>
  <c r="Z679"/>
  <c r="BE679"/>
  <c r="CI679" s="1"/>
  <c r="V679"/>
  <c r="W679" s="1"/>
  <c r="S679"/>
  <c r="U679" s="1"/>
  <c r="X679"/>
  <c r="BC679"/>
  <c r="BD679"/>
  <c r="AL614"/>
  <c r="AM614" s="1"/>
  <c r="AN614" s="1"/>
  <c r="AK614"/>
  <c r="Y602"/>
  <c r="AV602" s="1"/>
  <c r="AC602"/>
  <c r="AD602"/>
  <c r="AW640"/>
  <c r="AX640"/>
  <c r="AW643"/>
  <c r="AX643"/>
  <c r="BD671"/>
  <c r="X671"/>
  <c r="Z671"/>
  <c r="BE671"/>
  <c r="CI671" s="1"/>
  <c r="V671"/>
  <c r="W671" s="1"/>
  <c r="S671"/>
  <c r="U671" s="1"/>
  <c r="BC671"/>
  <c r="AG651"/>
  <c r="AH651" s="1"/>
  <c r="AI651" s="1"/>
  <c r="AJ651" s="1"/>
  <c r="S682"/>
  <c r="U682" s="1"/>
  <c r="BD682"/>
  <c r="V682"/>
  <c r="W682" s="1"/>
  <c r="BC682"/>
  <c r="Z682"/>
  <c r="BE682"/>
  <c r="CI682" s="1"/>
  <c r="X682"/>
  <c r="AA601"/>
  <c r="AE601"/>
  <c r="CI647"/>
  <c r="AW659"/>
  <c r="AX659"/>
  <c r="AG659"/>
  <c r="X695"/>
  <c r="BD695"/>
  <c r="BC695"/>
  <c r="Z695"/>
  <c r="BE695"/>
  <c r="CI695" s="1"/>
  <c r="S695"/>
  <c r="U695" s="1"/>
  <c r="V695"/>
  <c r="W695" s="1"/>
  <c r="V691"/>
  <c r="W691" s="1"/>
  <c r="S691"/>
  <c r="U691" s="1"/>
  <c r="BD691"/>
  <c r="X691"/>
  <c r="BC691"/>
  <c r="BE691"/>
  <c r="CI691" s="1"/>
  <c r="Z691"/>
  <c r="AW634"/>
  <c r="AX634"/>
  <c r="Y648"/>
  <c r="BF648" s="1"/>
  <c r="BG648" s="1"/>
  <c r="CH648" s="1"/>
  <c r="BI648" s="1"/>
  <c r="BJ648" s="1"/>
  <c r="AD648"/>
  <c r="AC648"/>
  <c r="Z677"/>
  <c r="BE677"/>
  <c r="BD677"/>
  <c r="V677"/>
  <c r="W677" s="1"/>
  <c r="S677"/>
  <c r="U677" s="1"/>
  <c r="BC677"/>
  <c r="X677"/>
  <c r="V678"/>
  <c r="W678" s="1"/>
  <c r="BE678"/>
  <c r="CI678" s="1"/>
  <c r="X678"/>
  <c r="S678"/>
  <c r="U678" s="1"/>
  <c r="BD678"/>
  <c r="Z678"/>
  <c r="BC678"/>
  <c r="CI649"/>
  <c r="Y649"/>
  <c r="AV649" s="1"/>
  <c r="AC649"/>
  <c r="AD649"/>
  <c r="AP616"/>
  <c r="BM616"/>
  <c r="V675"/>
  <c r="W675" s="1"/>
  <c r="S675"/>
  <c r="U675" s="1"/>
  <c r="BC675"/>
  <c r="Z675"/>
  <c r="X675"/>
  <c r="BE675"/>
  <c r="CI675" s="1"/>
  <c r="BD675"/>
  <c r="BE673"/>
  <c r="CI673" s="1"/>
  <c r="BC673"/>
  <c r="X673"/>
  <c r="V673"/>
  <c r="W673" s="1"/>
  <c r="S673"/>
  <c r="U673" s="1"/>
  <c r="Z673"/>
  <c r="BD673"/>
  <c r="BF638"/>
  <c r="BG638" s="1"/>
  <c r="CH638" s="1"/>
  <c r="BI638" s="1"/>
  <c r="BJ638" s="1"/>
  <c r="AG638"/>
  <c r="AH638" s="1"/>
  <c r="AI638" s="1"/>
  <c r="AJ638" s="1"/>
  <c r="BA609"/>
  <c r="AY609"/>
  <c r="AZ609" s="1"/>
  <c r="BA626"/>
  <c r="AY626"/>
  <c r="AZ626" s="1"/>
  <c r="X680"/>
  <c r="S680"/>
  <c r="U680" s="1"/>
  <c r="Z680"/>
  <c r="BE680"/>
  <c r="CI680" s="1"/>
  <c r="V680"/>
  <c r="W680" s="1"/>
  <c r="BD680"/>
  <c r="BC680"/>
  <c r="AG652"/>
  <c r="AH652" s="1"/>
  <c r="AI652" s="1"/>
  <c r="AJ652" s="1"/>
  <c r="AE602"/>
  <c r="AA602"/>
  <c r="AW631"/>
  <c r="AX631"/>
  <c r="Y666"/>
  <c r="AV666" s="1"/>
  <c r="AC666"/>
  <c r="AD666"/>
  <c r="AY625"/>
  <c r="AZ625" s="1"/>
  <c r="BA625"/>
  <c r="AF665"/>
  <c r="V390"/>
  <c r="W390" s="1"/>
  <c r="S384"/>
  <c r="U384" s="1"/>
  <c r="AB384" s="1"/>
  <c r="V395"/>
  <c r="W395" s="1"/>
  <c r="V383"/>
  <c r="W383" s="1"/>
  <c r="V379"/>
  <c r="W379" s="1"/>
  <c r="X464"/>
  <c r="Y464" s="1"/>
  <c r="X378"/>
  <c r="Y378" s="1"/>
  <c r="X380"/>
  <c r="Y380" s="1"/>
  <c r="Z528"/>
  <c r="AA528" s="1"/>
  <c r="V400"/>
  <c r="W400" s="1"/>
  <c r="X389"/>
  <c r="Y389" s="1"/>
  <c r="BF389" s="1"/>
  <c r="AF428"/>
  <c r="Z433"/>
  <c r="AE433" s="1"/>
  <c r="V381"/>
  <c r="W381" s="1"/>
  <c r="Z387"/>
  <c r="AE387" s="1"/>
  <c r="Z571"/>
  <c r="AE571" s="1"/>
  <c r="S396"/>
  <c r="U396" s="1"/>
  <c r="AB396" s="1"/>
  <c r="Z419"/>
  <c r="AE419" s="1"/>
  <c r="X514"/>
  <c r="Y514" s="1"/>
  <c r="AL334"/>
  <c r="AM334" s="1"/>
  <c r="AN334" s="1"/>
  <c r="BC514"/>
  <c r="BC528"/>
  <c r="BE384"/>
  <c r="CI384" s="1"/>
  <c r="BC403"/>
  <c r="BD581"/>
  <c r="BD395"/>
  <c r="BC419"/>
  <c r="BE380"/>
  <c r="CI380" s="1"/>
  <c r="BE381"/>
  <c r="CI381" s="1"/>
  <c r="BD401"/>
  <c r="AV513"/>
  <c r="AW513" s="1"/>
  <c r="BE447"/>
  <c r="CI447" s="1"/>
  <c r="BC396"/>
  <c r="BD379"/>
  <c r="AB520"/>
  <c r="BE429"/>
  <c r="CI429" s="1"/>
  <c r="BD539"/>
  <c r="BG506"/>
  <c r="CH506" s="1"/>
  <c r="BI506" s="1"/>
  <c r="BJ506" s="1"/>
  <c r="AG658"/>
  <c r="AG640"/>
  <c r="AF646"/>
  <c r="AV665"/>
  <c r="AG663"/>
  <c r="AH663" s="1"/>
  <c r="AI663" s="1"/>
  <c r="AJ663" s="1"/>
  <c r="AV661"/>
  <c r="AG662"/>
  <c r="AH662" s="1"/>
  <c r="AI662" s="1"/>
  <c r="AJ662" s="1"/>
  <c r="BF644"/>
  <c r="BG644" s="1"/>
  <c r="CH644" s="1"/>
  <c r="BI644" s="1"/>
  <c r="BJ644" s="1"/>
  <c r="BF640"/>
  <c r="BG640" s="1"/>
  <c r="CH640" s="1"/>
  <c r="BI640" s="1"/>
  <c r="BJ640" s="1"/>
  <c r="AG637"/>
  <c r="BF642"/>
  <c r="BG642" s="1"/>
  <c r="CH642" s="1"/>
  <c r="BI642" s="1"/>
  <c r="BJ642" s="1"/>
  <c r="BF637"/>
  <c r="BG637" s="1"/>
  <c r="CH637" s="1"/>
  <c r="BI637" s="1"/>
  <c r="BJ637" s="1"/>
  <c r="AD696"/>
  <c r="AW655"/>
  <c r="AX655"/>
  <c r="AA649"/>
  <c r="AE649"/>
  <c r="BA617"/>
  <c r="AY617"/>
  <c r="AZ617" s="1"/>
  <c r="AW660"/>
  <c r="AX660"/>
  <c r="AP611"/>
  <c r="BM611"/>
  <c r="AW607"/>
  <c r="AX607"/>
  <c r="AK604"/>
  <c r="AL604"/>
  <c r="AM604" s="1"/>
  <c r="AN604" s="1"/>
  <c r="Y647"/>
  <c r="BF647" s="1"/>
  <c r="BG647" s="1"/>
  <c r="CH647" s="1"/>
  <c r="BI647" s="1"/>
  <c r="BJ647" s="1"/>
  <c r="AD647"/>
  <c r="AC647"/>
  <c r="AA696"/>
  <c r="AG696" s="1"/>
  <c r="AE696"/>
  <c r="AB648"/>
  <c r="AA648"/>
  <c r="AE648"/>
  <c r="AY623"/>
  <c r="AZ623" s="1"/>
  <c r="BA623"/>
  <c r="AX613"/>
  <c r="AW613"/>
  <c r="AB649"/>
  <c r="X684"/>
  <c r="BC684"/>
  <c r="BD684"/>
  <c r="S684"/>
  <c r="U684" s="1"/>
  <c r="V684"/>
  <c r="W684" s="1"/>
  <c r="BE684"/>
  <c r="CI684" s="1"/>
  <c r="Z684"/>
  <c r="AF656"/>
  <c r="AG656"/>
  <c r="BA605"/>
  <c r="AY605"/>
  <c r="AZ605" s="1"/>
  <c r="X685"/>
  <c r="BC685"/>
  <c r="V685"/>
  <c r="W685" s="1"/>
  <c r="BE685"/>
  <c r="Z685"/>
  <c r="S685"/>
  <c r="U685" s="1"/>
  <c r="BD685"/>
  <c r="BC687"/>
  <c r="BD687"/>
  <c r="S687"/>
  <c r="U687" s="1"/>
  <c r="X687"/>
  <c r="Z687"/>
  <c r="BE687"/>
  <c r="V687"/>
  <c r="W687" s="1"/>
  <c r="BD667"/>
  <c r="X667"/>
  <c r="BC667"/>
  <c r="Z667"/>
  <c r="BE667"/>
  <c r="V667"/>
  <c r="W667" s="1"/>
  <c r="S667"/>
  <c r="U667" s="1"/>
  <c r="AG634"/>
  <c r="AX618"/>
  <c r="AW618"/>
  <c r="AB602"/>
  <c r="BC683"/>
  <c r="V683"/>
  <c r="W683" s="1"/>
  <c r="S683"/>
  <c r="U683" s="1"/>
  <c r="Z683"/>
  <c r="X683"/>
  <c r="BD683"/>
  <c r="BE683"/>
  <c r="CI683" s="1"/>
  <c r="V681"/>
  <c r="W681" s="1"/>
  <c r="BE681"/>
  <c r="CI681" s="1"/>
  <c r="Z681"/>
  <c r="S681"/>
  <c r="U681" s="1"/>
  <c r="BD681"/>
  <c r="X681"/>
  <c r="BC681"/>
  <c r="BA608"/>
  <c r="AY608"/>
  <c r="AZ608" s="1"/>
  <c r="AY632"/>
  <c r="AZ632" s="1"/>
  <c r="BA632"/>
  <c r="AG657"/>
  <c r="BI657"/>
  <c r="BJ657" s="1"/>
  <c r="AY629"/>
  <c r="AZ629" s="1"/>
  <c r="BA629"/>
  <c r="Z390"/>
  <c r="AE390" s="1"/>
  <c r="V384"/>
  <c r="W384" s="1"/>
  <c r="AE520"/>
  <c r="S395"/>
  <c r="U395" s="1"/>
  <c r="Z383"/>
  <c r="AE383" s="1"/>
  <c r="Z379"/>
  <c r="AE379" s="1"/>
  <c r="V464"/>
  <c r="W464" s="1"/>
  <c r="V378"/>
  <c r="W378" s="1"/>
  <c r="S380"/>
  <c r="U380" s="1"/>
  <c r="AB380" s="1"/>
  <c r="S528"/>
  <c r="U528" s="1"/>
  <c r="AB528" s="1"/>
  <c r="Z400"/>
  <c r="AE400" s="1"/>
  <c r="S389"/>
  <c r="U389" s="1"/>
  <c r="AB389" s="1"/>
  <c r="AD531"/>
  <c r="Z557"/>
  <c r="AE557" s="1"/>
  <c r="V403"/>
  <c r="W403" s="1"/>
  <c r="X374"/>
  <c r="Y374" s="1"/>
  <c r="S571"/>
  <c r="U571" s="1"/>
  <c r="AB571" s="1"/>
  <c r="V447"/>
  <c r="W447" s="1"/>
  <c r="V396"/>
  <c r="W396" s="1"/>
  <c r="X419"/>
  <c r="AD419" s="1"/>
  <c r="Z514"/>
  <c r="AA514" s="1"/>
  <c r="BE400"/>
  <c r="CI400" s="1"/>
  <c r="BD384"/>
  <c r="BE403"/>
  <c r="CI403" s="1"/>
  <c r="BD387"/>
  <c r="BE374"/>
  <c r="CI374" s="1"/>
  <c r="BC433"/>
  <c r="BE557"/>
  <c r="CI557" s="1"/>
  <c r="BC383"/>
  <c r="BD419"/>
  <c r="BC380"/>
  <c r="BD381"/>
  <c r="BE571"/>
  <c r="CI571" s="1"/>
  <c r="AV520"/>
  <c r="AX520" s="1"/>
  <c r="BE415"/>
  <c r="CI415" s="1"/>
  <c r="BF658"/>
  <c r="BG658" s="1"/>
  <c r="CH658" s="1"/>
  <c r="BI658" s="1"/>
  <c r="BJ658" s="1"/>
  <c r="AV636"/>
  <c r="AN633"/>
  <c r="BF659"/>
  <c r="BG659" s="1"/>
  <c r="CH659" s="1"/>
  <c r="BI659" s="1"/>
  <c r="BJ659" s="1"/>
  <c r="AG650"/>
  <c r="AG655"/>
  <c r="BF653"/>
  <c r="BG653" s="1"/>
  <c r="CH653" s="1"/>
  <c r="BI653" s="1"/>
  <c r="BJ653" s="1"/>
  <c r="AF644"/>
  <c r="AF640"/>
  <c r="BF655"/>
  <c r="BG655" s="1"/>
  <c r="CH655" s="1"/>
  <c r="BI655" s="1"/>
  <c r="BJ655" s="1"/>
  <c r="AF642"/>
  <c r="BF650"/>
  <c r="BG650" s="1"/>
  <c r="CH650" s="1"/>
  <c r="BI650" s="1"/>
  <c r="BJ650" s="1"/>
  <c r="BF661"/>
  <c r="BG661" s="1"/>
  <c r="CH661" s="1"/>
  <c r="BI661" s="1"/>
  <c r="BJ661" s="1"/>
  <c r="AV638"/>
  <c r="AM628"/>
  <c r="AN628" s="1"/>
  <c r="AW642"/>
  <c r="AX642"/>
  <c r="AE603"/>
  <c r="AA603"/>
  <c r="CI648"/>
  <c r="BC670"/>
  <c r="BD670"/>
  <c r="Z670"/>
  <c r="X670"/>
  <c r="S670"/>
  <c r="U670" s="1"/>
  <c r="V670"/>
  <c r="W670" s="1"/>
  <c r="BE670"/>
  <c r="CI670" s="1"/>
  <c r="BE692"/>
  <c r="CI692" s="1"/>
  <c r="Z692"/>
  <c r="S692"/>
  <c r="U692" s="1"/>
  <c r="BC692"/>
  <c r="BD692"/>
  <c r="V692"/>
  <c r="W692" s="1"/>
  <c r="X692"/>
  <c r="AL629"/>
  <c r="AK629"/>
  <c r="AK623"/>
  <c r="AL623"/>
  <c r="AM623" s="1"/>
  <c r="AN623" s="1"/>
  <c r="AA666"/>
  <c r="AE666"/>
  <c r="AY619"/>
  <c r="AZ619" s="1"/>
  <c r="BA619"/>
  <c r="AW627"/>
  <c r="AX627"/>
  <c r="AB647"/>
  <c r="AW639"/>
  <c r="AX639"/>
  <c r="Y603"/>
  <c r="AV603" s="1"/>
  <c r="AC603"/>
  <c r="AD603"/>
  <c r="AB603"/>
  <c r="BD689"/>
  <c r="Z689"/>
  <c r="X689"/>
  <c r="BC689"/>
  <c r="BE689"/>
  <c r="V689"/>
  <c r="W689" s="1"/>
  <c r="S689"/>
  <c r="U689" s="1"/>
  <c r="AX650"/>
  <c r="AW650"/>
  <c r="V693"/>
  <c r="W693" s="1"/>
  <c r="BE693"/>
  <c r="X693"/>
  <c r="BC693"/>
  <c r="Z693"/>
  <c r="S693"/>
  <c r="U693" s="1"/>
  <c r="BD693"/>
  <c r="BC668"/>
  <c r="Z668"/>
  <c r="S668"/>
  <c r="U668" s="1"/>
  <c r="V668"/>
  <c r="W668" s="1"/>
  <c r="BE668"/>
  <c r="X668"/>
  <c r="BD668"/>
  <c r="AG664"/>
  <c r="AX620"/>
  <c r="AW620"/>
  <c r="AW622"/>
  <c r="AX622"/>
  <c r="BC674"/>
  <c r="BD674"/>
  <c r="Z674"/>
  <c r="V674"/>
  <c r="W674" s="1"/>
  <c r="X674"/>
  <c r="BE674"/>
  <c r="S674"/>
  <c r="U674" s="1"/>
  <c r="AV654"/>
  <c r="AG654"/>
  <c r="BI654"/>
  <c r="BJ654" s="1"/>
  <c r="S688"/>
  <c r="U688" s="1"/>
  <c r="Z688"/>
  <c r="BE688"/>
  <c r="CI688" s="1"/>
  <c r="BD688"/>
  <c r="X688"/>
  <c r="BC688"/>
  <c r="V688"/>
  <c r="W688" s="1"/>
  <c r="S686"/>
  <c r="U686" s="1"/>
  <c r="BD686"/>
  <c r="V686"/>
  <c r="W686" s="1"/>
  <c r="BC686"/>
  <c r="Z686"/>
  <c r="BE686"/>
  <c r="CI686" s="1"/>
  <c r="X686"/>
  <c r="BC694"/>
  <c r="Z694"/>
  <c r="V694"/>
  <c r="W694" s="1"/>
  <c r="BE694"/>
  <c r="CI694" s="1"/>
  <c r="X694"/>
  <c r="BD694"/>
  <c r="S694"/>
  <c r="U694" s="1"/>
  <c r="BE676"/>
  <c r="CI676" s="1"/>
  <c r="BD676"/>
  <c r="S676"/>
  <c r="U676" s="1"/>
  <c r="AB676" s="1"/>
  <c r="Z676"/>
  <c r="BC676"/>
  <c r="V676"/>
  <c r="W676" s="1"/>
  <c r="X676"/>
  <c r="AW614"/>
  <c r="AX614"/>
  <c r="BA604"/>
  <c r="AY604"/>
  <c r="AZ604" s="1"/>
  <c r="BC690"/>
  <c r="Z690"/>
  <c r="V690"/>
  <c r="W690" s="1"/>
  <c r="BE690"/>
  <c r="X690"/>
  <c r="BD690"/>
  <c r="S690"/>
  <c r="U690" s="1"/>
  <c r="AB666"/>
  <c r="X669"/>
  <c r="Z669"/>
  <c r="S669"/>
  <c r="U669" s="1"/>
  <c r="BD669"/>
  <c r="V669"/>
  <c r="W669" s="1"/>
  <c r="BC669"/>
  <c r="BE669"/>
  <c r="CI669" s="1"/>
  <c r="AY615"/>
  <c r="AZ615" s="1"/>
  <c r="BA615"/>
  <c r="AF636"/>
  <c r="Z415"/>
  <c r="AE415" s="1"/>
  <c r="V539"/>
  <c r="W539" s="1"/>
  <c r="V401"/>
  <c r="W401" s="1"/>
  <c r="Z384"/>
  <c r="AA384" s="1"/>
  <c r="Z395"/>
  <c r="AA395" s="1"/>
  <c r="X379"/>
  <c r="Y379" s="1"/>
  <c r="Z429"/>
  <c r="AE429" s="1"/>
  <c r="Z581"/>
  <c r="AE581" s="1"/>
  <c r="X393"/>
  <c r="Y393" s="1"/>
  <c r="V397"/>
  <c r="W397" s="1"/>
  <c r="X528"/>
  <c r="Y528" s="1"/>
  <c r="X400"/>
  <c r="Y400" s="1"/>
  <c r="S557"/>
  <c r="U557" s="1"/>
  <c r="Z403"/>
  <c r="AE403" s="1"/>
  <c r="V374"/>
  <c r="W374" s="1"/>
  <c r="X571"/>
  <c r="Y571" s="1"/>
  <c r="S447"/>
  <c r="U447" s="1"/>
  <c r="AB447" s="1"/>
  <c r="Z396"/>
  <c r="AE396" s="1"/>
  <c r="AA413"/>
  <c r="AG413" s="1"/>
  <c r="V419"/>
  <c r="W419" s="1"/>
  <c r="S514"/>
  <c r="U514" s="1"/>
  <c r="AB514" s="1"/>
  <c r="BE387"/>
  <c r="CI387" s="1"/>
  <c r="BE433"/>
  <c r="CI433" s="1"/>
  <c r="BE393"/>
  <c r="CI393" s="1"/>
  <c r="BD389"/>
  <c r="BE397"/>
  <c r="CI397" s="1"/>
  <c r="BE390"/>
  <c r="CI390" s="1"/>
  <c r="AF658"/>
  <c r="BF651"/>
  <c r="BG651" s="1"/>
  <c r="CH651" s="1"/>
  <c r="BI651" s="1"/>
  <c r="BJ651" s="1"/>
  <c r="AF659"/>
  <c r="AG645"/>
  <c r="AH645" s="1"/>
  <c r="AI645" s="1"/>
  <c r="AJ645" s="1"/>
  <c r="AV646"/>
  <c r="AF653"/>
  <c r="AV663"/>
  <c r="AF655"/>
  <c r="BF665"/>
  <c r="BG665" s="1"/>
  <c r="CH665" s="1"/>
  <c r="BI665" s="1"/>
  <c r="BJ665" s="1"/>
  <c r="AV651"/>
  <c r="BF664"/>
  <c r="BG664" s="1"/>
  <c r="CH664" s="1"/>
  <c r="BI664" s="1"/>
  <c r="BJ664" s="1"/>
  <c r="AF650"/>
  <c r="AF661"/>
  <c r="AV653"/>
  <c r="BF636"/>
  <c r="BG636" s="1"/>
  <c r="CH636" s="1"/>
  <c r="BI636" s="1"/>
  <c r="BJ636" s="1"/>
  <c r="Q465"/>
  <c r="BD465" s="1"/>
  <c r="BH465"/>
  <c r="Q522"/>
  <c r="BC522" s="1"/>
  <c r="BH522"/>
  <c r="Q440"/>
  <c r="BC440" s="1"/>
  <c r="BH440"/>
  <c r="Q434"/>
  <c r="BE434" s="1"/>
  <c r="CI434" s="1"/>
  <c r="BH434"/>
  <c r="Q468"/>
  <c r="BE468" s="1"/>
  <c r="CI468" s="1"/>
  <c r="BH468"/>
  <c r="Q455"/>
  <c r="BC455" s="1"/>
  <c r="BH455"/>
  <c r="Q441"/>
  <c r="BD441" s="1"/>
  <c r="BH441"/>
  <c r="Q540"/>
  <c r="BC540" s="1"/>
  <c r="BH540"/>
  <c r="Q420"/>
  <c r="BC420" s="1"/>
  <c r="BH420"/>
  <c r="Q452"/>
  <c r="BC452" s="1"/>
  <c r="BH452"/>
  <c r="Q533"/>
  <c r="BD533" s="1"/>
  <c r="BH533"/>
  <c r="Q515"/>
  <c r="BC515" s="1"/>
  <c r="BH515"/>
  <c r="Q404"/>
  <c r="BC404" s="1"/>
  <c r="BH404"/>
  <c r="Q565"/>
  <c r="BD565" s="1"/>
  <c r="BH565"/>
  <c r="Q508"/>
  <c r="BC508" s="1"/>
  <c r="BH508"/>
  <c r="Q438"/>
  <c r="BE438" s="1"/>
  <c r="CI438" s="1"/>
  <c r="BH438"/>
  <c r="Q582"/>
  <c r="BC582" s="1"/>
  <c r="BH582"/>
  <c r="Q558"/>
  <c r="BE558" s="1"/>
  <c r="CI558" s="1"/>
  <c r="BH558"/>
  <c r="Q482"/>
  <c r="BE482" s="1"/>
  <c r="CI482" s="1"/>
  <c r="BH482"/>
  <c r="Q448"/>
  <c r="BE448" s="1"/>
  <c r="CI448" s="1"/>
  <c r="BH448"/>
  <c r="Q423"/>
  <c r="BE423" s="1"/>
  <c r="CI423" s="1"/>
  <c r="BH423"/>
  <c r="Q589"/>
  <c r="BC589" s="1"/>
  <c r="BH589"/>
  <c r="Q469"/>
  <c r="Z469" s="1"/>
  <c r="BH469"/>
  <c r="Q554"/>
  <c r="BC554" s="1"/>
  <c r="BH554"/>
  <c r="Q466"/>
  <c r="BD466" s="1"/>
  <c r="BH466"/>
  <c r="Q451"/>
  <c r="BE451" s="1"/>
  <c r="CI451" s="1"/>
  <c r="BH451"/>
  <c r="Q454"/>
  <c r="BD454" s="1"/>
  <c r="BH454"/>
  <c r="Q424"/>
  <c r="BC424" s="1"/>
  <c r="BH424"/>
  <c r="S390"/>
  <c r="U390" s="1"/>
  <c r="AB390" s="1"/>
  <c r="S415"/>
  <c r="U415" s="1"/>
  <c r="X539"/>
  <c r="Y539" s="1"/>
  <c r="S401"/>
  <c r="U401" s="1"/>
  <c r="AB401" s="1"/>
  <c r="V402"/>
  <c r="W402" s="1"/>
  <c r="S383"/>
  <c r="U383" s="1"/>
  <c r="S429"/>
  <c r="U429" s="1"/>
  <c r="AB429" s="1"/>
  <c r="S464"/>
  <c r="U464" s="1"/>
  <c r="AB464" s="1"/>
  <c r="V581"/>
  <c r="W581" s="1"/>
  <c r="Z382"/>
  <c r="AE382" s="1"/>
  <c r="S393"/>
  <c r="U393" s="1"/>
  <c r="AB393" s="1"/>
  <c r="Z378"/>
  <c r="AE378" s="1"/>
  <c r="S397"/>
  <c r="U397" s="1"/>
  <c r="AB397" s="1"/>
  <c r="Z449"/>
  <c r="AA449" s="1"/>
  <c r="Z450"/>
  <c r="AE450" s="1"/>
  <c r="X375"/>
  <c r="Y375" s="1"/>
  <c r="V463"/>
  <c r="W463" s="1"/>
  <c r="BF463" s="1"/>
  <c r="V532"/>
  <c r="W532" s="1"/>
  <c r="Z389"/>
  <c r="AE389" s="1"/>
  <c r="X386"/>
  <c r="Y386" s="1"/>
  <c r="S433"/>
  <c r="U433" s="1"/>
  <c r="V557"/>
  <c r="W557" s="1"/>
  <c r="S381"/>
  <c r="U381" s="1"/>
  <c r="S403"/>
  <c r="U403" s="1"/>
  <c r="AB403" s="1"/>
  <c r="S387"/>
  <c r="U387" s="1"/>
  <c r="AB387" s="1"/>
  <c r="Z374"/>
  <c r="AE374" s="1"/>
  <c r="AE545"/>
  <c r="S553"/>
  <c r="U553" s="1"/>
  <c r="X447"/>
  <c r="Y447" s="1"/>
  <c r="S391"/>
  <c r="U391" s="1"/>
  <c r="AB391" s="1"/>
  <c r="S385"/>
  <c r="U385" s="1"/>
  <c r="AF531"/>
  <c r="AF513"/>
  <c r="AC531"/>
  <c r="AF431"/>
  <c r="BC449"/>
  <c r="BE450"/>
  <c r="CI450" s="1"/>
  <c r="AV414"/>
  <c r="AW414" s="1"/>
  <c r="BE375"/>
  <c r="CI375" s="1"/>
  <c r="BC402"/>
  <c r="BC387"/>
  <c r="BC374"/>
  <c r="AV428"/>
  <c r="AW428" s="1"/>
  <c r="BD433"/>
  <c r="BC557"/>
  <c r="BC581"/>
  <c r="BD393"/>
  <c r="BD383"/>
  <c r="BE463"/>
  <c r="CI463" s="1"/>
  <c r="BD532"/>
  <c r="BE389"/>
  <c r="CI389" s="1"/>
  <c r="BE378"/>
  <c r="CI378" s="1"/>
  <c r="AV417"/>
  <c r="AW417" s="1"/>
  <c r="AV545"/>
  <c r="AX545" s="1"/>
  <c r="BE401"/>
  <c r="CI401" s="1"/>
  <c r="BD553"/>
  <c r="BD447"/>
  <c r="BC391"/>
  <c r="BC385"/>
  <c r="BE386"/>
  <c r="CI386" s="1"/>
  <c r="BC429"/>
  <c r="BD464"/>
  <c r="BC415"/>
  <c r="BC539"/>
  <c r="G546"/>
  <c r="G644" s="1"/>
  <c r="A644"/>
  <c r="Q547"/>
  <c r="BD547" s="1"/>
  <c r="BH547"/>
  <c r="Q572"/>
  <c r="BE572" s="1"/>
  <c r="CI572" s="1"/>
  <c r="BH572"/>
  <c r="G545"/>
  <c r="G643" s="1"/>
  <c r="A643"/>
  <c r="AF414"/>
  <c r="AD428"/>
  <c r="X390"/>
  <c r="Y390" s="1"/>
  <c r="V415"/>
  <c r="W415" s="1"/>
  <c r="Z539"/>
  <c r="AE539" s="1"/>
  <c r="X401"/>
  <c r="Y401" s="1"/>
  <c r="X402"/>
  <c r="Y402" s="1"/>
  <c r="X383"/>
  <c r="Y383" s="1"/>
  <c r="V429"/>
  <c r="W429" s="1"/>
  <c r="Z464"/>
  <c r="AA464" s="1"/>
  <c r="X581"/>
  <c r="Y581" s="1"/>
  <c r="S382"/>
  <c r="U382" s="1"/>
  <c r="AB382" s="1"/>
  <c r="Z393"/>
  <c r="AA393" s="1"/>
  <c r="S378"/>
  <c r="U378" s="1"/>
  <c r="X397"/>
  <c r="Y397" s="1"/>
  <c r="V449"/>
  <c r="W449" s="1"/>
  <c r="X532"/>
  <c r="Y532" s="1"/>
  <c r="Z386"/>
  <c r="AE386" s="1"/>
  <c r="X557"/>
  <c r="Y557" s="1"/>
  <c r="Z381"/>
  <c r="AE381" s="1"/>
  <c r="X403"/>
  <c r="Y403" s="1"/>
  <c r="S374"/>
  <c r="U374" s="1"/>
  <c r="AB374" s="1"/>
  <c r="Z553"/>
  <c r="AE553" s="1"/>
  <c r="Z447"/>
  <c r="AE447" s="1"/>
  <c r="V391"/>
  <c r="W391" s="1"/>
  <c r="Z385"/>
  <c r="AE385" s="1"/>
  <c r="AD513"/>
  <c r="AF417"/>
  <c r="AC428"/>
  <c r="BF531"/>
  <c r="BG531" s="1"/>
  <c r="CH531" s="1"/>
  <c r="BI531" s="1"/>
  <c r="BJ531" s="1"/>
  <c r="BH19"/>
  <c r="AL19" s="1"/>
  <c r="AM19" s="1"/>
  <c r="BH20"/>
  <c r="AL20" s="1"/>
  <c r="AM20" s="1"/>
  <c r="AW38"/>
  <c r="AS40"/>
  <c r="BH35"/>
  <c r="AL35" s="1"/>
  <c r="AM35" s="1"/>
  <c r="AW21"/>
  <c r="AX20"/>
  <c r="K18" i="3" s="1"/>
  <c r="AW19" i="1"/>
  <c r="AX38"/>
  <c r="AZ38" s="1"/>
  <c r="BA38" s="1"/>
  <c r="BB38" s="1"/>
  <c r="AX21"/>
  <c r="K19" i="3" s="1"/>
  <c r="AW35" i="1"/>
  <c r="AX23"/>
  <c r="K21" i="3" s="1"/>
  <c r="BH26" i="1"/>
  <c r="AL26" s="1"/>
  <c r="AM26" s="1"/>
  <c r="BH23"/>
  <c r="AL23" s="1"/>
  <c r="AM23" s="1"/>
  <c r="AW26"/>
  <c r="AW23"/>
  <c r="AX35"/>
  <c r="K33" i="3" s="1"/>
  <c r="AP503" i="1"/>
  <c r="L207" i="3" s="1"/>
  <c r="BH21" i="1"/>
  <c r="AL21" s="1"/>
  <c r="AM21" s="1"/>
  <c r="AX26"/>
  <c r="K24" i="3" s="1"/>
  <c r="BD209" i="1"/>
  <c r="AX19"/>
  <c r="K17" i="3" s="1"/>
  <c r="AW20" i="1"/>
  <c r="BH38"/>
  <c r="AL38" s="1"/>
  <c r="AM38" s="1"/>
  <c r="BC217"/>
  <c r="K215" i="3"/>
  <c r="AY16" i="1"/>
  <c r="K14" i="3"/>
  <c r="AT92" i="1"/>
  <c r="AU92" s="1"/>
  <c r="AV92" s="1"/>
  <c r="G90" i="3" s="1"/>
  <c r="I90"/>
  <c r="AT58" i="1"/>
  <c r="AU58" s="1"/>
  <c r="AV58" s="1"/>
  <c r="G56" i="3" s="1"/>
  <c r="I56"/>
  <c r="AT49" i="1"/>
  <c r="AU49" s="1"/>
  <c r="AV49" s="1"/>
  <c r="G47" i="3" s="1"/>
  <c r="I47"/>
  <c r="AQ60" i="1"/>
  <c r="AR60" s="1"/>
  <c r="AS60" s="1"/>
  <c r="I58" i="3"/>
  <c r="AZ235" i="1"/>
  <c r="BA235" s="1"/>
  <c r="K233" i="3"/>
  <c r="AZ18" i="1"/>
  <c r="BA18" s="1"/>
  <c r="BB18" s="1"/>
  <c r="K16" i="3"/>
  <c r="AW31" i="1"/>
  <c r="AV31"/>
  <c r="G29" i="3" s="1"/>
  <c r="AT50" i="1"/>
  <c r="AU50" s="1"/>
  <c r="AV50" s="1"/>
  <c r="G48" i="3" s="1"/>
  <c r="I48"/>
  <c r="AQ115" i="1"/>
  <c r="AR115" s="1"/>
  <c r="AS115" s="1"/>
  <c r="I113" i="3"/>
  <c r="AT91" i="1"/>
  <c r="AU91" s="1"/>
  <c r="AV91" s="1"/>
  <c r="G89" i="3" s="1"/>
  <c r="I89"/>
  <c r="AQ106" i="1"/>
  <c r="AR106" s="1"/>
  <c r="AS106" s="1"/>
  <c r="I104" i="3"/>
  <c r="AT102" i="1"/>
  <c r="AU102" s="1"/>
  <c r="I100" i="3"/>
  <c r="AQ81" i="1"/>
  <c r="AR81" s="1"/>
  <c r="AS81" s="1"/>
  <c r="I79" i="3"/>
  <c r="AT70" i="1"/>
  <c r="AU70" s="1"/>
  <c r="AV70" s="1"/>
  <c r="G68" i="3" s="1"/>
  <c r="I68"/>
  <c r="AQ87" i="1"/>
  <c r="AR87" s="1"/>
  <c r="AS87" s="1"/>
  <c r="I85" i="3"/>
  <c r="AT109" i="1"/>
  <c r="AU109" s="1"/>
  <c r="I107" i="3"/>
  <c r="AT104" i="1"/>
  <c r="AX104" s="1"/>
  <c r="K102" i="3" s="1"/>
  <c r="I102"/>
  <c r="AQ79" i="1"/>
  <c r="AR79" s="1"/>
  <c r="AS79" s="1"/>
  <c r="I77" i="3"/>
  <c r="AQ83" i="1"/>
  <c r="AR83" s="1"/>
  <c r="AS83" s="1"/>
  <c r="I81" i="3"/>
  <c r="AQ72" i="1"/>
  <c r="AR72" s="1"/>
  <c r="AS72" s="1"/>
  <c r="I70" i="3"/>
  <c r="AZ24" i="1"/>
  <c r="BA24" s="1"/>
  <c r="K22" i="3"/>
  <c r="AQ48" i="1"/>
  <c r="AR48" s="1"/>
  <c r="I46" i="3"/>
  <c r="AQ105" i="1"/>
  <c r="AR105" s="1"/>
  <c r="AS105" s="1"/>
  <c r="I103" i="3"/>
  <c r="AT95" i="1"/>
  <c r="AU95" s="1"/>
  <c r="I93" i="3"/>
  <c r="AT66" i="1"/>
  <c r="AU66" s="1"/>
  <c r="AV66" s="1"/>
  <c r="G64" i="3" s="1"/>
  <c r="I64"/>
  <c r="AT132" i="1"/>
  <c r="AU132" s="1"/>
  <c r="AV132" s="1"/>
  <c r="G130" i="3" s="1"/>
  <c r="I130"/>
  <c r="AQ89" i="1"/>
  <c r="AR89" s="1"/>
  <c r="AS89" s="1"/>
  <c r="I87" i="3"/>
  <c r="AW34" i="1"/>
  <c r="AV34"/>
  <c r="G32" i="3" s="1"/>
  <c r="AQ108" i="1"/>
  <c r="AR108" s="1"/>
  <c r="I106" i="3"/>
  <c r="AY33" i="1"/>
  <c r="K31" i="3"/>
  <c r="AQ117" i="1"/>
  <c r="AR117" s="1"/>
  <c r="AS117" s="1"/>
  <c r="I115" i="3"/>
  <c r="AT103" i="1"/>
  <c r="AU103" s="1"/>
  <c r="AV103" s="1"/>
  <c r="G101" i="3" s="1"/>
  <c r="I101"/>
  <c r="AT131" i="1"/>
  <c r="AU131" s="1"/>
  <c r="AV131" s="1"/>
  <c r="G129" i="3" s="1"/>
  <c r="I129"/>
  <c r="AT88" i="1"/>
  <c r="AU88" s="1"/>
  <c r="I86" i="3"/>
  <c r="AT82" i="1"/>
  <c r="AX82" s="1"/>
  <c r="I80" i="3"/>
  <c r="AQ96" i="1"/>
  <c r="AR96" s="1"/>
  <c r="AS96" s="1"/>
  <c r="I94" i="3"/>
  <c r="AK328" i="1"/>
  <c r="BM328" s="1"/>
  <c r="J32" i="3"/>
  <c r="AQ76" i="1"/>
  <c r="AR76" s="1"/>
  <c r="I74" i="3"/>
  <c r="AZ17" i="1"/>
  <c r="BA17" s="1"/>
  <c r="K15" i="3"/>
  <c r="AT51" i="1"/>
  <c r="AU51" s="1"/>
  <c r="AV51" s="1"/>
  <c r="G49" i="3" s="1"/>
  <c r="I49"/>
  <c r="AQ86" i="1"/>
  <c r="AR86" s="1"/>
  <c r="AS86" s="1"/>
  <c r="I84" i="3"/>
  <c r="AQ101" i="1"/>
  <c r="AR101" s="1"/>
  <c r="AS101" s="1"/>
  <c r="I99" i="3"/>
  <c r="AW29" i="1"/>
  <c r="AV29"/>
  <c r="G27" i="3" s="1"/>
  <c r="AT100" i="1"/>
  <c r="AX100" s="1"/>
  <c r="K98" i="3" s="1"/>
  <c r="I98"/>
  <c r="AT287" i="1"/>
  <c r="AU287" s="1"/>
  <c r="AQ75"/>
  <c r="AR75" s="1"/>
  <c r="AS75" s="1"/>
  <c r="I73" i="3"/>
  <c r="AW37" i="1"/>
  <c r="AV37"/>
  <c r="G35" i="3" s="1"/>
  <c r="AQ46" i="1"/>
  <c r="AR46" s="1"/>
  <c r="AS46" s="1"/>
  <c r="I44" i="3"/>
  <c r="BN209" i="1"/>
  <c r="P207" i="3"/>
  <c r="BC25" i="1"/>
  <c r="BM25" s="1"/>
  <c r="P23" i="3" s="1"/>
  <c r="K23"/>
  <c r="BH210" i="1"/>
  <c r="AL210" s="1"/>
  <c r="AM210" s="1"/>
  <c r="AV210"/>
  <c r="G208" i="3" s="1"/>
  <c r="AT94" i="1"/>
  <c r="AX94" s="1"/>
  <c r="I92" i="3"/>
  <c r="BC45" i="1"/>
  <c r="BD45" s="1"/>
  <c r="BG44" s="1"/>
  <c r="BI44" s="1"/>
  <c r="K43" i="3"/>
  <c r="BH40" i="1"/>
  <c r="AL40" s="1"/>
  <c r="AM40" s="1"/>
  <c r="AV40"/>
  <c r="G38" i="3" s="1"/>
  <c r="AW40" i="1"/>
  <c r="S289"/>
  <c r="V289" s="1"/>
  <c r="T289" s="1"/>
  <c r="Y289" s="1"/>
  <c r="Z289" s="1"/>
  <c r="BH34"/>
  <c r="AL34" s="1"/>
  <c r="AM34" s="1"/>
  <c r="AX34"/>
  <c r="AT89"/>
  <c r="AU89" s="1"/>
  <c r="AQ103"/>
  <c r="AR103" s="1"/>
  <c r="AS103" s="1"/>
  <c r="AX40"/>
  <c r="AY45"/>
  <c r="AQ94"/>
  <c r="AR94" s="1"/>
  <c r="AS94" s="1"/>
  <c r="AT105"/>
  <c r="AU105" s="1"/>
  <c r="AZ45"/>
  <c r="BA45" s="1"/>
  <c r="AZ25"/>
  <c r="BA25" s="1"/>
  <c r="AW360"/>
  <c r="AY17"/>
  <c r="R289"/>
  <c r="U289" s="1"/>
  <c r="W189"/>
  <c r="AT96"/>
  <c r="AU96" s="1"/>
  <c r="AT86"/>
  <c r="AU86" s="1"/>
  <c r="AT101"/>
  <c r="AU101" s="1"/>
  <c r="AX73"/>
  <c r="X134"/>
  <c r="AP134" s="1"/>
  <c r="AY25"/>
  <c r="AW210"/>
  <c r="AT117"/>
  <c r="AU117" s="1"/>
  <c r="AV117" s="1"/>
  <c r="G115" i="3" s="1"/>
  <c r="AQ104" i="1"/>
  <c r="AR104" s="1"/>
  <c r="AS104" s="1"/>
  <c r="AQ66"/>
  <c r="AR66" s="1"/>
  <c r="AS66" s="1"/>
  <c r="AT76"/>
  <c r="AU76" s="1"/>
  <c r="AV76" s="1"/>
  <c r="G74" i="3" s="1"/>
  <c r="AQ49" i="1"/>
  <c r="AR49" s="1"/>
  <c r="AS49" s="1"/>
  <c r="AX31"/>
  <c r="AD295"/>
  <c r="AE295" s="1"/>
  <c r="AJ295" s="1"/>
  <c r="BH31"/>
  <c r="AL31" s="1"/>
  <c r="AM31" s="1"/>
  <c r="Y237"/>
  <c r="Z237" s="1"/>
  <c r="AN237" s="1"/>
  <c r="D235" i="3" s="1"/>
  <c r="AQ50" i="1"/>
  <c r="AR50" s="1"/>
  <c r="AS50" s="1"/>
  <c r="AT48"/>
  <c r="AU48" s="1"/>
  <c r="AL328"/>
  <c r="AM328" s="1"/>
  <c r="AN328" s="1"/>
  <c r="AT81"/>
  <c r="AU81" s="1"/>
  <c r="AX210"/>
  <c r="AQ70"/>
  <c r="AR70" s="1"/>
  <c r="AS70" s="1"/>
  <c r="AQ95"/>
  <c r="AR95" s="1"/>
  <c r="AS95" s="1"/>
  <c r="AC285"/>
  <c r="AQ132"/>
  <c r="AR132" s="1"/>
  <c r="AQ88"/>
  <c r="AR88" s="1"/>
  <c r="AS88" s="1"/>
  <c r="AT83"/>
  <c r="AU83" s="1"/>
  <c r="AA285"/>
  <c r="AB285" s="1"/>
  <c r="AS20"/>
  <c r="AQ131"/>
  <c r="AR131" s="1"/>
  <c r="AQ109"/>
  <c r="AR109" s="1"/>
  <c r="AS109" s="1"/>
  <c r="AQ287"/>
  <c r="AR287" s="1"/>
  <c r="AS287" s="1"/>
  <c r="BA412"/>
  <c r="E116" i="3" s="1"/>
  <c r="AY412" i="1"/>
  <c r="AZ412" s="1"/>
  <c r="BX502"/>
  <c r="BU502"/>
  <c r="BV502" s="1"/>
  <c r="BW502" s="1"/>
  <c r="BT502"/>
  <c r="AY342"/>
  <c r="AZ342" s="1"/>
  <c r="BA342"/>
  <c r="E46" i="3" s="1"/>
  <c r="AY357" i="1"/>
  <c r="AZ357" s="1"/>
  <c r="BA357"/>
  <c r="E61" i="3" s="1"/>
  <c r="BA324" i="1"/>
  <c r="E28" i="3" s="1"/>
  <c r="AY324" i="1"/>
  <c r="AZ324" s="1"/>
  <c r="AY235"/>
  <c r="AY18"/>
  <c r="AX55"/>
  <c r="AQ82"/>
  <c r="AR82" s="1"/>
  <c r="AS82" s="1"/>
  <c r="BF430"/>
  <c r="BG430" s="1"/>
  <c r="CH430" s="1"/>
  <c r="BI430" s="1"/>
  <c r="BJ430" s="1"/>
  <c r="AY367"/>
  <c r="AZ367" s="1"/>
  <c r="BA367"/>
  <c r="E71" i="3" s="1"/>
  <c r="AW368" i="1"/>
  <c r="AX368"/>
  <c r="AB394"/>
  <c r="AW445"/>
  <c r="AX445"/>
  <c r="AY505"/>
  <c r="AZ505" s="1"/>
  <c r="BA505"/>
  <c r="E209" i="3" s="1"/>
  <c r="AY354" i="1"/>
  <c r="AZ354" s="1"/>
  <c r="BA354"/>
  <c r="E58" i="3" s="1"/>
  <c r="AY411" i="1"/>
  <c r="AZ411" s="1"/>
  <c r="BA411"/>
  <c r="E115" i="3" s="1"/>
  <c r="AY358" i="1"/>
  <c r="AZ358" s="1"/>
  <c r="BA358"/>
  <c r="E62" i="3" s="1"/>
  <c r="AY351" i="1"/>
  <c r="AZ351" s="1"/>
  <c r="BA351"/>
  <c r="E55" i="3" s="1"/>
  <c r="AX408" i="1"/>
  <c r="AW408"/>
  <c r="AY350"/>
  <c r="AZ350" s="1"/>
  <c r="BA350"/>
  <c r="E54" i="3" s="1"/>
  <c r="BA348" i="1"/>
  <c r="E52" i="3" s="1"/>
  <c r="AY348" i="1"/>
  <c r="AZ348" s="1"/>
  <c r="AY409"/>
  <c r="AZ409" s="1"/>
  <c r="BA409"/>
  <c r="E113" i="3" s="1"/>
  <c r="BA352" i="1"/>
  <c r="E56" i="3" s="1"/>
  <c r="AY352" i="1"/>
  <c r="AZ352" s="1"/>
  <c r="AQ91"/>
  <c r="AR91" s="1"/>
  <c r="AS91" s="1"/>
  <c r="BA328"/>
  <c r="E32" i="3" s="1"/>
  <c r="AY328" i="1"/>
  <c r="AZ328" s="1"/>
  <c r="BA360"/>
  <c r="E64" i="3" s="1"/>
  <c r="AY360" i="1"/>
  <c r="AZ360" s="1"/>
  <c r="AY363"/>
  <c r="AZ363" s="1"/>
  <c r="BA363"/>
  <c r="E67" i="3" s="1"/>
  <c r="AY347" i="1"/>
  <c r="AZ347" s="1"/>
  <c r="BA347"/>
  <c r="E51" i="3" s="1"/>
  <c r="AY362" i="1"/>
  <c r="AZ362" s="1"/>
  <c r="BA362"/>
  <c r="E66" i="3" s="1"/>
  <c r="AY519" i="1"/>
  <c r="AZ519" s="1"/>
  <c r="BA519"/>
  <c r="E223" i="3" s="1"/>
  <c r="AY555" i="1"/>
  <c r="AZ555" s="1"/>
  <c r="BA555"/>
  <c r="E259" i="3" s="1"/>
  <c r="AY426" i="1"/>
  <c r="AZ426" s="1"/>
  <c r="BA426"/>
  <c r="E130" i="3" s="1"/>
  <c r="BA312" i="1"/>
  <c r="E16" i="3" s="1"/>
  <c r="AY312" i="1"/>
  <c r="AZ312" s="1"/>
  <c r="AY345"/>
  <c r="AZ345" s="1"/>
  <c r="BA345"/>
  <c r="E49" i="3" s="1"/>
  <c r="AX530" i="1"/>
  <c r="AW530"/>
  <c r="AY359"/>
  <c r="AZ359" s="1"/>
  <c r="BA359"/>
  <c r="E63" i="3" s="1"/>
  <c r="BA344" i="1"/>
  <c r="E48" i="3" s="1"/>
  <c r="AY344" i="1"/>
  <c r="AZ344" s="1"/>
  <c r="BC18"/>
  <c r="BM18" s="1"/>
  <c r="P16" i="3" s="1"/>
  <c r="AT99" i="1"/>
  <c r="AX99" s="1"/>
  <c r="K97" i="3" s="1"/>
  <c r="AQ99" i="1"/>
  <c r="AR99" s="1"/>
  <c r="AS99" s="1"/>
  <c r="BC33"/>
  <c r="BD33" s="1"/>
  <c r="BG32" s="1"/>
  <c r="BI32" s="1"/>
  <c r="N30" i="3" s="1"/>
  <c r="AQ51" i="1"/>
  <c r="AR51" s="1"/>
  <c r="AS51" s="1"/>
  <c r="X262"/>
  <c r="AP262" s="1"/>
  <c r="AZ33"/>
  <c r="BA33" s="1"/>
  <c r="BB33" s="1"/>
  <c r="AH530"/>
  <c r="AI530" s="1"/>
  <c r="AJ530" s="1"/>
  <c r="AD288"/>
  <c r="AE288" s="1"/>
  <c r="AJ288" s="1"/>
  <c r="X119"/>
  <c r="AP119" s="1"/>
  <c r="AQ100"/>
  <c r="AR100" s="1"/>
  <c r="BO209"/>
  <c r="BP209" s="1"/>
  <c r="BQ209" s="1"/>
  <c r="BC235"/>
  <c r="AQ102"/>
  <c r="AR102" s="1"/>
  <c r="AS102" s="1"/>
  <c r="AH344"/>
  <c r="AI344" s="1"/>
  <c r="AJ344" s="1"/>
  <c r="AT75"/>
  <c r="AU75" s="1"/>
  <c r="BC17"/>
  <c r="BM17" s="1"/>
  <c r="P15" i="3" s="1"/>
  <c r="X295" i="1"/>
  <c r="AP295" s="1"/>
  <c r="AX74"/>
  <c r="AD110"/>
  <c r="AE110" s="1"/>
  <c r="AJ110" s="1"/>
  <c r="S296"/>
  <c r="V296" s="1"/>
  <c r="T296" s="1"/>
  <c r="AT108"/>
  <c r="AC387"/>
  <c r="AT46"/>
  <c r="AU46" s="1"/>
  <c r="Y219"/>
  <c r="Z219" s="1"/>
  <c r="AN219" s="1"/>
  <c r="D217" i="3" s="1"/>
  <c r="AS56" i="1"/>
  <c r="AT60"/>
  <c r="AU60" s="1"/>
  <c r="R296"/>
  <c r="U296" s="1"/>
  <c r="AT87"/>
  <c r="AU87" s="1"/>
  <c r="AT115"/>
  <c r="AU115" s="1"/>
  <c r="AV115" s="1"/>
  <c r="G113" i="3" s="1"/>
  <c r="AY24" i="1"/>
  <c r="AX68"/>
  <c r="BH37"/>
  <c r="AL37" s="1"/>
  <c r="AM37" s="1"/>
  <c r="AQ58"/>
  <c r="AR58" s="1"/>
  <c r="AS58" s="1"/>
  <c r="AC296"/>
  <c r="AT72"/>
  <c r="AU72" s="1"/>
  <c r="AV72" s="1"/>
  <c r="G70" i="3" s="1"/>
  <c r="AQ57" i="1"/>
  <c r="AR57" s="1"/>
  <c r="AS57" s="1"/>
  <c r="AH360"/>
  <c r="AI360" s="1"/>
  <c r="AJ360" s="1"/>
  <c r="X120"/>
  <c r="AP120" s="1"/>
  <c r="AT57"/>
  <c r="AU57" s="1"/>
  <c r="BC24"/>
  <c r="BD24" s="1"/>
  <c r="BG23" s="1"/>
  <c r="BI23" s="1"/>
  <c r="AX37"/>
  <c r="AA289"/>
  <c r="AB289" s="1"/>
  <c r="Y269"/>
  <c r="Z269" s="1"/>
  <c r="AN269" s="1"/>
  <c r="D267" i="3" s="1"/>
  <c r="AT79" i="1"/>
  <c r="AU79" s="1"/>
  <c r="AV79" s="1"/>
  <c r="G77" i="3" s="1"/>
  <c r="R189" i="1"/>
  <c r="U189" s="1"/>
  <c r="AD433"/>
  <c r="AA189"/>
  <c r="AB189" s="1"/>
  <c r="W285"/>
  <c r="AT106"/>
  <c r="AU106" s="1"/>
  <c r="W289"/>
  <c r="AC433"/>
  <c r="Y110"/>
  <c r="Z110" s="1"/>
  <c r="AN110" s="1"/>
  <c r="D108" i="3" s="1"/>
  <c r="X110" i="1"/>
  <c r="AP110" s="1"/>
  <c r="T558"/>
  <c r="T482"/>
  <c r="T420"/>
  <c r="T554"/>
  <c r="T466"/>
  <c r="T515"/>
  <c r="T565"/>
  <c r="T508"/>
  <c r="T438"/>
  <c r="T448"/>
  <c r="T423"/>
  <c r="T589"/>
  <c r="T582"/>
  <c r="T468"/>
  <c r="T455"/>
  <c r="T469"/>
  <c r="T572"/>
  <c r="T452"/>
  <c r="T533"/>
  <c r="T454"/>
  <c r="T437"/>
  <c r="T424"/>
  <c r="AK324"/>
  <c r="BM324" s="1"/>
  <c r="AL324"/>
  <c r="AM324" s="1"/>
  <c r="S285"/>
  <c r="V285" s="1"/>
  <c r="T285" s="1"/>
  <c r="X285" s="1"/>
  <c r="X233"/>
  <c r="AP233" s="1"/>
  <c r="S189"/>
  <c r="V189" s="1"/>
  <c r="T189" s="1"/>
  <c r="AS28"/>
  <c r="BH29"/>
  <c r="AL29" s="1"/>
  <c r="AM29" s="1"/>
  <c r="AY217"/>
  <c r="AX56"/>
  <c r="AH408"/>
  <c r="AI408" s="1"/>
  <c r="AJ408" s="1"/>
  <c r="J112" i="3" s="1"/>
  <c r="AH368" i="1"/>
  <c r="AI368" s="1"/>
  <c r="AJ368" s="1"/>
  <c r="J72" i="3" s="1"/>
  <c r="Y90" i="1"/>
  <c r="Z90" s="1"/>
  <c r="AN90" s="1"/>
  <c r="D88" i="3" s="1"/>
  <c r="AX64" i="1"/>
  <c r="AX59"/>
  <c r="AA296"/>
  <c r="AB296" s="1"/>
  <c r="T404"/>
  <c r="T522"/>
  <c r="T440"/>
  <c r="T434"/>
  <c r="T441"/>
  <c r="T540"/>
  <c r="AD387"/>
  <c r="R471"/>
  <c r="P471"/>
  <c r="P286"/>
  <c r="Q286" s="1"/>
  <c r="R286" s="1"/>
  <c r="O580"/>
  <c r="R439"/>
  <c r="P439"/>
  <c r="P279"/>
  <c r="Q279" s="1"/>
  <c r="AC279" s="1"/>
  <c r="O573"/>
  <c r="R566"/>
  <c r="P566"/>
  <c r="R453"/>
  <c r="P453"/>
  <c r="P193"/>
  <c r="Q193" s="1"/>
  <c r="S193" s="1"/>
  <c r="O487"/>
  <c r="P304"/>
  <c r="Q304" s="1"/>
  <c r="W304" s="1"/>
  <c r="P191"/>
  <c r="Q191" s="1"/>
  <c r="R191" s="1"/>
  <c r="O485"/>
  <c r="R583"/>
  <c r="P583"/>
  <c r="AA422"/>
  <c r="AE422"/>
  <c r="X137"/>
  <c r="AP137" s="1"/>
  <c r="AQ92"/>
  <c r="AR92" s="1"/>
  <c r="X244"/>
  <c r="AP244" s="1"/>
  <c r="X116"/>
  <c r="AP116" s="1"/>
  <c r="I114" i="3" s="1"/>
  <c r="AZ217" i="1"/>
  <c r="BA217" s="1"/>
  <c r="BB217" s="1"/>
  <c r="BC16"/>
  <c r="BM16" s="1"/>
  <c r="P14" i="3" s="1"/>
  <c r="AX243" i="1"/>
  <c r="AC463"/>
  <c r="R509"/>
  <c r="P509"/>
  <c r="P290"/>
  <c r="Q290" s="1"/>
  <c r="AC290" s="1"/>
  <c r="O584"/>
  <c r="R534"/>
  <c r="P534"/>
  <c r="R474"/>
  <c r="P474"/>
  <c r="R559"/>
  <c r="P559"/>
  <c r="P207"/>
  <c r="Q207" s="1"/>
  <c r="W207" s="1"/>
  <c r="O501"/>
  <c r="R473"/>
  <c r="P473"/>
  <c r="AA421"/>
  <c r="AE421"/>
  <c r="AG430"/>
  <c r="AX62"/>
  <c r="AZ16"/>
  <c r="R459"/>
  <c r="P459"/>
  <c r="R442"/>
  <c r="P442"/>
  <c r="R460"/>
  <c r="P460"/>
  <c r="AE375"/>
  <c r="AA375"/>
  <c r="R541"/>
  <c r="P541"/>
  <c r="R457"/>
  <c r="P457"/>
  <c r="R523"/>
  <c r="P523"/>
  <c r="R516"/>
  <c r="P516"/>
  <c r="R443"/>
  <c r="P443"/>
  <c r="P194"/>
  <c r="Q194" s="1"/>
  <c r="AC194" s="1"/>
  <c r="O488"/>
  <c r="P297"/>
  <c r="Q297" s="1"/>
  <c r="S297" s="1"/>
  <c r="O591"/>
  <c r="R467"/>
  <c r="R548"/>
  <c r="P548"/>
  <c r="R597"/>
  <c r="P597"/>
  <c r="R590"/>
  <c r="P590"/>
  <c r="R483"/>
  <c r="P483"/>
  <c r="AX29"/>
  <c r="Y133"/>
  <c r="Z133" s="1"/>
  <c r="AN133" s="1"/>
  <c r="D131" i="3" s="1"/>
  <c r="AR15" i="1"/>
  <c r="AS15" s="1"/>
  <c r="X251"/>
  <c r="AP251" s="1"/>
  <c r="AX63"/>
  <c r="AX69"/>
  <c r="AD463"/>
  <c r="AF430"/>
  <c r="AT133"/>
  <c r="AU133" s="1"/>
  <c r="AV133" s="1"/>
  <c r="G131" i="3" s="1"/>
  <c r="AQ133" i="1"/>
  <c r="AR133" s="1"/>
  <c r="AS133" s="1"/>
  <c r="AQ150"/>
  <c r="AR150" s="1"/>
  <c r="AS150" s="1"/>
  <c r="AT150"/>
  <c r="AU150" s="1"/>
  <c r="AV150" s="1"/>
  <c r="G148" i="3" s="1"/>
  <c r="AQ123" i="1"/>
  <c r="AR123" s="1"/>
  <c r="AS123" s="1"/>
  <c r="AT123"/>
  <c r="AU123" s="1"/>
  <c r="AV123" s="1"/>
  <c r="G121" i="3" s="1"/>
  <c r="AQ212" i="1"/>
  <c r="AR212" s="1"/>
  <c r="AS212" s="1"/>
  <c r="AT212"/>
  <c r="AU212" s="1"/>
  <c r="AV212" s="1"/>
  <c r="G210" i="3" s="1"/>
  <c r="AQ237" i="1"/>
  <c r="AR237" s="1"/>
  <c r="AS237" s="1"/>
  <c r="AU113"/>
  <c r="AV113" s="1"/>
  <c r="G111" i="3" s="1"/>
  <c r="AX113" i="1"/>
  <c r="K111" i="3" s="1"/>
  <c r="V220" i="1"/>
  <c r="T220" s="1"/>
  <c r="Y220" s="1"/>
  <c r="Z220" s="1"/>
  <c r="AN220" s="1"/>
  <c r="D218" i="3" s="1"/>
  <c r="U270" i="1"/>
  <c r="AD270" s="1"/>
  <c r="AE270" s="1"/>
  <c r="AJ270" s="1"/>
  <c r="U142"/>
  <c r="AD142" s="1"/>
  <c r="AE142" s="1"/>
  <c r="AJ142" s="1"/>
  <c r="BH261"/>
  <c r="AL261" s="1"/>
  <c r="AM261" s="1"/>
  <c r="AW261"/>
  <c r="O178"/>
  <c r="O472" s="1"/>
  <c r="P159"/>
  <c r="Q159" s="1"/>
  <c r="U285"/>
  <c r="R253"/>
  <c r="V141"/>
  <c r="T141" s="1"/>
  <c r="Y141" s="1"/>
  <c r="Z141" s="1"/>
  <c r="AN141" s="1"/>
  <c r="D139" i="3" s="1"/>
  <c r="W246" i="1"/>
  <c r="S246"/>
  <c r="AC246"/>
  <c r="AA246"/>
  <c r="AB246" s="1"/>
  <c r="R246"/>
  <c r="AC146"/>
  <c r="AA146"/>
  <c r="AB146" s="1"/>
  <c r="R146"/>
  <c r="W146"/>
  <c r="S146"/>
  <c r="O273"/>
  <c r="O567" s="1"/>
  <c r="P247"/>
  <c r="Q247" s="1"/>
  <c r="R140"/>
  <c r="W140"/>
  <c r="S140"/>
  <c r="AA140"/>
  <c r="AB140" s="1"/>
  <c r="AC140"/>
  <c r="U125"/>
  <c r="AD125" s="1"/>
  <c r="AE125" s="1"/>
  <c r="AJ125" s="1"/>
  <c r="BH56"/>
  <c r="AL56" s="1"/>
  <c r="AM56" s="1"/>
  <c r="AW56"/>
  <c r="A547"/>
  <c r="BE253"/>
  <c r="R144"/>
  <c r="W144"/>
  <c r="S144"/>
  <c r="AC144"/>
  <c r="AA144"/>
  <c r="AB144" s="1"/>
  <c r="U252"/>
  <c r="AD252" s="1"/>
  <c r="AE252" s="1"/>
  <c r="AJ252" s="1"/>
  <c r="U170"/>
  <c r="AD170" s="1"/>
  <c r="AE170" s="1"/>
  <c r="AJ170" s="1"/>
  <c r="V135"/>
  <c r="T135" s="1"/>
  <c r="Y135" s="1"/>
  <c r="Z135" s="1"/>
  <c r="AN135" s="1"/>
  <c r="D133" i="3" s="1"/>
  <c r="W214" i="1"/>
  <c r="S214"/>
  <c r="AC214"/>
  <c r="AA214"/>
  <c r="AB214" s="1"/>
  <c r="R214"/>
  <c r="W161"/>
  <c r="S161"/>
  <c r="AC161"/>
  <c r="AA161"/>
  <c r="AB161" s="1"/>
  <c r="R161"/>
  <c r="AC130"/>
  <c r="AA130"/>
  <c r="AB130" s="1"/>
  <c r="R130"/>
  <c r="W130"/>
  <c r="S130"/>
  <c r="AC174"/>
  <c r="AA174"/>
  <c r="AB174" s="1"/>
  <c r="R174"/>
  <c r="W174"/>
  <c r="S174"/>
  <c r="BC30"/>
  <c r="BM30" s="1"/>
  <c r="P28" i="3" s="1"/>
  <c r="AZ30" i="1"/>
  <c r="BA30" s="1"/>
  <c r="AY30"/>
  <c r="AT84"/>
  <c r="AQ84"/>
  <c r="AR84" s="1"/>
  <c r="P173"/>
  <c r="Q173" s="1"/>
  <c r="R228"/>
  <c r="W228"/>
  <c r="S228"/>
  <c r="AC228"/>
  <c r="AA228"/>
  <c r="AB228" s="1"/>
  <c r="R172"/>
  <c r="W172"/>
  <c r="S172"/>
  <c r="AA172"/>
  <c r="AB172" s="1"/>
  <c r="AC172"/>
  <c r="AU28"/>
  <c r="AV28" s="1"/>
  <c r="G26" i="3" s="1"/>
  <c r="AX28" i="1"/>
  <c r="K26" i="3" s="1"/>
  <c r="U127" i="1"/>
  <c r="AD127" s="1"/>
  <c r="AE127" s="1"/>
  <c r="AJ127" s="1"/>
  <c r="U213"/>
  <c r="AD213" s="1"/>
  <c r="AE213" s="1"/>
  <c r="AJ213" s="1"/>
  <c r="S188"/>
  <c r="BH74"/>
  <c r="AL74" s="1"/>
  <c r="AM74" s="1"/>
  <c r="AW74"/>
  <c r="R160"/>
  <c r="W160"/>
  <c r="S160"/>
  <c r="AC160"/>
  <c r="AA160"/>
  <c r="AB160" s="1"/>
  <c r="BH68"/>
  <c r="AL68" s="1"/>
  <c r="AM68" s="1"/>
  <c r="AW68"/>
  <c r="BH59"/>
  <c r="AL59" s="1"/>
  <c r="AM59" s="1"/>
  <c r="AW59"/>
  <c r="AW218"/>
  <c r="BH218"/>
  <c r="AL218" s="1"/>
  <c r="AM218" s="1"/>
  <c r="BH52"/>
  <c r="AL52" s="1"/>
  <c r="AM52" s="1"/>
  <c r="AW52"/>
  <c r="BH55"/>
  <c r="AL55" s="1"/>
  <c r="AM55" s="1"/>
  <c r="AW55"/>
  <c r="X136"/>
  <c r="AP136" s="1"/>
  <c r="I134" i="3" s="1"/>
  <c r="Y150" i="1"/>
  <c r="Z150" s="1"/>
  <c r="AN150" s="1"/>
  <c r="D148" i="3" s="1"/>
  <c r="X288" i="1"/>
  <c r="AP288" s="1"/>
  <c r="I286" i="3" s="1"/>
  <c r="Y295" i="1"/>
  <c r="Z295" s="1"/>
  <c r="AN295" s="1"/>
  <c r="D293" i="3" s="1"/>
  <c r="Y212" i="1"/>
  <c r="Z212" s="1"/>
  <c r="AN212" s="1"/>
  <c r="D210" i="3" s="1"/>
  <c r="X78" i="1"/>
  <c r="AP78" s="1"/>
  <c r="I76" i="3" s="1"/>
  <c r="X122" i="1"/>
  <c r="AP122" s="1"/>
  <c r="I120" i="3" s="1"/>
  <c r="AR67" i="1"/>
  <c r="AS67" s="1"/>
  <c r="AX261"/>
  <c r="K259" i="3" s="1"/>
  <c r="AR71" i="1"/>
  <c r="AS71" s="1"/>
  <c r="AX218"/>
  <c r="K216" i="3" s="1"/>
  <c r="BC39" i="1"/>
  <c r="BM39" s="1"/>
  <c r="P37" i="3" s="1"/>
  <c r="AZ39" i="1"/>
  <c r="BA39" s="1"/>
  <c r="BB39" s="1"/>
  <c r="AY39"/>
  <c r="V155"/>
  <c r="T155" s="1"/>
  <c r="Y155" s="1"/>
  <c r="Z155" s="1"/>
  <c r="AN155" s="1"/>
  <c r="D153" i="3" s="1"/>
  <c r="V139" i="1"/>
  <c r="T139" s="1"/>
  <c r="Y139" s="1"/>
  <c r="Z139" s="1"/>
  <c r="AN139" s="1"/>
  <c r="D137" i="3" s="1"/>
  <c r="O196" i="1"/>
  <c r="P177"/>
  <c r="Q177" s="1"/>
  <c r="AU15"/>
  <c r="AV15" s="1"/>
  <c r="G13" i="3" s="1"/>
  <c r="AX15" i="1"/>
  <c r="K13" i="3" s="1"/>
  <c r="R157" i="1"/>
  <c r="V238"/>
  <c r="T238" s="1"/>
  <c r="Y238" s="1"/>
  <c r="Z238" s="1"/>
  <c r="AN238" s="1"/>
  <c r="D236" i="3" s="1"/>
  <c r="U128" i="1"/>
  <c r="AD128" s="1"/>
  <c r="AE128" s="1"/>
  <c r="AJ128" s="1"/>
  <c r="W129"/>
  <c r="S129"/>
  <c r="AC129"/>
  <c r="AA129"/>
  <c r="AB129" s="1"/>
  <c r="R129"/>
  <c r="U153"/>
  <c r="AD153" s="1"/>
  <c r="AE153" s="1"/>
  <c r="AJ153" s="1"/>
  <c r="O266"/>
  <c r="O560" s="1"/>
  <c r="P240"/>
  <c r="Q240" s="1"/>
  <c r="AU43"/>
  <c r="AV43" s="1"/>
  <c r="G41" i="3" s="1"/>
  <c r="AX43" i="1"/>
  <c r="K41" i="3" s="1"/>
  <c r="O291" i="1"/>
  <c r="P265"/>
  <c r="Q265" s="1"/>
  <c r="U259"/>
  <c r="AD259" s="1"/>
  <c r="AE259" s="1"/>
  <c r="AJ259" s="1"/>
  <c r="V263"/>
  <c r="T263" s="1"/>
  <c r="Y263" s="1"/>
  <c r="Z263" s="1"/>
  <c r="AN263" s="1"/>
  <c r="D261" i="3" s="1"/>
  <c r="R126" i="1"/>
  <c r="U141"/>
  <c r="AD141" s="1"/>
  <c r="AE141" s="1"/>
  <c r="AJ141" s="1"/>
  <c r="U155"/>
  <c r="AD155" s="1"/>
  <c r="AE155" s="1"/>
  <c r="AJ155" s="1"/>
  <c r="U138"/>
  <c r="AD138" s="1"/>
  <c r="BC41"/>
  <c r="BM41" s="1"/>
  <c r="P39" i="3" s="1"/>
  <c r="AZ41" i="1"/>
  <c r="BA41" s="1"/>
  <c r="BB41" s="1"/>
  <c r="AY41"/>
  <c r="O255"/>
  <c r="O549" s="1"/>
  <c r="P229"/>
  <c r="Q229" s="1"/>
  <c r="V125"/>
  <c r="T125" s="1"/>
  <c r="X125" s="1"/>
  <c r="AP125" s="1"/>
  <c r="I123" i="3" s="1"/>
  <c r="AU44" i="1"/>
  <c r="AV44" s="1"/>
  <c r="G42" i="3" s="1"/>
  <c r="AX44" i="1"/>
  <c r="K42" i="3" s="1"/>
  <c r="BC42" i="1"/>
  <c r="BM42" s="1"/>
  <c r="P40" i="3" s="1"/>
  <c r="AZ42" i="1"/>
  <c r="BA42" s="1"/>
  <c r="AY42"/>
  <c r="U238"/>
  <c r="AD238" s="1"/>
  <c r="AE238" s="1"/>
  <c r="AJ238" s="1"/>
  <c r="V245"/>
  <c r="T245" s="1"/>
  <c r="Y245" s="1"/>
  <c r="Z245" s="1"/>
  <c r="AN245" s="1"/>
  <c r="D243" i="3" s="1"/>
  <c r="U135" i="1"/>
  <c r="V128"/>
  <c r="T128" s="1"/>
  <c r="Y128" s="1"/>
  <c r="Z128" s="1"/>
  <c r="AN128" s="1"/>
  <c r="D126" i="3" s="1"/>
  <c r="O167" i="1"/>
  <c r="O461" s="1"/>
  <c r="P148"/>
  <c r="Q148" s="1"/>
  <c r="O216"/>
  <c r="O510" s="1"/>
  <c r="O223"/>
  <c r="O517" s="1"/>
  <c r="O241"/>
  <c r="O535" s="1"/>
  <c r="P215"/>
  <c r="Q215" s="1"/>
  <c r="BH225"/>
  <c r="AL225" s="1"/>
  <c r="AM225" s="1"/>
  <c r="AW64"/>
  <c r="BH64"/>
  <c r="AL64" s="1"/>
  <c r="AM64" s="1"/>
  <c r="AW77"/>
  <c r="BH77"/>
  <c r="AL77" s="1"/>
  <c r="AM77" s="1"/>
  <c r="V142"/>
  <c r="T142" s="1"/>
  <c r="Y142" s="1"/>
  <c r="Z142" s="1"/>
  <c r="AN142" s="1"/>
  <c r="D140" i="3" s="1"/>
  <c r="AQ93" i="1"/>
  <c r="AR93" s="1"/>
  <c r="AS93" s="1"/>
  <c r="AT93"/>
  <c r="AT97"/>
  <c r="AQ97"/>
  <c r="AR97" s="1"/>
  <c r="AS97" s="1"/>
  <c r="AQ118"/>
  <c r="AR118" s="1"/>
  <c r="AS118" s="1"/>
  <c r="AT118"/>
  <c r="AQ61"/>
  <c r="AR61" s="1"/>
  <c r="AS61" s="1"/>
  <c r="AT61"/>
  <c r="AT80"/>
  <c r="AQ80"/>
  <c r="AT107"/>
  <c r="AQ107"/>
  <c r="AR107" s="1"/>
  <c r="AS107" s="1"/>
  <c r="V259"/>
  <c r="T259" s="1"/>
  <c r="X259" s="1"/>
  <c r="AP259" s="1"/>
  <c r="I257" i="3" s="1"/>
  <c r="V227" i="1"/>
  <c r="T227" s="1"/>
  <c r="Y227" s="1"/>
  <c r="Z227" s="1"/>
  <c r="AN227" s="1"/>
  <c r="D225" i="3" s="1"/>
  <c r="W278" i="1"/>
  <c r="S278"/>
  <c r="R278"/>
  <c r="AC278"/>
  <c r="AA278"/>
  <c r="AB278" s="1"/>
  <c r="R264"/>
  <c r="W264"/>
  <c r="S264"/>
  <c r="AC264"/>
  <c r="AA264"/>
  <c r="AB264" s="1"/>
  <c r="AC271"/>
  <c r="A548"/>
  <c r="BE254"/>
  <c r="O164"/>
  <c r="O458" s="1"/>
  <c r="P145"/>
  <c r="Q145" s="1"/>
  <c r="BH62"/>
  <c r="AL62" s="1"/>
  <c r="AM62" s="1"/>
  <c r="AW62"/>
  <c r="BH47"/>
  <c r="AL47" s="1"/>
  <c r="AM47" s="1"/>
  <c r="AW47"/>
  <c r="BH71"/>
  <c r="AL71" s="1"/>
  <c r="AM71" s="1"/>
  <c r="AW71"/>
  <c r="AW69"/>
  <c r="BH69"/>
  <c r="AL69" s="1"/>
  <c r="AM69" s="1"/>
  <c r="X151"/>
  <c r="AP151" s="1"/>
  <c r="I149" i="3" s="1"/>
  <c r="X226" i="1"/>
  <c r="AP226" s="1"/>
  <c r="I224" i="3" s="1"/>
  <c r="Y123" i="1"/>
  <c r="Z123" s="1"/>
  <c r="AN123" s="1"/>
  <c r="D121" i="3" s="1"/>
  <c r="AS32" i="1"/>
  <c r="AX67"/>
  <c r="K65" i="3" s="1"/>
  <c r="AX54" i="1"/>
  <c r="K52" i="3" s="1"/>
  <c r="AX47" i="1"/>
  <c r="K45" i="3" s="1"/>
  <c r="AX77" i="1"/>
  <c r="K75" i="3" s="1"/>
  <c r="U234" i="1"/>
  <c r="AD234" s="1"/>
  <c r="AE234" s="1"/>
  <c r="AJ234" s="1"/>
  <c r="R221"/>
  <c r="W221"/>
  <c r="S221"/>
  <c r="AC221"/>
  <c r="AA221"/>
  <c r="AB221" s="1"/>
  <c r="V138"/>
  <c r="T138" s="1"/>
  <c r="X138" s="1"/>
  <c r="AP138" s="1"/>
  <c r="I136" i="3" s="1"/>
  <c r="V156" i="1"/>
  <c r="T156" s="1"/>
  <c r="Y156" s="1"/>
  <c r="Z156" s="1"/>
  <c r="AN156" s="1"/>
  <c r="D154" i="3" s="1"/>
  <c r="A63" i="1"/>
  <c r="BE61"/>
  <c r="A255"/>
  <c r="A355"/>
  <c r="G355" s="1"/>
  <c r="U245"/>
  <c r="AD245" s="1"/>
  <c r="AE245" s="1"/>
  <c r="AJ245" s="1"/>
  <c r="BC22"/>
  <c r="BM22" s="1"/>
  <c r="P20" i="3" s="1"/>
  <c r="AZ22" i="1"/>
  <c r="BA22" s="1"/>
  <c r="AY22"/>
  <c r="AQ53"/>
  <c r="AR53" s="1"/>
  <c r="AS53" s="1"/>
  <c r="AT53"/>
  <c r="O185"/>
  <c r="O479" s="1"/>
  <c r="P166"/>
  <c r="Q166" s="1"/>
  <c r="AQ219"/>
  <c r="AR219" s="1"/>
  <c r="AS219" s="1"/>
  <c r="AT219"/>
  <c r="AU219" s="1"/>
  <c r="AV219" s="1"/>
  <c r="G217" i="3" s="1"/>
  <c r="U121" i="1"/>
  <c r="AD121" s="1"/>
  <c r="AE121" s="1"/>
  <c r="AJ121" s="1"/>
  <c r="V234"/>
  <c r="T234" s="1"/>
  <c r="X234" s="1"/>
  <c r="AP234" s="1"/>
  <c r="I232" i="3" s="1"/>
  <c r="U139" i="1"/>
  <c r="AD139" s="1"/>
  <c r="AE139" s="1"/>
  <c r="AJ139" s="1"/>
  <c r="O298"/>
  <c r="P272"/>
  <c r="Q272" s="1"/>
  <c r="O184"/>
  <c r="O478" s="1"/>
  <c r="P165"/>
  <c r="Q165" s="1"/>
  <c r="U156"/>
  <c r="AD156" s="1"/>
  <c r="AE156" s="1"/>
  <c r="AJ156" s="1"/>
  <c r="AC158"/>
  <c r="AA158"/>
  <c r="AB158" s="1"/>
  <c r="R158"/>
  <c r="W158"/>
  <c r="S158"/>
  <c r="O182"/>
  <c r="O476" s="1"/>
  <c r="P163"/>
  <c r="Q163" s="1"/>
  <c r="AT65"/>
  <c r="AQ65"/>
  <c r="AR65" s="1"/>
  <c r="AS65" s="1"/>
  <c r="AT114"/>
  <c r="AQ114"/>
  <c r="AR114" s="1"/>
  <c r="AS114" s="1"/>
  <c r="V252"/>
  <c r="T252" s="1"/>
  <c r="Y252" s="1"/>
  <c r="Z252" s="1"/>
  <c r="AN252" s="1"/>
  <c r="D250" i="3" s="1"/>
  <c r="V170" i="1"/>
  <c r="T170" s="1"/>
  <c r="Y170" s="1"/>
  <c r="Z170" s="1"/>
  <c r="AN170" s="1"/>
  <c r="D168" i="3" s="1"/>
  <c r="U220" i="1"/>
  <c r="AD220" s="1"/>
  <c r="AE220" s="1"/>
  <c r="AJ220" s="1"/>
  <c r="V153"/>
  <c r="T153" s="1"/>
  <c r="Y153" s="1"/>
  <c r="Z153" s="1"/>
  <c r="AN153" s="1"/>
  <c r="D151" i="3" s="1"/>
  <c r="V270" i="1"/>
  <c r="T270" s="1"/>
  <c r="X270" s="1"/>
  <c r="AP270" s="1"/>
  <c r="I268" i="3" s="1"/>
  <c r="O248" i="1"/>
  <c r="O542" s="1"/>
  <c r="O230"/>
  <c r="O524" s="1"/>
  <c r="P222"/>
  <c r="Q222" s="1"/>
  <c r="V169"/>
  <c r="T169" s="1"/>
  <c r="X169" s="1"/>
  <c r="AP169" s="1"/>
  <c r="I167" i="3" s="1"/>
  <c r="O199" i="1"/>
  <c r="P180"/>
  <c r="Q180" s="1"/>
  <c r="O168"/>
  <c r="O462" s="1"/>
  <c r="P149"/>
  <c r="Q149" s="1"/>
  <c r="AU32"/>
  <c r="AV32" s="1"/>
  <c r="G30" i="3" s="1"/>
  <c r="AX32" i="1"/>
  <c r="K30" i="3" s="1"/>
  <c r="AC239" i="1"/>
  <c r="AA239"/>
  <c r="AB239" s="1"/>
  <c r="R239"/>
  <c r="W239"/>
  <c r="S239"/>
  <c r="R175"/>
  <c r="W175"/>
  <c r="S175"/>
  <c r="AC175"/>
  <c r="AA175"/>
  <c r="AB175" s="1"/>
  <c r="BC27"/>
  <c r="BM27" s="1"/>
  <c r="P25" i="3" s="1"/>
  <c r="AZ27" i="1"/>
  <c r="BA27" s="1"/>
  <c r="AY27"/>
  <c r="AQ85"/>
  <c r="AR85" s="1"/>
  <c r="AS85" s="1"/>
  <c r="AT85"/>
  <c r="AQ98"/>
  <c r="AR98" s="1"/>
  <c r="AS98" s="1"/>
  <c r="AT98"/>
  <c r="R171"/>
  <c r="R147"/>
  <c r="W147"/>
  <c r="S147"/>
  <c r="AC147"/>
  <c r="AA147"/>
  <c r="AB147" s="1"/>
  <c r="O280"/>
  <c r="P254"/>
  <c r="Q254" s="1"/>
  <c r="V213"/>
  <c r="T213" s="1"/>
  <c r="Y213" s="1"/>
  <c r="Z213" s="1"/>
  <c r="AN213" s="1"/>
  <c r="D211" i="3" s="1"/>
  <c r="V121" i="1"/>
  <c r="T121" s="1"/>
  <c r="X121" s="1"/>
  <c r="AP121" s="1"/>
  <c r="I119" i="3" s="1"/>
  <c r="A64" i="1"/>
  <c r="A356"/>
  <c r="G356" s="1"/>
  <c r="A256"/>
  <c r="BE62"/>
  <c r="U263"/>
  <c r="AD263" s="1"/>
  <c r="AE263" s="1"/>
  <c r="AJ263" s="1"/>
  <c r="O198"/>
  <c r="P179"/>
  <c r="Q179" s="1"/>
  <c r="R260"/>
  <c r="W260"/>
  <c r="S260"/>
  <c r="AC260"/>
  <c r="AA260"/>
  <c r="AB260" s="1"/>
  <c r="BH67"/>
  <c r="AL67" s="1"/>
  <c r="AM67" s="1"/>
  <c r="AW67"/>
  <c r="BH54"/>
  <c r="AL54" s="1"/>
  <c r="AM54" s="1"/>
  <c r="AW54"/>
  <c r="AW73"/>
  <c r="BH73"/>
  <c r="AL73" s="1"/>
  <c r="AM73" s="1"/>
  <c r="BH63"/>
  <c r="AL63" s="1"/>
  <c r="AM63" s="1"/>
  <c r="AW63"/>
  <c r="AS64"/>
  <c r="AX52"/>
  <c r="K50" i="3" s="1"/>
  <c r="AX71" i="1"/>
  <c r="K69" i="3" s="1"/>
  <c r="AA253" i="1" l="1"/>
  <c r="AB253" s="1"/>
  <c r="BM217"/>
  <c r="P215" i="3" s="1"/>
  <c r="AA444" i="1"/>
  <c r="AG444" s="1"/>
  <c r="AS236"/>
  <c r="AA157"/>
  <c r="AB157" s="1"/>
  <c r="W188"/>
  <c r="P579"/>
  <c r="AA410"/>
  <c r="AG410" s="1"/>
  <c r="AE227"/>
  <c r="AJ227" s="1"/>
  <c r="AC171"/>
  <c r="S271"/>
  <c r="W154"/>
  <c r="AD135"/>
  <c r="AE135" s="1"/>
  <c r="AJ135" s="1"/>
  <c r="W157"/>
  <c r="J223" i="3"/>
  <c r="AF410" i="1"/>
  <c r="BG444"/>
  <c r="CH444" s="1"/>
  <c r="BI444" s="1"/>
  <c r="BJ444" s="1"/>
  <c r="AA143"/>
  <c r="AB143" s="1"/>
  <c r="W253"/>
  <c r="AA171"/>
  <c r="AB171" s="1"/>
  <c r="BD36"/>
  <c r="BG35" s="1"/>
  <c r="BI35" s="1"/>
  <c r="N33" i="3" s="1"/>
  <c r="AA154" i="1"/>
  <c r="AB154" s="1"/>
  <c r="R271"/>
  <c r="AE138"/>
  <c r="AJ138" s="1"/>
  <c r="S157"/>
  <c r="V157" s="1"/>
  <c r="T157" s="1"/>
  <c r="Y157" s="1"/>
  <c r="Z157" s="1"/>
  <c r="AN157" s="1"/>
  <c r="D155" i="3" s="1"/>
  <c r="AC188" i="1"/>
  <c r="S253"/>
  <c r="AT90"/>
  <c r="Q437"/>
  <c r="BD437" s="1"/>
  <c r="AC527"/>
  <c r="S154"/>
  <c r="AC154"/>
  <c r="AA271"/>
  <c r="AB271" s="1"/>
  <c r="BF527"/>
  <c r="BG527" s="1"/>
  <c r="CH527" s="1"/>
  <c r="BI527" s="1"/>
  <c r="BJ527" s="1"/>
  <c r="AD527"/>
  <c r="O195"/>
  <c r="AA188"/>
  <c r="AB188" s="1"/>
  <c r="O192"/>
  <c r="AT237"/>
  <c r="AX237" s="1"/>
  <c r="AQ90"/>
  <c r="AR90" s="1"/>
  <c r="AS90" s="1"/>
  <c r="AG527"/>
  <c r="BH236"/>
  <c r="AL236" s="1"/>
  <c r="AM236" s="1"/>
  <c r="AW236"/>
  <c r="BM505"/>
  <c r="AX236"/>
  <c r="K234" i="3" s="1"/>
  <c r="AT269" i="1"/>
  <c r="AX269" s="1"/>
  <c r="K267" i="3" s="1"/>
  <c r="P176" i="1"/>
  <c r="Q176" s="1"/>
  <c r="R176" s="1"/>
  <c r="R456"/>
  <c r="O181"/>
  <c r="O475" s="1"/>
  <c r="R475" s="1"/>
  <c r="AZ112"/>
  <c r="BA112" s="1"/>
  <c r="R143"/>
  <c r="U143" s="1"/>
  <c r="AD143" s="1"/>
  <c r="AW211"/>
  <c r="P162"/>
  <c r="Q162" s="1"/>
  <c r="W162" s="1"/>
  <c r="AY112"/>
  <c r="W143"/>
  <c r="AD124"/>
  <c r="AE124" s="1"/>
  <c r="AJ124" s="1"/>
  <c r="BC112"/>
  <c r="AA126"/>
  <c r="AB126" s="1"/>
  <c r="AC143"/>
  <c r="P470"/>
  <c r="W126"/>
  <c r="P190"/>
  <c r="Q190" s="1"/>
  <c r="W190" s="1"/>
  <c r="AP152"/>
  <c r="I150" i="3" s="1"/>
  <c r="AD152" i="1"/>
  <c r="AE152" s="1"/>
  <c r="AJ152" s="1"/>
  <c r="S126"/>
  <c r="V126" s="1"/>
  <c r="T126" s="1"/>
  <c r="Y126" s="1"/>
  <c r="Z126" s="1"/>
  <c r="AN126" s="1"/>
  <c r="D124" i="3" s="1"/>
  <c r="BH211" i="1"/>
  <c r="AL211" s="1"/>
  <c r="AM211" s="1"/>
  <c r="AX211"/>
  <c r="BC211" s="1"/>
  <c r="BD235"/>
  <c r="BG234" s="1"/>
  <c r="BI234" s="1"/>
  <c r="W171"/>
  <c r="AU269"/>
  <c r="AV269" s="1"/>
  <c r="G267" i="3" s="1"/>
  <c r="AA303" i="1"/>
  <c r="AB303" s="1"/>
  <c r="AC303"/>
  <c r="AD277"/>
  <c r="AE277" s="1"/>
  <c r="AJ277" s="1"/>
  <c r="AW243"/>
  <c r="AQ269"/>
  <c r="AR269" s="1"/>
  <c r="AS269" s="1"/>
  <c r="BH243"/>
  <c r="AL243" s="1"/>
  <c r="AM243" s="1"/>
  <c r="AU237"/>
  <c r="AV237" s="1"/>
  <c r="G235" i="3" s="1"/>
  <c r="AP504" i="1"/>
  <c r="AQ504" s="1"/>
  <c r="AW225"/>
  <c r="AX225"/>
  <c r="K223" i="3" s="1"/>
  <c r="AW356" i="1"/>
  <c r="R303"/>
  <c r="U303" s="1"/>
  <c r="W303"/>
  <c r="AN303" s="1"/>
  <c r="D301" i="3" s="1"/>
  <c r="AA564" i="1"/>
  <c r="AG564" s="1"/>
  <c r="AK349"/>
  <c r="BM349" s="1"/>
  <c r="AC398"/>
  <c r="AY365"/>
  <c r="AZ365" s="1"/>
  <c r="AX644"/>
  <c r="AY644" s="1"/>
  <c r="AZ644" s="1"/>
  <c r="AE463"/>
  <c r="AP331"/>
  <c r="AQ331" s="1"/>
  <c r="AV398"/>
  <c r="AX398" s="1"/>
  <c r="AL621"/>
  <c r="AM621" s="1"/>
  <c r="BA612"/>
  <c r="BA356"/>
  <c r="E60" i="3" s="1"/>
  <c r="AD394" i="1"/>
  <c r="AA446"/>
  <c r="AD376"/>
  <c r="AP633"/>
  <c r="AQ633" s="1"/>
  <c r="BR633" s="1"/>
  <c r="AV375"/>
  <c r="AX375" s="1"/>
  <c r="AN406"/>
  <c r="AL519"/>
  <c r="AM519" s="1"/>
  <c r="AN519" s="1"/>
  <c r="AP612"/>
  <c r="AQ612" s="1"/>
  <c r="BR612" s="1"/>
  <c r="BF377"/>
  <c r="BG377" s="1"/>
  <c r="CH377" s="1"/>
  <c r="BI377" s="1"/>
  <c r="BJ377" s="1"/>
  <c r="AY537"/>
  <c r="AZ537" s="1"/>
  <c r="AL615"/>
  <c r="AM615" s="1"/>
  <c r="AN615" s="1"/>
  <c r="AV418"/>
  <c r="AX418" s="1"/>
  <c r="AC418"/>
  <c r="AC436"/>
  <c r="AK537"/>
  <c r="BM537" s="1"/>
  <c r="AW506"/>
  <c r="AL537"/>
  <c r="AM537" s="1"/>
  <c r="AP628"/>
  <c r="AS628" s="1"/>
  <c r="AT628" s="1"/>
  <c r="AV450"/>
  <c r="AX450" s="1"/>
  <c r="AP330"/>
  <c r="L34" i="3" s="1"/>
  <c r="BA425" i="1"/>
  <c r="E129" i="3" s="1"/>
  <c r="AK617" i="1"/>
  <c r="AP617" s="1"/>
  <c r="AD418"/>
  <c r="BA346"/>
  <c r="E50" i="3" s="1"/>
  <c r="AP318" i="1"/>
  <c r="AQ318" s="1"/>
  <c r="AL411"/>
  <c r="AM411" s="1"/>
  <c r="AN411" s="1"/>
  <c r="AL612"/>
  <c r="J115" i="3"/>
  <c r="BA624" i="1"/>
  <c r="AC394"/>
  <c r="AD436"/>
  <c r="AE514"/>
  <c r="AN330"/>
  <c r="AY349"/>
  <c r="AZ349" s="1"/>
  <c r="AX410"/>
  <c r="BA410" s="1"/>
  <c r="E114" i="3" s="1"/>
  <c r="S35" i="7"/>
  <c r="I46" i="10"/>
  <c r="N27" i="14" s="1"/>
  <c r="AL354" i="1"/>
  <c r="AM354" s="1"/>
  <c r="AN354" s="1"/>
  <c r="AL346"/>
  <c r="AM346" s="1"/>
  <c r="AN346" s="1"/>
  <c r="AP338"/>
  <c r="AS338" s="1"/>
  <c r="AT338" s="1"/>
  <c r="AU338" s="1"/>
  <c r="AB564"/>
  <c r="AV415"/>
  <c r="AX415" s="1"/>
  <c r="AF394"/>
  <c r="BF436"/>
  <c r="BG436" s="1"/>
  <c r="CH436" s="1"/>
  <c r="BI436" s="1"/>
  <c r="BJ436" s="1"/>
  <c r="BF382"/>
  <c r="AE435"/>
  <c r="AA398"/>
  <c r="AG398" s="1"/>
  <c r="BA336"/>
  <c r="E40" i="3" s="1"/>
  <c r="AK336" i="1"/>
  <c r="BM336" s="1"/>
  <c r="AL336"/>
  <c r="AM336" s="1"/>
  <c r="AN336" s="1"/>
  <c r="AP406"/>
  <c r="L110" i="3" s="1"/>
  <c r="AP630" i="1"/>
  <c r="AQ630" s="1"/>
  <c r="BR630" s="1"/>
  <c r="AD521"/>
  <c r="AY370"/>
  <c r="AZ370" s="1"/>
  <c r="AP313"/>
  <c r="L17" i="3" s="1"/>
  <c r="AC382" i="1"/>
  <c r="AP333"/>
  <c r="L37" i="3" s="1"/>
  <c r="AL342" i="1"/>
  <c r="AM342" s="1"/>
  <c r="AN342" s="1"/>
  <c r="AL606"/>
  <c r="AM606" s="1"/>
  <c r="AN606" s="1"/>
  <c r="AA433"/>
  <c r="AG433" s="1"/>
  <c r="AP321"/>
  <c r="AQ321" s="1"/>
  <c r="BR321" s="1"/>
  <c r="M25" i="3" s="1"/>
  <c r="V558" i="1"/>
  <c r="W558" s="1"/>
  <c r="AD388"/>
  <c r="AA394"/>
  <c r="AG394" s="1"/>
  <c r="AC422"/>
  <c r="AC507"/>
  <c r="AX444"/>
  <c r="BA444" s="1"/>
  <c r="E148" i="3" s="1"/>
  <c r="AH650" i="1"/>
  <c r="AI650" s="1"/>
  <c r="AJ650" s="1"/>
  <c r="AK650" s="1"/>
  <c r="AH644"/>
  <c r="AI644" s="1"/>
  <c r="AJ644" s="1"/>
  <c r="AK644" s="1"/>
  <c r="AF396"/>
  <c r="AX657"/>
  <c r="AY657" s="1"/>
  <c r="AZ657" s="1"/>
  <c r="AV521"/>
  <c r="AW521" s="1"/>
  <c r="AE528"/>
  <c r="AA546"/>
  <c r="AG546" s="1"/>
  <c r="Y376"/>
  <c r="AF376" s="1"/>
  <c r="AC521"/>
  <c r="AK345"/>
  <c r="BM345" s="1"/>
  <c r="AC429"/>
  <c r="AA432"/>
  <c r="AG432" s="1"/>
  <c r="Y399"/>
  <c r="BF399" s="1"/>
  <c r="BG399" s="1"/>
  <c r="CH399" s="1"/>
  <c r="BI399" s="1"/>
  <c r="BJ399" s="1"/>
  <c r="AP407"/>
  <c r="AS407" s="1"/>
  <c r="AT407" s="1"/>
  <c r="AU407" s="1"/>
  <c r="AP323"/>
  <c r="AQ323" s="1"/>
  <c r="AC388"/>
  <c r="J61" i="3"/>
  <c r="BF429" i="1"/>
  <c r="BG429" s="1"/>
  <c r="CH429" s="1"/>
  <c r="BI429" s="1"/>
  <c r="BJ429" s="1"/>
  <c r="AY610"/>
  <c r="AZ610" s="1"/>
  <c r="AW635"/>
  <c r="BF398"/>
  <c r="BG398" s="1"/>
  <c r="CH398" s="1"/>
  <c r="BI398" s="1"/>
  <c r="BJ398" s="1"/>
  <c r="Q36" i="7"/>
  <c r="H6" i="6" s="1"/>
  <c r="I45" i="10" s="1"/>
  <c r="BF521" i="1"/>
  <c r="BG521" s="1"/>
  <c r="CH521" s="1"/>
  <c r="BI521" s="1"/>
  <c r="BJ521" s="1"/>
  <c r="AD382"/>
  <c r="AD507"/>
  <c r="AL345"/>
  <c r="AM345" s="1"/>
  <c r="AN345" s="1"/>
  <c r="AL357"/>
  <c r="AM357" s="1"/>
  <c r="AN357" s="1"/>
  <c r="AP315"/>
  <c r="AQ315" s="1"/>
  <c r="AP529"/>
  <c r="AQ529" s="1"/>
  <c r="AX563"/>
  <c r="BA563" s="1"/>
  <c r="E267" i="3" s="1"/>
  <c r="AW556" i="1"/>
  <c r="AP310"/>
  <c r="AS310" s="1"/>
  <c r="AT310" s="1"/>
  <c r="AU310" s="1"/>
  <c r="AX430"/>
  <c r="BA430" s="1"/>
  <c r="E134" i="3" s="1"/>
  <c r="AN611" i="1"/>
  <c r="AV507"/>
  <c r="AX507" s="1"/>
  <c r="Q37" i="7"/>
  <c r="P5" s="1"/>
  <c r="AD398" i="1"/>
  <c r="AD429"/>
  <c r="AC399"/>
  <c r="AD422"/>
  <c r="AP309"/>
  <c r="AQ309" s="1"/>
  <c r="AP320"/>
  <c r="AQ320" s="1"/>
  <c r="BR320" s="1"/>
  <c r="M24" i="3" s="1"/>
  <c r="BF422" i="1"/>
  <c r="BG422" s="1"/>
  <c r="CH422" s="1"/>
  <c r="BI422" s="1"/>
  <c r="BJ422" s="1"/>
  <c r="BF507"/>
  <c r="BG507" s="1"/>
  <c r="CH507" s="1"/>
  <c r="BI507" s="1"/>
  <c r="BJ507" s="1"/>
  <c r="AH643"/>
  <c r="AI643" s="1"/>
  <c r="AJ643" s="1"/>
  <c r="AL643" s="1"/>
  <c r="AM643" s="1"/>
  <c r="AN643" s="1"/>
  <c r="AX427"/>
  <c r="BA427" s="1"/>
  <c r="E131" i="3" s="1"/>
  <c r="AV435" i="1"/>
  <c r="AX435" s="1"/>
  <c r="AC546"/>
  <c r="AG435"/>
  <c r="AY364"/>
  <c r="AZ364" s="1"/>
  <c r="AY512"/>
  <c r="AZ512" s="1"/>
  <c r="AV532"/>
  <c r="AX532" s="1"/>
  <c r="L29" i="7"/>
  <c r="M29" s="1"/>
  <c r="N29" s="1"/>
  <c r="L30"/>
  <c r="N28"/>
  <c r="S28"/>
  <c r="H12" i="6"/>
  <c r="AK624" i="1"/>
  <c r="AP624" s="1"/>
  <c r="X582"/>
  <c r="Y582" s="1"/>
  <c r="AL349"/>
  <c r="AM349" s="1"/>
  <c r="AN349" s="1"/>
  <c r="AP329"/>
  <c r="AQ329" s="1"/>
  <c r="AV432"/>
  <c r="AX432" s="1"/>
  <c r="AV396"/>
  <c r="AW396" s="1"/>
  <c r="AH641"/>
  <c r="AI641" s="1"/>
  <c r="AJ641" s="1"/>
  <c r="AK641" s="1"/>
  <c r="AP339"/>
  <c r="AQ339" s="1"/>
  <c r="BR339" s="1"/>
  <c r="BS339" s="1"/>
  <c r="AL610"/>
  <c r="AM610" s="1"/>
  <c r="AN610" s="1"/>
  <c r="AC435"/>
  <c r="AE392"/>
  <c r="AA379"/>
  <c r="AG379" s="1"/>
  <c r="AD546"/>
  <c r="AA557"/>
  <c r="AG557" s="1"/>
  <c r="AA373"/>
  <c r="AG373" s="1"/>
  <c r="AA391"/>
  <c r="AG391" s="1"/>
  <c r="AK361"/>
  <c r="BM361" s="1"/>
  <c r="AC396"/>
  <c r="BA361"/>
  <c r="E65" i="3" s="1"/>
  <c r="AY343" i="1"/>
  <c r="AZ343" s="1"/>
  <c r="AL353"/>
  <c r="AM353" s="1"/>
  <c r="AN353" s="1"/>
  <c r="AV528"/>
  <c r="AX528" s="1"/>
  <c r="BF601"/>
  <c r="BG601" s="1"/>
  <c r="CH601" s="1"/>
  <c r="BI601" s="1"/>
  <c r="BJ601" s="1"/>
  <c r="AV372"/>
  <c r="AW372" s="1"/>
  <c r="AW527"/>
  <c r="AP335"/>
  <c r="AQ335" s="1"/>
  <c r="BR335" s="1"/>
  <c r="M39" i="3" s="1"/>
  <c r="AD564" i="1"/>
  <c r="AA403"/>
  <c r="AG403" s="1"/>
  <c r="AE376"/>
  <c r="Y446"/>
  <c r="AV446" s="1"/>
  <c r="AK341"/>
  <c r="BM341" s="1"/>
  <c r="AP316"/>
  <c r="AS316" s="1"/>
  <c r="AT316" s="1"/>
  <c r="AY371"/>
  <c r="AZ371" s="1"/>
  <c r="AP317"/>
  <c r="L21" i="3" s="1"/>
  <c r="BF539" i="1"/>
  <c r="BG539" s="1"/>
  <c r="CH539" s="1"/>
  <c r="BI539" s="1"/>
  <c r="BJ539" s="1"/>
  <c r="AF372"/>
  <c r="AG372"/>
  <c r="BM367"/>
  <c r="X454"/>
  <c r="Y454" s="1"/>
  <c r="AK412"/>
  <c r="BM412" s="1"/>
  <c r="AX531"/>
  <c r="BA531" s="1"/>
  <c r="E235" i="3" s="1"/>
  <c r="AL412" i="1"/>
  <c r="AM412" s="1"/>
  <c r="AN412" s="1"/>
  <c r="AK365"/>
  <c r="BM365" s="1"/>
  <c r="AL512"/>
  <c r="AM512" s="1"/>
  <c r="AN512" s="1"/>
  <c r="AL348"/>
  <c r="AM348" s="1"/>
  <c r="AN348" s="1"/>
  <c r="BC465"/>
  <c r="AW340"/>
  <c r="AK348"/>
  <c r="BM348" s="1"/>
  <c r="AL367"/>
  <c r="AM367" s="1"/>
  <c r="AN367" s="1"/>
  <c r="AL608"/>
  <c r="AM608" s="1"/>
  <c r="AN608" s="1"/>
  <c r="S468"/>
  <c r="U468" s="1"/>
  <c r="AB468" s="1"/>
  <c r="AL365"/>
  <c r="AM365" s="1"/>
  <c r="BC423"/>
  <c r="BE582"/>
  <c r="CI582" s="1"/>
  <c r="J71" i="3"/>
  <c r="AF384" i="1"/>
  <c r="BG387"/>
  <c r="CH387" s="1"/>
  <c r="BI387" s="1"/>
  <c r="BJ387" s="1"/>
  <c r="AK618"/>
  <c r="AP618" s="1"/>
  <c r="AD384"/>
  <c r="AF521"/>
  <c r="AD435"/>
  <c r="AF538"/>
  <c r="AD446"/>
  <c r="AF435"/>
  <c r="AK342"/>
  <c r="BM342" s="1"/>
  <c r="AK353"/>
  <c r="BM353" s="1"/>
  <c r="AB521"/>
  <c r="BA341"/>
  <c r="E45" i="3" s="1"/>
  <c r="BG382" i="1"/>
  <c r="CH382" s="1"/>
  <c r="BI382" s="1"/>
  <c r="BJ382" s="1"/>
  <c r="J63" i="3"/>
  <c r="AV571" i="1"/>
  <c r="AW571" s="1"/>
  <c r="AK619"/>
  <c r="BM619" s="1"/>
  <c r="AA521"/>
  <c r="AG521" s="1"/>
  <c r="BF435"/>
  <c r="BG435" s="1"/>
  <c r="CH435" s="1"/>
  <c r="BI435" s="1"/>
  <c r="BJ435" s="1"/>
  <c r="AH661"/>
  <c r="AI661" s="1"/>
  <c r="AJ661" s="1"/>
  <c r="AK661" s="1"/>
  <c r="AV557"/>
  <c r="AW557" s="1"/>
  <c r="BF393"/>
  <c r="BG393" s="1"/>
  <c r="CH393" s="1"/>
  <c r="BI393" s="1"/>
  <c r="BJ393" s="1"/>
  <c r="AH654"/>
  <c r="AI654" s="1"/>
  <c r="AJ654" s="1"/>
  <c r="AL654" s="1"/>
  <c r="AM654" s="1"/>
  <c r="AN654" s="1"/>
  <c r="AH657"/>
  <c r="AI657" s="1"/>
  <c r="AJ657" s="1"/>
  <c r="AL657" s="1"/>
  <c r="AM657" s="1"/>
  <c r="AH444"/>
  <c r="AI444" s="1"/>
  <c r="AJ444" s="1"/>
  <c r="AK444" s="1"/>
  <c r="AH637"/>
  <c r="AI637" s="1"/>
  <c r="AJ637" s="1"/>
  <c r="AL637" s="1"/>
  <c r="AM637" s="1"/>
  <c r="AN637" s="1"/>
  <c r="BF385"/>
  <c r="BG385" s="1"/>
  <c r="CH385" s="1"/>
  <c r="BI385" s="1"/>
  <c r="BJ385" s="1"/>
  <c r="AH352"/>
  <c r="AI352" s="1"/>
  <c r="AJ352" s="1"/>
  <c r="J56" i="3" s="1"/>
  <c r="AP311" i="1"/>
  <c r="AS311" s="1"/>
  <c r="AT311" s="1"/>
  <c r="AU311" s="1"/>
  <c r="AP326"/>
  <c r="AQ326" s="1"/>
  <c r="BR326" s="1"/>
  <c r="M30" i="3" s="1"/>
  <c r="AC564" i="1"/>
  <c r="AL364"/>
  <c r="AM364" s="1"/>
  <c r="AN364" s="1"/>
  <c r="AK346"/>
  <c r="BM346" s="1"/>
  <c r="AK358"/>
  <c r="BM358" s="1"/>
  <c r="AL341"/>
  <c r="AM341" s="1"/>
  <c r="AN341" s="1"/>
  <c r="AP332"/>
  <c r="AQ332" s="1"/>
  <c r="AK607"/>
  <c r="AP607" s="1"/>
  <c r="AH556"/>
  <c r="AI556" s="1"/>
  <c r="AJ556" s="1"/>
  <c r="J260" i="3" s="1"/>
  <c r="BE533" i="1"/>
  <c r="CI533" s="1"/>
  <c r="BE469"/>
  <c r="CI469" s="1"/>
  <c r="BD582"/>
  <c r="S466"/>
  <c r="U466" s="1"/>
  <c r="AB466" s="1"/>
  <c r="Z441"/>
  <c r="AE441" s="1"/>
  <c r="AE388"/>
  <c r="V469"/>
  <c r="W469" s="1"/>
  <c r="AA415"/>
  <c r="AG415" s="1"/>
  <c r="BA340"/>
  <c r="E44" i="3" s="1"/>
  <c r="BC533" i="1"/>
  <c r="AB557"/>
  <c r="AV393"/>
  <c r="AW393" s="1"/>
  <c r="AH417"/>
  <c r="AI417" s="1"/>
  <c r="AJ417" s="1"/>
  <c r="J121" i="3" s="1"/>
  <c r="AH527" i="1"/>
  <c r="AI527" s="1"/>
  <c r="AJ527" s="1"/>
  <c r="J231" i="3" s="1"/>
  <c r="AH639" i="1"/>
  <c r="AI639" s="1"/>
  <c r="AJ639" s="1"/>
  <c r="AL639" s="1"/>
  <c r="AH416"/>
  <c r="AI416" s="1"/>
  <c r="AJ416" s="1"/>
  <c r="J120" i="3" s="1"/>
  <c r="AA450" i="1"/>
  <c r="AG450" s="1"/>
  <c r="V424"/>
  <c r="W424" s="1"/>
  <c r="S465"/>
  <c r="U465" s="1"/>
  <c r="AB465" s="1"/>
  <c r="Z423"/>
  <c r="AA423" s="1"/>
  <c r="AA397"/>
  <c r="AG397" s="1"/>
  <c r="AL361"/>
  <c r="AM361" s="1"/>
  <c r="AN361" s="1"/>
  <c r="AL350"/>
  <c r="AM350" s="1"/>
  <c r="AN350" s="1"/>
  <c r="BE440"/>
  <c r="CI440" s="1"/>
  <c r="AV395"/>
  <c r="AW395" s="1"/>
  <c r="AW662"/>
  <c r="X468"/>
  <c r="Y468" s="1"/>
  <c r="S582"/>
  <c r="U582" s="1"/>
  <c r="V440"/>
  <c r="W440" s="1"/>
  <c r="Z420"/>
  <c r="AE420" s="1"/>
  <c r="AA396"/>
  <c r="AG396" s="1"/>
  <c r="AE377"/>
  <c r="AK512"/>
  <c r="BM512" s="1"/>
  <c r="AN329"/>
  <c r="AC393"/>
  <c r="AX416"/>
  <c r="BA416" s="1"/>
  <c r="E120" i="3" s="1"/>
  <c r="BE508" i="1"/>
  <c r="CI508" s="1"/>
  <c r="AP322"/>
  <c r="L26" i="3" s="1"/>
  <c r="AP325" i="1"/>
  <c r="L29" i="3" s="1"/>
  <c r="AG384" i="1"/>
  <c r="AH636"/>
  <c r="AI636" s="1"/>
  <c r="AJ636" s="1"/>
  <c r="AK636" s="1"/>
  <c r="AH634"/>
  <c r="AI634" s="1"/>
  <c r="AJ634" s="1"/>
  <c r="AK634" s="1"/>
  <c r="AK369"/>
  <c r="BM369" s="1"/>
  <c r="AK347"/>
  <c r="BM347" s="1"/>
  <c r="AW545"/>
  <c r="AB415"/>
  <c r="AH665"/>
  <c r="AI665" s="1"/>
  <c r="AJ665" s="1"/>
  <c r="AK665" s="1"/>
  <c r="X508"/>
  <c r="Y508" s="1"/>
  <c r="V404"/>
  <c r="W404" s="1"/>
  <c r="X441"/>
  <c r="Y441" s="1"/>
  <c r="AV388"/>
  <c r="AW388" s="1"/>
  <c r="Z424"/>
  <c r="AA424" s="1"/>
  <c r="Z533"/>
  <c r="AA533" s="1"/>
  <c r="X423"/>
  <c r="Y423" s="1"/>
  <c r="AG538"/>
  <c r="V482"/>
  <c r="W482" s="1"/>
  <c r="AD403"/>
  <c r="AL369"/>
  <c r="AM369" s="1"/>
  <c r="AN369" s="1"/>
  <c r="AL358"/>
  <c r="AM358" s="1"/>
  <c r="AL362"/>
  <c r="AM362" s="1"/>
  <c r="AN362" s="1"/>
  <c r="BD468"/>
  <c r="BE404"/>
  <c r="CI404" s="1"/>
  <c r="BC454"/>
  <c r="BE420"/>
  <c r="CI420" s="1"/>
  <c r="BC469"/>
  <c r="AV436"/>
  <c r="AX436" s="1"/>
  <c r="BF394"/>
  <c r="BG394" s="1"/>
  <c r="CH394" s="1"/>
  <c r="BI394" s="1"/>
  <c r="BJ394" s="1"/>
  <c r="J209" i="3"/>
  <c r="AV581" i="1"/>
  <c r="AW581" s="1"/>
  <c r="AV402"/>
  <c r="AW402" s="1"/>
  <c r="AX652"/>
  <c r="AY652" s="1"/>
  <c r="AZ652" s="1"/>
  <c r="BA611"/>
  <c r="AK620"/>
  <c r="AP620" s="1"/>
  <c r="AH646"/>
  <c r="AI646" s="1"/>
  <c r="AJ646" s="1"/>
  <c r="AL646" s="1"/>
  <c r="AM646" s="1"/>
  <c r="AN646" s="1"/>
  <c r="AD532"/>
  <c r="AC532"/>
  <c r="AK343"/>
  <c r="BM343" s="1"/>
  <c r="AP312"/>
  <c r="AS312" s="1"/>
  <c r="AT312" s="1"/>
  <c r="AL505"/>
  <c r="AM505" s="1"/>
  <c r="AN505" s="1"/>
  <c r="AD415"/>
  <c r="BD25"/>
  <c r="BG24" s="1"/>
  <c r="BI24" s="1"/>
  <c r="N22" i="3" s="1"/>
  <c r="Z508" i="1"/>
  <c r="AE508" s="1"/>
  <c r="S404"/>
  <c r="U404" s="1"/>
  <c r="AB404" s="1"/>
  <c r="X440"/>
  <c r="Y440" s="1"/>
  <c r="X466"/>
  <c r="Y466" s="1"/>
  <c r="V420"/>
  <c r="W420" s="1"/>
  <c r="AE393"/>
  <c r="V454"/>
  <c r="W454" s="1"/>
  <c r="Z465"/>
  <c r="AE465" s="1"/>
  <c r="AC539"/>
  <c r="S533"/>
  <c r="U533" s="1"/>
  <c r="AB533" s="1"/>
  <c r="X469"/>
  <c r="Y469" s="1"/>
  <c r="AE395"/>
  <c r="AA436"/>
  <c r="AG436" s="1"/>
  <c r="Z482"/>
  <c r="AE482" s="1"/>
  <c r="AD396"/>
  <c r="AK366"/>
  <c r="BM366" s="1"/>
  <c r="AK555"/>
  <c r="BM555" s="1"/>
  <c r="AK359"/>
  <c r="BM359" s="1"/>
  <c r="BC468"/>
  <c r="BD404"/>
  <c r="BE424"/>
  <c r="CI424" s="1"/>
  <c r="BD420"/>
  <c r="BC441"/>
  <c r="BD423"/>
  <c r="BD508"/>
  <c r="AV538"/>
  <c r="AW538" s="1"/>
  <c r="AP337"/>
  <c r="L41" i="3" s="1"/>
  <c r="AK371" i="1"/>
  <c r="BM371" s="1"/>
  <c r="BF415"/>
  <c r="BG415" s="1"/>
  <c r="CH415" s="1"/>
  <c r="BI415" s="1"/>
  <c r="BJ415" s="1"/>
  <c r="BF374"/>
  <c r="BG374" s="1"/>
  <c r="CH374" s="1"/>
  <c r="BI374" s="1"/>
  <c r="BJ374" s="1"/>
  <c r="BF401"/>
  <c r="BG401" s="1"/>
  <c r="CH401" s="1"/>
  <c r="BI401" s="1"/>
  <c r="BJ401" s="1"/>
  <c r="BF464"/>
  <c r="BG464" s="1"/>
  <c r="CH464" s="1"/>
  <c r="BI464" s="1"/>
  <c r="BJ464" s="1"/>
  <c r="AH545"/>
  <c r="AI545" s="1"/>
  <c r="AJ545" s="1"/>
  <c r="J249" i="3" s="1"/>
  <c r="BF391" i="1"/>
  <c r="BG391" s="1"/>
  <c r="CH391" s="1"/>
  <c r="BI391" s="1"/>
  <c r="BJ391" s="1"/>
  <c r="BF373"/>
  <c r="BG373" s="1"/>
  <c r="CH373" s="1"/>
  <c r="BI373" s="1"/>
  <c r="BJ373" s="1"/>
  <c r="AF553"/>
  <c r="AV449"/>
  <c r="AX449" s="1"/>
  <c r="AV421"/>
  <c r="AX421" s="1"/>
  <c r="AH427"/>
  <c r="AI427" s="1"/>
  <c r="AJ427" s="1"/>
  <c r="AL427" s="1"/>
  <c r="AM427" s="1"/>
  <c r="AN427" s="1"/>
  <c r="AH445"/>
  <c r="AI445" s="1"/>
  <c r="AJ445" s="1"/>
  <c r="AK445" s="1"/>
  <c r="BM445" s="1"/>
  <c r="AH410"/>
  <c r="AI410" s="1"/>
  <c r="AJ410" s="1"/>
  <c r="J114" i="3" s="1"/>
  <c r="S451" i="1"/>
  <c r="U451" s="1"/>
  <c r="AB451" s="1"/>
  <c r="AD581"/>
  <c r="AW520"/>
  <c r="AY621"/>
  <c r="AZ621" s="1"/>
  <c r="AF398"/>
  <c r="X515"/>
  <c r="Y515" s="1"/>
  <c r="V554"/>
  <c r="W554" s="1"/>
  <c r="AE449"/>
  <c r="S572"/>
  <c r="U572" s="1"/>
  <c r="AB572" s="1"/>
  <c r="AG422"/>
  <c r="AL343"/>
  <c r="AM343" s="1"/>
  <c r="AN343" s="1"/>
  <c r="AL366"/>
  <c r="AM366" s="1"/>
  <c r="AN366" s="1"/>
  <c r="AL347"/>
  <c r="AM347" s="1"/>
  <c r="AN347" s="1"/>
  <c r="AL555"/>
  <c r="AM555" s="1"/>
  <c r="AN555" s="1"/>
  <c r="BA369"/>
  <c r="E73" i="3" s="1"/>
  <c r="AV422" i="1"/>
  <c r="AW422" s="1"/>
  <c r="AL371"/>
  <c r="AM371" s="1"/>
  <c r="AN371" s="1"/>
  <c r="BM621"/>
  <c r="CG621" s="1"/>
  <c r="AK605"/>
  <c r="AP605" s="1"/>
  <c r="AF402"/>
  <c r="AD514"/>
  <c r="BD455"/>
  <c r="AP314"/>
  <c r="AS314" s="1"/>
  <c r="AT314" s="1"/>
  <c r="AU314" s="1"/>
  <c r="BF378"/>
  <c r="BG378" s="1"/>
  <c r="CH378" s="1"/>
  <c r="BI378" s="1"/>
  <c r="BJ378" s="1"/>
  <c r="AA387"/>
  <c r="AG387" s="1"/>
  <c r="V438"/>
  <c r="W438" s="1"/>
  <c r="AC395"/>
  <c r="AS76"/>
  <c r="AK362"/>
  <c r="BM362" s="1"/>
  <c r="AK350"/>
  <c r="BM350" s="1"/>
  <c r="AP328"/>
  <c r="L32" i="3" s="1"/>
  <c r="AY353" i="1"/>
  <c r="AZ353" s="1"/>
  <c r="AP511"/>
  <c r="AQ511" s="1"/>
  <c r="AH531"/>
  <c r="AI531" s="1"/>
  <c r="AJ531" s="1"/>
  <c r="AL531" s="1"/>
  <c r="AM531" s="1"/>
  <c r="AN531" s="1"/>
  <c r="BF386"/>
  <c r="BG386" s="1"/>
  <c r="CH386" s="1"/>
  <c r="BI386" s="1"/>
  <c r="BJ386" s="1"/>
  <c r="AH653"/>
  <c r="AI653" s="1"/>
  <c r="AJ653" s="1"/>
  <c r="AK653" s="1"/>
  <c r="AV379"/>
  <c r="AW379" s="1"/>
  <c r="BF395"/>
  <c r="BG395" s="1"/>
  <c r="CH395" s="1"/>
  <c r="BI395" s="1"/>
  <c r="BJ395" s="1"/>
  <c r="S515"/>
  <c r="U515" s="1"/>
  <c r="X434"/>
  <c r="AD434" s="1"/>
  <c r="Z522"/>
  <c r="AE522" s="1"/>
  <c r="AA419"/>
  <c r="Z452"/>
  <c r="AE452" s="1"/>
  <c r="AD392"/>
  <c r="S589"/>
  <c r="U589" s="1"/>
  <c r="AD447"/>
  <c r="AK426"/>
  <c r="BM426" s="1"/>
  <c r="AD464"/>
  <c r="BF421"/>
  <c r="BG421" s="1"/>
  <c r="CH421" s="1"/>
  <c r="BI421" s="1"/>
  <c r="BJ421" s="1"/>
  <c r="BD554"/>
  <c r="BD540"/>
  <c r="BC434"/>
  <c r="AH655"/>
  <c r="AI655" s="1"/>
  <c r="AJ655" s="1"/>
  <c r="AL655" s="1"/>
  <c r="AM655" s="1"/>
  <c r="AN655" s="1"/>
  <c r="AG603"/>
  <c r="BF649"/>
  <c r="BG649" s="1"/>
  <c r="CH649" s="1"/>
  <c r="BI649" s="1"/>
  <c r="BJ649" s="1"/>
  <c r="BF564"/>
  <c r="BG564" s="1"/>
  <c r="CH564" s="1"/>
  <c r="BI564" s="1"/>
  <c r="BJ564" s="1"/>
  <c r="AD390"/>
  <c r="V434"/>
  <c r="W434" s="1"/>
  <c r="X522"/>
  <c r="Y522" s="1"/>
  <c r="S540"/>
  <c r="U540" s="1"/>
  <c r="AB540" s="1"/>
  <c r="AA418"/>
  <c r="AG418" s="1"/>
  <c r="X589"/>
  <c r="Y589" s="1"/>
  <c r="Z448"/>
  <c r="AE448" s="1"/>
  <c r="AD553"/>
  <c r="AD391"/>
  <c r="AB373"/>
  <c r="AF649"/>
  <c r="AH640"/>
  <c r="AI640" s="1"/>
  <c r="AJ640" s="1"/>
  <c r="AL640" s="1"/>
  <c r="BF379"/>
  <c r="BG379" s="1"/>
  <c r="CH379" s="1"/>
  <c r="BI379" s="1"/>
  <c r="BJ379" s="1"/>
  <c r="S455"/>
  <c r="U455" s="1"/>
  <c r="AB455" s="1"/>
  <c r="X565"/>
  <c r="Y565" s="1"/>
  <c r="Z558"/>
  <c r="AE558" s="1"/>
  <c r="X451"/>
  <c r="AC451" s="1"/>
  <c r="AA553"/>
  <c r="AG553" s="1"/>
  <c r="AL409"/>
  <c r="AM409" s="1"/>
  <c r="AN409" s="1"/>
  <c r="AC464"/>
  <c r="AF463"/>
  <c r="AB449"/>
  <c r="BD522"/>
  <c r="BC558"/>
  <c r="AF401"/>
  <c r="AV553"/>
  <c r="AX553" s="1"/>
  <c r="AH656"/>
  <c r="AI656" s="1"/>
  <c r="AJ656" s="1"/>
  <c r="AL656" s="1"/>
  <c r="AM656" s="1"/>
  <c r="AL609"/>
  <c r="AM609" s="1"/>
  <c r="AN609" s="1"/>
  <c r="BH58"/>
  <c r="AL58" s="1"/>
  <c r="AM58" s="1"/>
  <c r="AG421"/>
  <c r="AD378"/>
  <c r="AC528"/>
  <c r="Y392"/>
  <c r="AV392" s="1"/>
  <c r="AW392" s="1"/>
  <c r="AK340"/>
  <c r="BM340" s="1"/>
  <c r="BC26"/>
  <c r="BM26" s="1"/>
  <c r="BN26" s="1"/>
  <c r="AP319"/>
  <c r="L23" i="3" s="1"/>
  <c r="AX513" i="1"/>
  <c r="AY513" s="1"/>
  <c r="AZ513" s="1"/>
  <c r="AB463"/>
  <c r="AL632"/>
  <c r="AM632" s="1"/>
  <c r="AF390"/>
  <c r="AH563"/>
  <c r="AI563" s="1"/>
  <c r="AJ563" s="1"/>
  <c r="J267" i="3" s="1"/>
  <c r="AC449" i="1"/>
  <c r="AC389"/>
  <c r="AC421"/>
  <c r="AD528"/>
  <c r="AD395"/>
  <c r="AA532"/>
  <c r="AG532" s="1"/>
  <c r="V455"/>
  <c r="W455" s="1"/>
  <c r="Z438"/>
  <c r="AE438" s="1"/>
  <c r="Z565"/>
  <c r="AE565" s="1"/>
  <c r="AE399"/>
  <c r="S434"/>
  <c r="U434" s="1"/>
  <c r="AB434" s="1"/>
  <c r="AD449"/>
  <c r="AD432"/>
  <c r="AD421"/>
  <c r="AF422"/>
  <c r="AC419"/>
  <c r="Z554"/>
  <c r="AA554" s="1"/>
  <c r="X540"/>
  <c r="Y540" s="1"/>
  <c r="AD397"/>
  <c r="S452"/>
  <c r="U452" s="1"/>
  <c r="V448"/>
  <c r="W448" s="1"/>
  <c r="AA429"/>
  <c r="AG429" s="1"/>
  <c r="AA390"/>
  <c r="AG390" s="1"/>
  <c r="AL340"/>
  <c r="AM340" s="1"/>
  <c r="AN340" s="1"/>
  <c r="AC385"/>
  <c r="AN333"/>
  <c r="AF373"/>
  <c r="AK351"/>
  <c r="BM351" s="1"/>
  <c r="AK363"/>
  <c r="BM363" s="1"/>
  <c r="AP334"/>
  <c r="AQ334" s="1"/>
  <c r="BF571"/>
  <c r="BG571" s="1"/>
  <c r="CH571" s="1"/>
  <c r="BI571" s="1"/>
  <c r="BJ571" s="1"/>
  <c r="BD451"/>
  <c r="AY366"/>
  <c r="AZ366" s="1"/>
  <c r="BE515"/>
  <c r="CI515" s="1"/>
  <c r="BE452"/>
  <c r="CI452" s="1"/>
  <c r="BE589"/>
  <c r="CI589" s="1"/>
  <c r="BD448"/>
  <c r="AB398"/>
  <c r="AB418"/>
  <c r="BC438"/>
  <c r="AV387"/>
  <c r="AW387" s="1"/>
  <c r="AW431"/>
  <c r="BF449"/>
  <c r="BG449" s="1"/>
  <c r="CH449" s="1"/>
  <c r="BI449" s="1"/>
  <c r="BJ449" s="1"/>
  <c r="AH414"/>
  <c r="AI414" s="1"/>
  <c r="AJ414" s="1"/>
  <c r="J118" i="3" s="1"/>
  <c r="AV391" i="1"/>
  <c r="AX391" s="1"/>
  <c r="AG449"/>
  <c r="AW656"/>
  <c r="AK622"/>
  <c r="AP622" s="1"/>
  <c r="AK625"/>
  <c r="BM625" s="1"/>
  <c r="AH413"/>
  <c r="AI413" s="1"/>
  <c r="AJ413" s="1"/>
  <c r="J117" i="3" s="1"/>
  <c r="BF528" i="1"/>
  <c r="BG528" s="1"/>
  <c r="CH528" s="1"/>
  <c r="BI528" s="1"/>
  <c r="BJ528" s="1"/>
  <c r="AF375"/>
  <c r="AF432"/>
  <c r="BF553"/>
  <c r="BG553" s="1"/>
  <c r="CH553" s="1"/>
  <c r="BI553" s="1"/>
  <c r="BJ553" s="1"/>
  <c r="AF418"/>
  <c r="AF421"/>
  <c r="AC514"/>
  <c r="AF391"/>
  <c r="AL426"/>
  <c r="AM426" s="1"/>
  <c r="AN426" s="1"/>
  <c r="AV389"/>
  <c r="AX389" s="1"/>
  <c r="AC553"/>
  <c r="AF400"/>
  <c r="BC20"/>
  <c r="BD20" s="1"/>
  <c r="BG19" s="1"/>
  <c r="BI19" s="1"/>
  <c r="N17" i="3" s="1"/>
  <c r="AD373" i="1"/>
  <c r="Z515"/>
  <c r="AE515" s="1"/>
  <c r="AG463"/>
  <c r="AG528"/>
  <c r="Z455"/>
  <c r="AA455" s="1"/>
  <c r="S438"/>
  <c r="U438" s="1"/>
  <c r="AB438" s="1"/>
  <c r="S565"/>
  <c r="U565" s="1"/>
  <c r="AG375"/>
  <c r="X558"/>
  <c r="AC558" s="1"/>
  <c r="V522"/>
  <c r="W522" s="1"/>
  <c r="AF564"/>
  <c r="AC402"/>
  <c r="AC391"/>
  <c r="Z451"/>
  <c r="AE451" s="1"/>
  <c r="S554"/>
  <c r="U554" s="1"/>
  <c r="AB554" s="1"/>
  <c r="V540"/>
  <c r="W540" s="1"/>
  <c r="AC373"/>
  <c r="X452"/>
  <c r="Y452" s="1"/>
  <c r="Z589"/>
  <c r="AA589" s="1"/>
  <c r="S448"/>
  <c r="U448" s="1"/>
  <c r="AB448" s="1"/>
  <c r="AE401"/>
  <c r="AK409"/>
  <c r="BM409" s="1"/>
  <c r="AD385"/>
  <c r="AL351"/>
  <c r="AM351" s="1"/>
  <c r="AN351" s="1"/>
  <c r="AL363"/>
  <c r="AM363" s="1"/>
  <c r="AN363" s="1"/>
  <c r="AC432"/>
  <c r="AF464"/>
  <c r="AC374"/>
  <c r="AD386"/>
  <c r="BF375"/>
  <c r="BG375" s="1"/>
  <c r="CH375" s="1"/>
  <c r="BI375" s="1"/>
  <c r="BJ375" s="1"/>
  <c r="BE455"/>
  <c r="CI455" s="1"/>
  <c r="BC448"/>
  <c r="BD438"/>
  <c r="BE565"/>
  <c r="CI565" s="1"/>
  <c r="BD558"/>
  <c r="BE554"/>
  <c r="CI554" s="1"/>
  <c r="BD434"/>
  <c r="AV385"/>
  <c r="AX385" s="1"/>
  <c r="AN617"/>
  <c r="AF602"/>
  <c r="AN631"/>
  <c r="AK635"/>
  <c r="AP635" s="1"/>
  <c r="AL635"/>
  <c r="AM635" s="1"/>
  <c r="AN635" s="1"/>
  <c r="AE384"/>
  <c r="AC386"/>
  <c r="AA581"/>
  <c r="AG581" s="1"/>
  <c r="AK370"/>
  <c r="BM370" s="1"/>
  <c r="AF436"/>
  <c r="AC377"/>
  <c r="AK425"/>
  <c r="BM425" s="1"/>
  <c r="AF386"/>
  <c r="BF418"/>
  <c r="BG418" s="1"/>
  <c r="CH418" s="1"/>
  <c r="BI418" s="1"/>
  <c r="BJ418" s="1"/>
  <c r="AG395"/>
  <c r="AV374"/>
  <c r="AW374" s="1"/>
  <c r="AH506"/>
  <c r="AI506" s="1"/>
  <c r="AJ506" s="1"/>
  <c r="J210" i="3" s="1"/>
  <c r="AF571" i="1"/>
  <c r="BG433"/>
  <c r="CH433" s="1"/>
  <c r="BI433" s="1"/>
  <c r="BJ433" s="1"/>
  <c r="BF381"/>
  <c r="BG381" s="1"/>
  <c r="CH381" s="1"/>
  <c r="BI381" s="1"/>
  <c r="BJ381" s="1"/>
  <c r="V547"/>
  <c r="W547" s="1"/>
  <c r="AA378"/>
  <c r="AG378" s="1"/>
  <c r="AE464"/>
  <c r="AA385"/>
  <c r="AG385" s="1"/>
  <c r="AA507"/>
  <c r="AG507" s="1"/>
  <c r="AD450"/>
  <c r="AA402"/>
  <c r="AG402" s="1"/>
  <c r="AL370"/>
  <c r="AM370" s="1"/>
  <c r="AN370" s="1"/>
  <c r="AF389"/>
  <c r="AL425"/>
  <c r="AM425" s="1"/>
  <c r="AN425" s="1"/>
  <c r="AF528"/>
  <c r="AD377"/>
  <c r="AC450"/>
  <c r="AV377"/>
  <c r="AX377" s="1"/>
  <c r="AB507"/>
  <c r="BF432"/>
  <c r="BG432" s="1"/>
  <c r="CH432" s="1"/>
  <c r="BI432" s="1"/>
  <c r="BJ432" s="1"/>
  <c r="AX413"/>
  <c r="BA413" s="1"/>
  <c r="E117" i="3" s="1"/>
  <c r="BF532" i="1"/>
  <c r="BG532" s="1"/>
  <c r="CH532" s="1"/>
  <c r="BI532" s="1"/>
  <c r="BJ532" s="1"/>
  <c r="AV383"/>
  <c r="AW383" s="1"/>
  <c r="AH696"/>
  <c r="AI696" s="1"/>
  <c r="AJ696" s="1"/>
  <c r="AK696" s="1"/>
  <c r="AL627"/>
  <c r="AM627" s="1"/>
  <c r="BF384"/>
  <c r="BG384" s="1"/>
  <c r="CH384" s="1"/>
  <c r="BI384" s="1"/>
  <c r="BJ384" s="1"/>
  <c r="AC375"/>
  <c r="AF507"/>
  <c r="AA571"/>
  <c r="AG571" s="1"/>
  <c r="AD375"/>
  <c r="AG377"/>
  <c r="AF377"/>
  <c r="AB553"/>
  <c r="AV464"/>
  <c r="AW464" s="1"/>
  <c r="AP327"/>
  <c r="AQ327" s="1"/>
  <c r="AB395"/>
  <c r="AV647"/>
  <c r="AW647" s="1"/>
  <c r="AF647"/>
  <c r="AV514"/>
  <c r="AW514" s="1"/>
  <c r="AH642"/>
  <c r="AI642" s="1"/>
  <c r="AJ642" s="1"/>
  <c r="AL642" s="1"/>
  <c r="AM642" s="1"/>
  <c r="AN642" s="1"/>
  <c r="X572"/>
  <c r="Y572" s="1"/>
  <c r="AA380"/>
  <c r="AG380" s="1"/>
  <c r="AF449"/>
  <c r="AF382"/>
  <c r="AC400"/>
  <c r="AH431"/>
  <c r="AI431" s="1"/>
  <c r="AJ431" s="1"/>
  <c r="J135" i="3" s="1"/>
  <c r="AF381" i="1"/>
  <c r="AH658"/>
  <c r="AI658" s="1"/>
  <c r="AJ658" s="1"/>
  <c r="AK658" s="1"/>
  <c r="AH664"/>
  <c r="AI664" s="1"/>
  <c r="AJ664" s="1"/>
  <c r="AK664" s="1"/>
  <c r="BF666"/>
  <c r="BG666" s="1"/>
  <c r="CH666" s="1"/>
  <c r="BI666" s="1"/>
  <c r="BJ666" s="1"/>
  <c r="AH428"/>
  <c r="AI428" s="1"/>
  <c r="AJ428" s="1"/>
  <c r="J132" i="3" s="1"/>
  <c r="AF374" i="1"/>
  <c r="AD383"/>
  <c r="AD380"/>
  <c r="AD571"/>
  <c r="AD400"/>
  <c r="AA382"/>
  <c r="AG382" s="1"/>
  <c r="V468"/>
  <c r="W468" s="1"/>
  <c r="V582"/>
  <c r="W582" s="1"/>
  <c r="V508"/>
  <c r="W508" s="1"/>
  <c r="Z404"/>
  <c r="AE404" s="1"/>
  <c r="AA383"/>
  <c r="AG383" s="1"/>
  <c r="S440"/>
  <c r="U440" s="1"/>
  <c r="AB440" s="1"/>
  <c r="AD389"/>
  <c r="Y419"/>
  <c r="BF419" s="1"/>
  <c r="BG419" s="1"/>
  <c r="CH419" s="1"/>
  <c r="BI419" s="1"/>
  <c r="BJ419" s="1"/>
  <c r="V466"/>
  <c r="W466" s="1"/>
  <c r="AA447"/>
  <c r="AG447" s="1"/>
  <c r="S420"/>
  <c r="U420" s="1"/>
  <c r="AB420" s="1"/>
  <c r="AA389"/>
  <c r="AG389" s="1"/>
  <c r="S441"/>
  <c r="U441" s="1"/>
  <c r="AB441" s="1"/>
  <c r="AA539"/>
  <c r="AG539" s="1"/>
  <c r="X424"/>
  <c r="Y424" s="1"/>
  <c r="Z454"/>
  <c r="AE454" s="1"/>
  <c r="X465"/>
  <c r="Y465" s="1"/>
  <c r="AC383"/>
  <c r="AC384"/>
  <c r="X533"/>
  <c r="Y533" s="1"/>
  <c r="AA381"/>
  <c r="AG381" s="1"/>
  <c r="S469"/>
  <c r="U469" s="1"/>
  <c r="AB469" s="1"/>
  <c r="V423"/>
  <c r="W423" s="1"/>
  <c r="S482"/>
  <c r="U482" s="1"/>
  <c r="AB482" s="1"/>
  <c r="AC403"/>
  <c r="AC381"/>
  <c r="BD424"/>
  <c r="AV384"/>
  <c r="AX384" s="1"/>
  <c r="BC572"/>
  <c r="BD469"/>
  <c r="BE466"/>
  <c r="CI466" s="1"/>
  <c r="BF396"/>
  <c r="BG396" s="1"/>
  <c r="CH396" s="1"/>
  <c r="BI396" s="1"/>
  <c r="BJ396" s="1"/>
  <c r="AV382"/>
  <c r="AX382" s="1"/>
  <c r="BD482"/>
  <c r="AB383"/>
  <c r="BD440"/>
  <c r="AV378"/>
  <c r="AW378" s="1"/>
  <c r="AF666"/>
  <c r="AX645"/>
  <c r="AY645" s="1"/>
  <c r="AZ645" s="1"/>
  <c r="AF603"/>
  <c r="AN613"/>
  <c r="AV355"/>
  <c r="AF355"/>
  <c r="AG355"/>
  <c r="AC378"/>
  <c r="AF395"/>
  <c r="AC571"/>
  <c r="AF415"/>
  <c r="AV380"/>
  <c r="AW380" s="1"/>
  <c r="AG648"/>
  <c r="Z468"/>
  <c r="AE468" s="1"/>
  <c r="Z582"/>
  <c r="AA582" s="1"/>
  <c r="S508"/>
  <c r="U508" s="1"/>
  <c r="X404"/>
  <c r="Y404" s="1"/>
  <c r="Z440"/>
  <c r="AE440" s="1"/>
  <c r="AC415"/>
  <c r="Z466"/>
  <c r="AA466" s="1"/>
  <c r="X420"/>
  <c r="Y420" s="1"/>
  <c r="V441"/>
  <c r="W441" s="1"/>
  <c r="S424"/>
  <c r="U424" s="1"/>
  <c r="AB424" s="1"/>
  <c r="S454"/>
  <c r="U454" s="1"/>
  <c r="AB454" s="1"/>
  <c r="V465"/>
  <c r="W465" s="1"/>
  <c r="V533"/>
  <c r="W533" s="1"/>
  <c r="Z572"/>
  <c r="AA572" s="1"/>
  <c r="S423"/>
  <c r="U423" s="1"/>
  <c r="AB423" s="1"/>
  <c r="AA374"/>
  <c r="AG374" s="1"/>
  <c r="X482"/>
  <c r="AD482" s="1"/>
  <c r="AK364"/>
  <c r="BM364" s="1"/>
  <c r="AK354"/>
  <c r="BM354" s="1"/>
  <c r="AD381"/>
  <c r="AD393"/>
  <c r="AF532"/>
  <c r="AD374"/>
  <c r="AX414"/>
  <c r="AY414" s="1"/>
  <c r="AZ414" s="1"/>
  <c r="BE454"/>
  <c r="CI454" s="1"/>
  <c r="BE441"/>
  <c r="CI441" s="1"/>
  <c r="AV429"/>
  <c r="AW429" s="1"/>
  <c r="BC466"/>
  <c r="BC482"/>
  <c r="BE465"/>
  <c r="CI465" s="1"/>
  <c r="K36" i="3"/>
  <c r="AV447" i="1"/>
  <c r="AX447" s="1"/>
  <c r="AF433"/>
  <c r="BG463"/>
  <c r="CH463" s="1"/>
  <c r="BI463" s="1"/>
  <c r="BJ463" s="1"/>
  <c r="BF402"/>
  <c r="BG402" s="1"/>
  <c r="CH402" s="1"/>
  <c r="BI402" s="1"/>
  <c r="BJ402" s="1"/>
  <c r="BF447"/>
  <c r="BG447" s="1"/>
  <c r="CH447" s="1"/>
  <c r="BI447" s="1"/>
  <c r="BJ447" s="1"/>
  <c r="BF403"/>
  <c r="BG403" s="1"/>
  <c r="CH403" s="1"/>
  <c r="BI403" s="1"/>
  <c r="BJ403" s="1"/>
  <c r="AH520"/>
  <c r="AI520" s="1"/>
  <c r="AJ520" s="1"/>
  <c r="AL520" s="1"/>
  <c r="AM520" s="1"/>
  <c r="AK645"/>
  <c r="AL645"/>
  <c r="AM645" s="1"/>
  <c r="AN645" s="1"/>
  <c r="Y670"/>
  <c r="AV670" s="1"/>
  <c r="AC670"/>
  <c r="AD670"/>
  <c r="AB667"/>
  <c r="AW665"/>
  <c r="AX665"/>
  <c r="Y680"/>
  <c r="AD680"/>
  <c r="AC680"/>
  <c r="CI677"/>
  <c r="Y695"/>
  <c r="BF695" s="1"/>
  <c r="BG695" s="1"/>
  <c r="CH695" s="1"/>
  <c r="BI695" s="1"/>
  <c r="BJ695" s="1"/>
  <c r="AC695"/>
  <c r="AD695"/>
  <c r="AQ621"/>
  <c r="BR621" s="1"/>
  <c r="AS621"/>
  <c r="AP608"/>
  <c r="BM608"/>
  <c r="AX653"/>
  <c r="AW653"/>
  <c r="AK660"/>
  <c r="AL660"/>
  <c r="AM660" s="1"/>
  <c r="AW646"/>
  <c r="AX646"/>
  <c r="AW666"/>
  <c r="AX666"/>
  <c r="Y690"/>
  <c r="AD690"/>
  <c r="AC690"/>
  <c r="Y676"/>
  <c r="AF676" s="1"/>
  <c r="AD676"/>
  <c r="AC676"/>
  <c r="AA694"/>
  <c r="AE694"/>
  <c r="Y686"/>
  <c r="BF686" s="1"/>
  <c r="BG686" s="1"/>
  <c r="CH686" s="1"/>
  <c r="BI686" s="1"/>
  <c r="BJ686" s="1"/>
  <c r="AD686"/>
  <c r="AC686"/>
  <c r="AA688"/>
  <c r="AE688"/>
  <c r="AX654"/>
  <c r="AW654"/>
  <c r="BA622"/>
  <c r="AY622"/>
  <c r="AZ622" s="1"/>
  <c r="CI668"/>
  <c r="AB689"/>
  <c r="Y689"/>
  <c r="AF689" s="1"/>
  <c r="AD689"/>
  <c r="AC689"/>
  <c r="AY639"/>
  <c r="AZ639" s="1"/>
  <c r="BA639"/>
  <c r="BN628"/>
  <c r="CG628"/>
  <c r="BM629"/>
  <c r="AP629"/>
  <c r="AE692"/>
  <c r="AA692"/>
  <c r="AB670"/>
  <c r="BA642"/>
  <c r="AY642"/>
  <c r="AZ642" s="1"/>
  <c r="AX638"/>
  <c r="AW638"/>
  <c r="AB681"/>
  <c r="AB683"/>
  <c r="AE667"/>
  <c r="AA667"/>
  <c r="AB687"/>
  <c r="AB685"/>
  <c r="AA684"/>
  <c r="AE684"/>
  <c r="BA613"/>
  <c r="AY613"/>
  <c r="AZ613" s="1"/>
  <c r="AY607"/>
  <c r="AZ607" s="1"/>
  <c r="BA607"/>
  <c r="BA660"/>
  <c r="AY660"/>
  <c r="AZ660" s="1"/>
  <c r="AL638"/>
  <c r="AM638" s="1"/>
  <c r="AN638" s="1"/>
  <c r="AK638"/>
  <c r="AB680"/>
  <c r="AB673"/>
  <c r="AE675"/>
  <c r="AA675"/>
  <c r="CG616"/>
  <c r="BN616"/>
  <c r="AE678"/>
  <c r="AA678"/>
  <c r="Y677"/>
  <c r="AF677" s="1"/>
  <c r="AC677"/>
  <c r="AD677"/>
  <c r="AA691"/>
  <c r="AE691"/>
  <c r="AB695"/>
  <c r="BA659"/>
  <c r="AY659"/>
  <c r="AZ659" s="1"/>
  <c r="CG612"/>
  <c r="BN612"/>
  <c r="AA682"/>
  <c r="AE682"/>
  <c r="AB682"/>
  <c r="AB671"/>
  <c r="Y671"/>
  <c r="AC671"/>
  <c r="AD671"/>
  <c r="BA640"/>
  <c r="AY640"/>
  <c r="AZ640" s="1"/>
  <c r="BF602"/>
  <c r="BG602" s="1"/>
  <c r="CH602" s="1"/>
  <c r="BI602" s="1"/>
  <c r="BJ602" s="1"/>
  <c r="AG602"/>
  <c r="Y672"/>
  <c r="AV672" s="1"/>
  <c r="AC672"/>
  <c r="AD672"/>
  <c r="BA637"/>
  <c r="AY637"/>
  <c r="AZ637" s="1"/>
  <c r="AP627"/>
  <c r="BM627"/>
  <c r="AY658"/>
  <c r="AZ658" s="1"/>
  <c r="BA658"/>
  <c r="BA664"/>
  <c r="AY664"/>
  <c r="AZ664" s="1"/>
  <c r="AP606"/>
  <c r="BM606"/>
  <c r="Z547"/>
  <c r="AE547" s="1"/>
  <c r="AC379"/>
  <c r="AC380"/>
  <c r="AF378"/>
  <c r="AX417"/>
  <c r="AY417" s="1"/>
  <c r="AZ417" s="1"/>
  <c r="BF380"/>
  <c r="BG380" s="1"/>
  <c r="CH380" s="1"/>
  <c r="BI380" s="1"/>
  <c r="BJ380" s="1"/>
  <c r="AV401"/>
  <c r="AW401" s="1"/>
  <c r="AB433"/>
  <c r="BC547"/>
  <c r="AH513"/>
  <c r="AI513" s="1"/>
  <c r="AJ513" s="1"/>
  <c r="J217" i="3" s="1"/>
  <c r="AF581" i="1"/>
  <c r="BF390"/>
  <c r="BG390" s="1"/>
  <c r="CH390" s="1"/>
  <c r="BI390" s="1"/>
  <c r="BJ390" s="1"/>
  <c r="BF557"/>
  <c r="BG557" s="1"/>
  <c r="CH557" s="1"/>
  <c r="BI557" s="1"/>
  <c r="BJ557" s="1"/>
  <c r="AF648"/>
  <c r="AG649"/>
  <c r="AN625"/>
  <c r="AN626"/>
  <c r="Y688"/>
  <c r="AV688" s="1"/>
  <c r="AC688"/>
  <c r="AD688"/>
  <c r="AB674"/>
  <c r="Y693"/>
  <c r="AF693" s="1"/>
  <c r="AD693"/>
  <c r="AC693"/>
  <c r="AA689"/>
  <c r="AE689"/>
  <c r="AW636"/>
  <c r="AX636"/>
  <c r="CI687"/>
  <c r="Y685"/>
  <c r="AV685" s="1"/>
  <c r="AC685"/>
  <c r="AD685"/>
  <c r="BM609"/>
  <c r="AP609"/>
  <c r="AQ616"/>
  <c r="BR616" s="1"/>
  <c r="AS616"/>
  <c r="AT616" s="1"/>
  <c r="BA662"/>
  <c r="AY662"/>
  <c r="AZ662" s="1"/>
  <c r="BM615"/>
  <c r="AP615"/>
  <c r="AW651"/>
  <c r="AX651"/>
  <c r="Y669"/>
  <c r="AD669"/>
  <c r="AC669"/>
  <c r="AA690"/>
  <c r="AE690"/>
  <c r="AE676"/>
  <c r="AA676"/>
  <c r="AB694"/>
  <c r="Y674"/>
  <c r="BF674" s="1"/>
  <c r="BG674" s="1"/>
  <c r="CH674" s="1"/>
  <c r="BI674" s="1"/>
  <c r="BJ674" s="1"/>
  <c r="AC674"/>
  <c r="AD674"/>
  <c r="BA620"/>
  <c r="AY620"/>
  <c r="AZ620" s="1"/>
  <c r="Y668"/>
  <c r="AV668" s="1"/>
  <c r="AD668"/>
  <c r="AC668"/>
  <c r="AE668"/>
  <c r="AA668"/>
  <c r="AE693"/>
  <c r="AA693"/>
  <c r="BA650"/>
  <c r="AY650"/>
  <c r="AZ650" s="1"/>
  <c r="AX603"/>
  <c r="AW603"/>
  <c r="AP610"/>
  <c r="BM610"/>
  <c r="BM623"/>
  <c r="AP623"/>
  <c r="Y692"/>
  <c r="AF692" s="1"/>
  <c r="AD692"/>
  <c r="AC692"/>
  <c r="AB692"/>
  <c r="AV692"/>
  <c r="AK663"/>
  <c r="AL663"/>
  <c r="AM663" s="1"/>
  <c r="AN663" s="1"/>
  <c r="AE683"/>
  <c r="AA683"/>
  <c r="AX602"/>
  <c r="AW602"/>
  <c r="CI667"/>
  <c r="Y687"/>
  <c r="BF687" s="1"/>
  <c r="BG687" s="1"/>
  <c r="CH687" s="1"/>
  <c r="BI687" s="1"/>
  <c r="BJ687" s="1"/>
  <c r="AC687"/>
  <c r="AD687"/>
  <c r="AB684"/>
  <c r="AX649"/>
  <c r="AW649"/>
  <c r="BM604"/>
  <c r="AP604"/>
  <c r="AQ611"/>
  <c r="BR611" s="1"/>
  <c r="AS611"/>
  <c r="AT611" s="1"/>
  <c r="BA655"/>
  <c r="AY655"/>
  <c r="AZ655" s="1"/>
  <c r="AX661"/>
  <c r="AW661"/>
  <c r="AL651"/>
  <c r="AM651" s="1"/>
  <c r="AN651" s="1"/>
  <c r="AK651"/>
  <c r="BA631"/>
  <c r="AY631"/>
  <c r="AZ631" s="1"/>
  <c r="AA680"/>
  <c r="AE680"/>
  <c r="BA635"/>
  <c r="AY635"/>
  <c r="AZ635" s="1"/>
  <c r="AE673"/>
  <c r="AA673"/>
  <c r="Y675"/>
  <c r="BF675" s="1"/>
  <c r="BG675" s="1"/>
  <c r="CH675" s="1"/>
  <c r="BI675" s="1"/>
  <c r="BJ675" s="1"/>
  <c r="AD675"/>
  <c r="AC675"/>
  <c r="Y678"/>
  <c r="AC678"/>
  <c r="AD678"/>
  <c r="Y691"/>
  <c r="AF691" s="1"/>
  <c r="AD691"/>
  <c r="AC691"/>
  <c r="AE671"/>
  <c r="AA671"/>
  <c r="AB679"/>
  <c r="AE672"/>
  <c r="AA672"/>
  <c r="AF379"/>
  <c r="X547"/>
  <c r="AC547" s="1"/>
  <c r="AA400"/>
  <c r="AG400" s="1"/>
  <c r="AF447"/>
  <c r="AF380"/>
  <c r="AC447"/>
  <c r="AV433"/>
  <c r="AX433" s="1"/>
  <c r="BE547"/>
  <c r="CI547" s="1"/>
  <c r="AB378"/>
  <c r="AN607"/>
  <c r="AV648"/>
  <c r="AH659"/>
  <c r="AI659" s="1"/>
  <c r="AJ659" s="1"/>
  <c r="AM619"/>
  <c r="AN619" s="1"/>
  <c r="AB669"/>
  <c r="CI690"/>
  <c r="Y694"/>
  <c r="AV694" s="1"/>
  <c r="AC694"/>
  <c r="AD694"/>
  <c r="AB688"/>
  <c r="AE674"/>
  <c r="AA674"/>
  <c r="BA627"/>
  <c r="AY627"/>
  <c r="AZ627" s="1"/>
  <c r="AA681"/>
  <c r="AE681"/>
  <c r="AA685"/>
  <c r="AE685"/>
  <c r="AP632"/>
  <c r="BM632"/>
  <c r="AB691"/>
  <c r="AW663"/>
  <c r="AX663"/>
  <c r="AL662"/>
  <c r="AM662" s="1"/>
  <c r="AN662" s="1"/>
  <c r="AK662"/>
  <c r="AE669"/>
  <c r="AA669"/>
  <c r="AB690"/>
  <c r="AY614"/>
  <c r="AZ614" s="1"/>
  <c r="BA614"/>
  <c r="CG630"/>
  <c r="BN630"/>
  <c r="AA686"/>
  <c r="AE686"/>
  <c r="AB686"/>
  <c r="CI674"/>
  <c r="AB668"/>
  <c r="AB693"/>
  <c r="CI693"/>
  <c r="CI689"/>
  <c r="AA670"/>
  <c r="AE670"/>
  <c r="Y681"/>
  <c r="BF681" s="1"/>
  <c r="BG681" s="1"/>
  <c r="CH681" s="1"/>
  <c r="BI681" s="1"/>
  <c r="BJ681" s="1"/>
  <c r="AC681"/>
  <c r="AD681"/>
  <c r="Y683"/>
  <c r="AV683" s="1"/>
  <c r="AC683"/>
  <c r="AD683"/>
  <c r="AY618"/>
  <c r="AZ618" s="1"/>
  <c r="BA618"/>
  <c r="Y667"/>
  <c r="BF667" s="1"/>
  <c r="BG667" s="1"/>
  <c r="CH667" s="1"/>
  <c r="BI667" s="1"/>
  <c r="BJ667" s="1"/>
  <c r="AC667"/>
  <c r="AD667"/>
  <c r="AE687"/>
  <c r="AA687"/>
  <c r="CI685"/>
  <c r="Y684"/>
  <c r="AC684"/>
  <c r="AD684"/>
  <c r="CG611"/>
  <c r="BN611"/>
  <c r="AL652"/>
  <c r="AM652" s="1"/>
  <c r="AN652" s="1"/>
  <c r="AK652"/>
  <c r="Y673"/>
  <c r="AV673" s="1"/>
  <c r="AC673"/>
  <c r="AD673"/>
  <c r="AB675"/>
  <c r="AB678"/>
  <c r="CG633"/>
  <c r="BN633"/>
  <c r="AB677"/>
  <c r="AA677"/>
  <c r="AE677"/>
  <c r="AY634"/>
  <c r="AZ634" s="1"/>
  <c r="BA634"/>
  <c r="AA695"/>
  <c r="AE695"/>
  <c r="BA656"/>
  <c r="AY656"/>
  <c r="AZ656" s="1"/>
  <c r="Y682"/>
  <c r="AC682"/>
  <c r="AD682"/>
  <c r="AY643"/>
  <c r="AZ643" s="1"/>
  <c r="BA643"/>
  <c r="AP614"/>
  <c r="BM614"/>
  <c r="Y679"/>
  <c r="AF679" s="1"/>
  <c r="AC679"/>
  <c r="AD679"/>
  <c r="AA679"/>
  <c r="AE679"/>
  <c r="AB672"/>
  <c r="AV601"/>
  <c r="AG601"/>
  <c r="AH601" s="1"/>
  <c r="AI601" s="1"/>
  <c r="AJ601" s="1"/>
  <c r="BM613"/>
  <c r="AP613"/>
  <c r="BM631"/>
  <c r="AP631"/>
  <c r="BM626"/>
  <c r="AP626"/>
  <c r="BA641"/>
  <c r="AY641"/>
  <c r="AZ641" s="1"/>
  <c r="AD379"/>
  <c r="AA386"/>
  <c r="AG386" s="1"/>
  <c r="AC401"/>
  <c r="AF387"/>
  <c r="AD401"/>
  <c r="S547"/>
  <c r="U547" s="1"/>
  <c r="AB547" s="1"/>
  <c r="BC38"/>
  <c r="BM38" s="1"/>
  <c r="P36" i="3" s="1"/>
  <c r="AV403" i="1"/>
  <c r="AX403" s="1"/>
  <c r="AM629"/>
  <c r="AN629" s="1"/>
  <c r="BF603"/>
  <c r="BG603" s="1"/>
  <c r="CH603" s="1"/>
  <c r="BI603" s="1"/>
  <c r="BJ603" s="1"/>
  <c r="AG666"/>
  <c r="AG647"/>
  <c r="BF397"/>
  <c r="BG397" s="1"/>
  <c r="CH397" s="1"/>
  <c r="BI397" s="1"/>
  <c r="BJ397" s="1"/>
  <c r="Q467"/>
  <c r="BD467" s="1"/>
  <c r="BH467"/>
  <c r="Q457"/>
  <c r="BE457" s="1"/>
  <c r="CI457" s="1"/>
  <c r="BH457"/>
  <c r="Q509"/>
  <c r="BD509" s="1"/>
  <c r="BH509"/>
  <c r="Q583"/>
  <c r="BC583" s="1"/>
  <c r="BH583"/>
  <c r="Q470"/>
  <c r="BE470" s="1"/>
  <c r="CI470" s="1"/>
  <c r="BH470"/>
  <c r="BY502"/>
  <c r="BZ502" s="1"/>
  <c r="CA502"/>
  <c r="AZ20"/>
  <c r="BA20" s="1"/>
  <c r="BB20" s="1"/>
  <c r="AD402"/>
  <c r="AC581"/>
  <c r="AX428"/>
  <c r="BA428" s="1"/>
  <c r="E132" i="3" s="1"/>
  <c r="BF581" i="1"/>
  <c r="BG581" s="1"/>
  <c r="CH581" s="1"/>
  <c r="BI581" s="1"/>
  <c r="BJ581" s="1"/>
  <c r="AB381"/>
  <c r="AY20"/>
  <c r="BC21"/>
  <c r="BM21" s="1"/>
  <c r="P19" i="3" s="1"/>
  <c r="AF403" i="1"/>
  <c r="V515"/>
  <c r="W515" s="1"/>
  <c r="X455"/>
  <c r="Y455" s="1"/>
  <c r="X438"/>
  <c r="AC438" s="1"/>
  <c r="V565"/>
  <c r="W565" s="1"/>
  <c r="S558"/>
  <c r="U558" s="1"/>
  <c r="AB558" s="1"/>
  <c r="Z434"/>
  <c r="AE434" s="1"/>
  <c r="S522"/>
  <c r="U522" s="1"/>
  <c r="AB522" s="1"/>
  <c r="AC397"/>
  <c r="V451"/>
  <c r="W451" s="1"/>
  <c r="X554"/>
  <c r="AD554" s="1"/>
  <c r="Z540"/>
  <c r="AA540" s="1"/>
  <c r="AG393"/>
  <c r="AG464"/>
  <c r="V452"/>
  <c r="W452" s="1"/>
  <c r="V572"/>
  <c r="W572" s="1"/>
  <c r="V589"/>
  <c r="W589" s="1"/>
  <c r="X448"/>
  <c r="Y448" s="1"/>
  <c r="AG401"/>
  <c r="AF393"/>
  <c r="AF557"/>
  <c r="AF383"/>
  <c r="AC557"/>
  <c r="BC451"/>
  <c r="BD515"/>
  <c r="BD452"/>
  <c r="BD572"/>
  <c r="BD589"/>
  <c r="BF383"/>
  <c r="BG383" s="1"/>
  <c r="CH383" s="1"/>
  <c r="BI383" s="1"/>
  <c r="BJ383" s="1"/>
  <c r="BC565"/>
  <c r="AV381"/>
  <c r="AW381" s="1"/>
  <c r="BE522"/>
  <c r="CI522" s="1"/>
  <c r="AY35"/>
  <c r="BG389"/>
  <c r="CH389" s="1"/>
  <c r="BI389" s="1"/>
  <c r="BJ389" s="1"/>
  <c r="AV539"/>
  <c r="AX539" s="1"/>
  <c r="AB385"/>
  <c r="BE540"/>
  <c r="CI540" s="1"/>
  <c r="AU104"/>
  <c r="AV104" s="1"/>
  <c r="G102" i="3" s="1"/>
  <c r="AY26" i="1"/>
  <c r="BC35"/>
  <c r="BD35" s="1"/>
  <c r="BG34" s="1"/>
  <c r="BI34" s="1"/>
  <c r="N32" i="3" s="1"/>
  <c r="Q483" i="1"/>
  <c r="BE483" s="1"/>
  <c r="CI483" s="1"/>
  <c r="BH483"/>
  <c r="Q597"/>
  <c r="BD597" s="1"/>
  <c r="BH597"/>
  <c r="Q516"/>
  <c r="V516" s="1"/>
  <c r="W516" s="1"/>
  <c r="BH516"/>
  <c r="Q460"/>
  <c r="S460" s="1"/>
  <c r="U460" s="1"/>
  <c r="BH460"/>
  <c r="Q459"/>
  <c r="BD459" s="1"/>
  <c r="BH459"/>
  <c r="Q474"/>
  <c r="V474" s="1"/>
  <c r="W474" s="1"/>
  <c r="BH474"/>
  <c r="Q566"/>
  <c r="V566" s="1"/>
  <c r="W566" s="1"/>
  <c r="BH566"/>
  <c r="Q471"/>
  <c r="BC471" s="1"/>
  <c r="BH471"/>
  <c r="G548"/>
  <c r="G646" s="1"/>
  <c r="A646"/>
  <c r="G547"/>
  <c r="G645" s="1"/>
  <c r="A645"/>
  <c r="Q590"/>
  <c r="BD590" s="1"/>
  <c r="BH590"/>
  <c r="Q548"/>
  <c r="BC548" s="1"/>
  <c r="BH548"/>
  <c r="Q443"/>
  <c r="BD443" s="1"/>
  <c r="BH443"/>
  <c r="Q523"/>
  <c r="BC523" s="1"/>
  <c r="BH523"/>
  <c r="Q541"/>
  <c r="BE541" s="1"/>
  <c r="CI541" s="1"/>
  <c r="BH541"/>
  <c r="Q579"/>
  <c r="BC579" s="1"/>
  <c r="BH579"/>
  <c r="Q442"/>
  <c r="V442" s="1"/>
  <c r="W442" s="1"/>
  <c r="BH442"/>
  <c r="Q473"/>
  <c r="BC473" s="1"/>
  <c r="BH473"/>
  <c r="Q559"/>
  <c r="BC559" s="1"/>
  <c r="BH559"/>
  <c r="Q534"/>
  <c r="BE534" s="1"/>
  <c r="CI534" s="1"/>
  <c r="BH534"/>
  <c r="Q453"/>
  <c r="BC453" s="1"/>
  <c r="BH453"/>
  <c r="Q439"/>
  <c r="BE439" s="1"/>
  <c r="CI439" s="1"/>
  <c r="BH439"/>
  <c r="Q456"/>
  <c r="BC456" s="1"/>
  <c r="BH456"/>
  <c r="AF539"/>
  <c r="AD539"/>
  <c r="AF429"/>
  <c r="AC390"/>
  <c r="AD557"/>
  <c r="AF385"/>
  <c r="AV390"/>
  <c r="AW390" s="1"/>
  <c r="AV386"/>
  <c r="AX386" s="1"/>
  <c r="AW49"/>
  <c r="AW51"/>
  <c r="CG321"/>
  <c r="AX131"/>
  <c r="K129" i="3" s="1"/>
  <c r="AY23" i="1"/>
  <c r="CG339"/>
  <c r="AX102"/>
  <c r="K100" i="3" s="1"/>
  <c r="AW131" i="1"/>
  <c r="AY19"/>
  <c r="AY38"/>
  <c r="CG326"/>
  <c r="CG325"/>
  <c r="AX58"/>
  <c r="K56" i="3" s="1"/>
  <c r="CG320" i="1"/>
  <c r="CG335"/>
  <c r="AX51"/>
  <c r="K49" i="3" s="1"/>
  <c r="BB24" i="1"/>
  <c r="BB17"/>
  <c r="BC23"/>
  <c r="BM23" s="1"/>
  <c r="P21" i="3" s="1"/>
  <c r="AX109" i="1"/>
  <c r="AZ109" s="1"/>
  <c r="BA109" s="1"/>
  <c r="BB109" s="1"/>
  <c r="AX92"/>
  <c r="K90" i="3" s="1"/>
  <c r="AZ23" i="1"/>
  <c r="BA23" s="1"/>
  <c r="BB23" s="1"/>
  <c r="AW92"/>
  <c r="AW70"/>
  <c r="AY21"/>
  <c r="BH49"/>
  <c r="AL49" s="1"/>
  <c r="AM49" s="1"/>
  <c r="AW58"/>
  <c r="AX103"/>
  <c r="AY103" s="1"/>
  <c r="AZ21"/>
  <c r="BA21" s="1"/>
  <c r="BB21" s="1"/>
  <c r="AX49"/>
  <c r="K47" i="3" s="1"/>
  <c r="AX70" i="1"/>
  <c r="K68" i="3" s="1"/>
  <c r="AS503" i="1"/>
  <c r="AT503" s="1"/>
  <c r="AZ35"/>
  <c r="BA35" s="1"/>
  <c r="BB35" s="1"/>
  <c r="AQ503"/>
  <c r="AZ26"/>
  <c r="BA26" s="1"/>
  <c r="BB26" s="1"/>
  <c r="BM45"/>
  <c r="P43" i="3" s="1"/>
  <c r="AU100" i="1"/>
  <c r="AV100" s="1"/>
  <c r="G98" i="3" s="1"/>
  <c r="AU94" i="1"/>
  <c r="AW94" s="1"/>
  <c r="BD217"/>
  <c r="BG216" s="1"/>
  <c r="BI216" s="1"/>
  <c r="N214" i="3" s="1"/>
  <c r="AU82" i="1"/>
  <c r="AV82" s="1"/>
  <c r="G80" i="3" s="1"/>
  <c r="AW66" i="1"/>
  <c r="AX95"/>
  <c r="K93" i="3" s="1"/>
  <c r="BH50" i="1"/>
  <c r="AL50" s="1"/>
  <c r="AM50" s="1"/>
  <c r="BC19"/>
  <c r="BM19" s="1"/>
  <c r="P17" i="3" s="1"/>
  <c r="AS48" i="1"/>
  <c r="BH66"/>
  <c r="AL66" s="1"/>
  <c r="AM66" s="1"/>
  <c r="AX287"/>
  <c r="AZ287" s="1"/>
  <c r="BA287" s="1"/>
  <c r="BH131"/>
  <c r="AL131" s="1"/>
  <c r="AM131" s="1"/>
  <c r="BH92"/>
  <c r="AL92" s="1"/>
  <c r="AM92" s="1"/>
  <c r="AX66"/>
  <c r="K64" i="3" s="1"/>
  <c r="AW50" i="1"/>
  <c r="AZ19"/>
  <c r="BA19" s="1"/>
  <c r="BB19" s="1"/>
  <c r="AX50"/>
  <c r="K48" i="3" s="1"/>
  <c r="AP357" i="1"/>
  <c r="AS357" s="1"/>
  <c r="AT357" s="1"/>
  <c r="AU357" s="1"/>
  <c r="BH88"/>
  <c r="AL88" s="1"/>
  <c r="AM88" s="1"/>
  <c r="AV88"/>
  <c r="G86" i="3" s="1"/>
  <c r="H29"/>
  <c r="AZ94" i="1"/>
  <c r="BA94" s="1"/>
  <c r="BB94" s="1"/>
  <c r="K92" i="3"/>
  <c r="AT233" i="1"/>
  <c r="AU233" s="1"/>
  <c r="AV233" s="1"/>
  <c r="G231" i="3" s="1"/>
  <c r="I231"/>
  <c r="AT110" i="1"/>
  <c r="AU110" s="1"/>
  <c r="I108" i="3"/>
  <c r="BJ23" i="1"/>
  <c r="BK23" s="1"/>
  <c r="BL23" s="1"/>
  <c r="N21" i="3"/>
  <c r="BH109" i="1"/>
  <c r="AL109" s="1"/>
  <c r="AM109" s="1"/>
  <c r="AV109"/>
  <c r="G107" i="3" s="1"/>
  <c r="BH46" i="1"/>
  <c r="AL46" s="1"/>
  <c r="AM46" s="1"/>
  <c r="AV46"/>
  <c r="G44" i="3" s="1"/>
  <c r="BH287" i="1"/>
  <c r="AL287" s="1"/>
  <c r="AM287" s="1"/>
  <c r="AV287"/>
  <c r="G285" i="3" s="1"/>
  <c r="BC63" i="1"/>
  <c r="K61" i="3"/>
  <c r="AY243" i="1"/>
  <c r="K241" i="3"/>
  <c r="AT244" i="1"/>
  <c r="AU244" s="1"/>
  <c r="I242" i="3"/>
  <c r="BC37" i="1"/>
  <c r="BD37" s="1"/>
  <c r="BG36" s="1"/>
  <c r="BI36" s="1"/>
  <c r="N34" i="3" s="1"/>
  <c r="K35"/>
  <c r="AK360" i="1"/>
  <c r="BM360" s="1"/>
  <c r="J64" i="3"/>
  <c r="AW75" i="1"/>
  <c r="AV75"/>
  <c r="G73" i="3" s="1"/>
  <c r="BO36" i="1"/>
  <c r="BP36" s="1"/>
  <c r="BQ36" s="1"/>
  <c r="P34" i="3"/>
  <c r="AS504" i="1"/>
  <c r="AT504" s="1"/>
  <c r="BC62"/>
  <c r="BM62" s="1"/>
  <c r="P60" i="3" s="1"/>
  <c r="K60"/>
  <c r="AQ137" i="1"/>
  <c r="AR137" s="1"/>
  <c r="AS137" s="1"/>
  <c r="I135" i="3"/>
  <c r="AZ64" i="1"/>
  <c r="BA64" s="1"/>
  <c r="K62" i="3"/>
  <c r="AZ56" i="1"/>
  <c r="BA56" s="1"/>
  <c r="BB56" s="1"/>
  <c r="K54" i="3"/>
  <c r="AL356" i="1"/>
  <c r="AM356" s="1"/>
  <c r="AN356" s="1"/>
  <c r="J60" i="3"/>
  <c r="BH106" i="1"/>
  <c r="AL106" s="1"/>
  <c r="AM106" s="1"/>
  <c r="AV106"/>
  <c r="G104" i="3" s="1"/>
  <c r="AT120" i="1"/>
  <c r="AU120" s="1"/>
  <c r="AV120" s="1"/>
  <c r="G118" i="3" s="1"/>
  <c r="I118"/>
  <c r="AY68" i="1"/>
  <c r="K66" i="3"/>
  <c r="AW87" i="1"/>
  <c r="AV87"/>
  <c r="G85" i="3" s="1"/>
  <c r="BJ234" i="1"/>
  <c r="BK234" s="1"/>
  <c r="BL234" s="1"/>
  <c r="N232" i="3"/>
  <c r="BC210" i="1"/>
  <c r="BM210" s="1"/>
  <c r="P208" i="3" s="1"/>
  <c r="K208"/>
  <c r="AY31" i="1"/>
  <c r="K29" i="3"/>
  <c r="AW96" i="1"/>
  <c r="AV96"/>
  <c r="G94" i="3" s="1"/>
  <c r="BH89" i="1"/>
  <c r="AL89" s="1"/>
  <c r="AM89" s="1"/>
  <c r="AV89"/>
  <c r="G87" i="3" s="1"/>
  <c r="AX88" i="1"/>
  <c r="K86" i="3" s="1"/>
  <c r="BH132" i="1"/>
  <c r="AL132" s="1"/>
  <c r="AM132" s="1"/>
  <c r="AX91"/>
  <c r="BB235"/>
  <c r="AX132"/>
  <c r="AY132" s="1"/>
  <c r="AQ295"/>
  <c r="AR295" s="1"/>
  <c r="I293" i="3"/>
  <c r="AK344" i="1"/>
  <c r="BM344" s="1"/>
  <c r="J48" i="3"/>
  <c r="AL530" i="1"/>
  <c r="AM530" s="1"/>
  <c r="J234" i="3"/>
  <c r="AS367" i="1"/>
  <c r="AT367" s="1"/>
  <c r="AU367" s="1"/>
  <c r="L71" i="3"/>
  <c r="BH83" i="1"/>
  <c r="AL83" s="1"/>
  <c r="AM83" s="1"/>
  <c r="AV83"/>
  <c r="G81" i="3" s="1"/>
  <c r="AW48" i="1"/>
  <c r="AV48"/>
  <c r="G46" i="3" s="1"/>
  <c r="BJ44" i="1"/>
  <c r="BK44" s="1"/>
  <c r="BL44" s="1"/>
  <c r="N42" i="3"/>
  <c r="AY82" i="1"/>
  <c r="K80" i="3"/>
  <c r="BC74" i="1"/>
  <c r="K72" i="3"/>
  <c r="BH102" i="1"/>
  <c r="AL102" s="1"/>
  <c r="AM102" s="1"/>
  <c r="AV102"/>
  <c r="G100" i="3" s="1"/>
  <c r="BC55" i="1"/>
  <c r="BD55" s="1"/>
  <c r="BG54" s="1"/>
  <c r="BI54" s="1"/>
  <c r="N52" i="3" s="1"/>
  <c r="K53"/>
  <c r="BH81" i="1"/>
  <c r="AL81" s="1"/>
  <c r="AM81" s="1"/>
  <c r="AV81"/>
  <c r="G79" i="3" s="1"/>
  <c r="AQ134" i="1"/>
  <c r="AR134" s="1"/>
  <c r="AS134" s="1"/>
  <c r="I132" i="3"/>
  <c r="AY73" i="1"/>
  <c r="K71" i="3"/>
  <c r="AZ40" i="1"/>
  <c r="BA40" s="1"/>
  <c r="BB40" s="1"/>
  <c r="K38" i="3"/>
  <c r="AZ69" i="1"/>
  <c r="BA69" s="1"/>
  <c r="BB69" s="1"/>
  <c r="K67" i="3"/>
  <c r="AT251" i="1"/>
  <c r="AU251" s="1"/>
  <c r="AV251" s="1"/>
  <c r="G249" i="3" s="1"/>
  <c r="I249"/>
  <c r="BC29" i="1"/>
  <c r="BD29" s="1"/>
  <c r="BG28" s="1"/>
  <c r="BI28" s="1"/>
  <c r="K27" i="3"/>
  <c r="BC59" i="1"/>
  <c r="BM59" s="1"/>
  <c r="K57" i="3"/>
  <c r="BH57" i="1"/>
  <c r="AL57" s="1"/>
  <c r="AM57" s="1"/>
  <c r="AV57"/>
  <c r="G55" i="3" s="1"/>
  <c r="BH60" i="1"/>
  <c r="AL60" s="1"/>
  <c r="AM60" s="1"/>
  <c r="AV60"/>
  <c r="G58" i="3" s="1"/>
  <c r="AT119" i="1"/>
  <c r="AU119" s="1"/>
  <c r="AV119" s="1"/>
  <c r="G117" i="3" s="1"/>
  <c r="I117"/>
  <c r="AT262" i="1"/>
  <c r="AU262" s="1"/>
  <c r="AV262" s="1"/>
  <c r="G260" i="3" s="1"/>
  <c r="I260"/>
  <c r="BH86" i="1"/>
  <c r="AL86" s="1"/>
  <c r="AM86" s="1"/>
  <c r="AV86"/>
  <c r="G84" i="3" s="1"/>
  <c r="AW132" i="1"/>
  <c r="BH51"/>
  <c r="AL51" s="1"/>
  <c r="AM51" s="1"/>
  <c r="BH70"/>
  <c r="AL70" s="1"/>
  <c r="AM70" s="1"/>
  <c r="AS108"/>
  <c r="BH101"/>
  <c r="AL101" s="1"/>
  <c r="AM101" s="1"/>
  <c r="AV101"/>
  <c r="G99" i="3" s="1"/>
  <c r="AW105" i="1"/>
  <c r="AV105"/>
  <c r="G103" i="3" s="1"/>
  <c r="BH95" i="1"/>
  <c r="AL95" s="1"/>
  <c r="AM95" s="1"/>
  <c r="AV95"/>
  <c r="G93" i="3" s="1"/>
  <c r="AY34" i="1"/>
  <c r="K32" i="3"/>
  <c r="AW95" i="1"/>
  <c r="BH105"/>
  <c r="AL105" s="1"/>
  <c r="AM105" s="1"/>
  <c r="BH103"/>
  <c r="AL103" s="1"/>
  <c r="AM103" s="1"/>
  <c r="BC34"/>
  <c r="BD34" s="1"/>
  <c r="BG33" s="1"/>
  <c r="BI33" s="1"/>
  <c r="N31" i="3" s="1"/>
  <c r="AY37" i="1"/>
  <c r="AX89"/>
  <c r="BB45"/>
  <c r="AZ34"/>
  <c r="BA34" s="1"/>
  <c r="BB34" s="1"/>
  <c r="AX48"/>
  <c r="AW89"/>
  <c r="BC40"/>
  <c r="BM40" s="1"/>
  <c r="AT134"/>
  <c r="AU134" s="1"/>
  <c r="AV134" s="1"/>
  <c r="G132" i="3" s="1"/>
  <c r="AX105" i="1"/>
  <c r="BH76"/>
  <c r="AL76" s="1"/>
  <c r="AM76" s="1"/>
  <c r="BH48"/>
  <c r="AL48" s="1"/>
  <c r="AM48" s="1"/>
  <c r="AW103"/>
  <c r="AX101"/>
  <c r="AY40"/>
  <c r="BH117"/>
  <c r="AL117" s="1"/>
  <c r="AM117" s="1"/>
  <c r="AS132"/>
  <c r="AX86"/>
  <c r="AZ31"/>
  <c r="BA31" s="1"/>
  <c r="AD285"/>
  <c r="AE285" s="1"/>
  <c r="AJ285" s="1"/>
  <c r="AP285"/>
  <c r="BB25"/>
  <c r="AQ244"/>
  <c r="AR244" s="1"/>
  <c r="BC31"/>
  <c r="BM31" s="1"/>
  <c r="BC94"/>
  <c r="AT295"/>
  <c r="AX295" s="1"/>
  <c r="BC68"/>
  <c r="AW86"/>
  <c r="AP519"/>
  <c r="AX117"/>
  <c r="AA193"/>
  <c r="AB193" s="1"/>
  <c r="AZ73"/>
  <c r="BA73" s="1"/>
  <c r="BB73" s="1"/>
  <c r="AW117"/>
  <c r="AX96"/>
  <c r="BC73"/>
  <c r="AW81"/>
  <c r="AW83"/>
  <c r="BH96"/>
  <c r="AL96" s="1"/>
  <c r="AM96" s="1"/>
  <c r="AX83"/>
  <c r="R297"/>
  <c r="U297" s="1"/>
  <c r="AX81"/>
  <c r="BM33"/>
  <c r="P31" i="3" s="1"/>
  <c r="AU99" i="1"/>
  <c r="AV99" s="1"/>
  <c r="G97" i="3" s="1"/>
  <c r="BC82" i="1"/>
  <c r="AW76"/>
  <c r="AY210"/>
  <c r="BD17"/>
  <c r="BG16" s="1"/>
  <c r="BI16" s="1"/>
  <c r="AX76"/>
  <c r="S279"/>
  <c r="V279" s="1"/>
  <c r="T279" s="1"/>
  <c r="Y279" s="1"/>
  <c r="Z279" s="1"/>
  <c r="BD16"/>
  <c r="BG15" s="1"/>
  <c r="BI15" s="1"/>
  <c r="AQ367"/>
  <c r="AW72"/>
  <c r="BH72"/>
  <c r="AL72" s="1"/>
  <c r="AM72" s="1"/>
  <c r="W193"/>
  <c r="AW102"/>
  <c r="X277"/>
  <c r="AP277" s="1"/>
  <c r="W279"/>
  <c r="AX46"/>
  <c r="AZ210"/>
  <c r="BA210" s="1"/>
  <c r="BB210" s="1"/>
  <c r="AY94"/>
  <c r="AW287"/>
  <c r="AQ251"/>
  <c r="AR251" s="1"/>
  <c r="AS251" s="1"/>
  <c r="AZ55"/>
  <c r="BA55" s="1"/>
  <c r="AX72"/>
  <c r="AZ74"/>
  <c r="BA74" s="1"/>
  <c r="AW101"/>
  <c r="AS131"/>
  <c r="AW46"/>
  <c r="AW60"/>
  <c r="X296"/>
  <c r="AP296" s="1"/>
  <c r="I294" i="3" s="1"/>
  <c r="AX75" i="1"/>
  <c r="AQ120"/>
  <c r="AR120" s="1"/>
  <c r="AS120" s="1"/>
  <c r="AY74"/>
  <c r="AW88"/>
  <c r="BH75"/>
  <c r="AL75" s="1"/>
  <c r="AM75" s="1"/>
  <c r="AW115"/>
  <c r="X289"/>
  <c r="AP289" s="1"/>
  <c r="AQ262"/>
  <c r="AR262" s="1"/>
  <c r="AS262" s="1"/>
  <c r="AZ59"/>
  <c r="BA59" s="1"/>
  <c r="AQ233"/>
  <c r="AR233" s="1"/>
  <c r="AS233" s="1"/>
  <c r="BF388"/>
  <c r="BG388" s="1"/>
  <c r="CH388" s="1"/>
  <c r="BI388" s="1"/>
  <c r="BJ388" s="1"/>
  <c r="AY55"/>
  <c r="BH115"/>
  <c r="AL115" s="1"/>
  <c r="AM115" s="1"/>
  <c r="AX115"/>
  <c r="R304"/>
  <c r="U304" s="1"/>
  <c r="AP505"/>
  <c r="AY545"/>
  <c r="AZ545" s="1"/>
  <c r="BA545"/>
  <c r="E249" i="3" s="1"/>
  <c r="AY530" i="1"/>
  <c r="AZ530" s="1"/>
  <c r="BA530"/>
  <c r="E234" i="3" s="1"/>
  <c r="AY527" i="1"/>
  <c r="AZ527" s="1"/>
  <c r="BA527"/>
  <c r="E231" i="3" s="1"/>
  <c r="AY431" i="1"/>
  <c r="AZ431" s="1"/>
  <c r="BA431"/>
  <c r="E135" i="3" s="1"/>
  <c r="AY506" i="1"/>
  <c r="AZ506" s="1"/>
  <c r="BA506"/>
  <c r="E210" i="3" s="1"/>
  <c r="AX463" i="1"/>
  <c r="AW463"/>
  <c r="Y270"/>
  <c r="Z270" s="1"/>
  <c r="AN270" s="1"/>
  <c r="D268" i="3" s="1"/>
  <c r="AV546" i="1"/>
  <c r="BF514"/>
  <c r="BG514" s="1"/>
  <c r="CH514" s="1"/>
  <c r="BI514" s="1"/>
  <c r="BJ514" s="1"/>
  <c r="AV397"/>
  <c r="BF546"/>
  <c r="BG546" s="1"/>
  <c r="CH546" s="1"/>
  <c r="BI546" s="1"/>
  <c r="BJ546" s="1"/>
  <c r="BF400"/>
  <c r="BG400" s="1"/>
  <c r="CH400" s="1"/>
  <c r="BI400" s="1"/>
  <c r="BJ400" s="1"/>
  <c r="AP324"/>
  <c r="BA556"/>
  <c r="E260" i="3" s="1"/>
  <c r="AY556" i="1"/>
  <c r="AZ556" s="1"/>
  <c r="BA520"/>
  <c r="E224" i="3" s="1"/>
  <c r="AY520" i="1"/>
  <c r="AZ520" s="1"/>
  <c r="AW373"/>
  <c r="AX373"/>
  <c r="AY445"/>
  <c r="AZ445" s="1"/>
  <c r="BA445"/>
  <c r="E149" i="3" s="1"/>
  <c r="BA368" i="1"/>
  <c r="E72" i="3" s="1"/>
  <c r="AY368" i="1"/>
  <c r="AZ368" s="1"/>
  <c r="BM235"/>
  <c r="X170"/>
  <c r="AP170" s="1"/>
  <c r="BD18"/>
  <c r="BG17" s="1"/>
  <c r="BI17" s="1"/>
  <c r="AV400"/>
  <c r="BF450"/>
  <c r="BG450" s="1"/>
  <c r="CH450" s="1"/>
  <c r="BI450" s="1"/>
  <c r="BJ450" s="1"/>
  <c r="AP411"/>
  <c r="BA408"/>
  <c r="E112" i="3" s="1"/>
  <c r="AY408" i="1"/>
  <c r="AZ408" s="1"/>
  <c r="AX394"/>
  <c r="AW394"/>
  <c r="AX564"/>
  <c r="AW564"/>
  <c r="BC56"/>
  <c r="BM56" s="1"/>
  <c r="P54" i="3" s="1"/>
  <c r="AX57" i="1"/>
  <c r="AX79"/>
  <c r="AT137"/>
  <c r="AU137" s="1"/>
  <c r="AC207"/>
  <c r="W191"/>
  <c r="R193"/>
  <c r="AW79"/>
  <c r="AA190"/>
  <c r="AB190" s="1"/>
  <c r="X245"/>
  <c r="AP245" s="1"/>
  <c r="BN36"/>
  <c r="AQ119"/>
  <c r="AR119" s="1"/>
  <c r="AS119" s="1"/>
  <c r="AK530"/>
  <c r="BM530" s="1"/>
  <c r="BH79"/>
  <c r="AL79" s="1"/>
  <c r="AM79" s="1"/>
  <c r="AZ62"/>
  <c r="BA62" s="1"/>
  <c r="BB62" s="1"/>
  <c r="AW57"/>
  <c r="S191"/>
  <c r="V191" s="1"/>
  <c r="T191" s="1"/>
  <c r="Y191" s="1"/>
  <c r="Z191" s="1"/>
  <c r="BC225"/>
  <c r="BD225" s="1"/>
  <c r="BG224" s="1"/>
  <c r="BI224" s="1"/>
  <c r="AA207"/>
  <c r="AB207" s="1"/>
  <c r="AS100"/>
  <c r="S207"/>
  <c r="V207" s="1"/>
  <c r="T207" s="1"/>
  <c r="Y207" s="1"/>
  <c r="Z207" s="1"/>
  <c r="AN207" s="1"/>
  <c r="D205" i="3" s="1"/>
  <c r="X156" i="1"/>
  <c r="AP156" s="1"/>
  <c r="AC190"/>
  <c r="AL360"/>
  <c r="AM360" s="1"/>
  <c r="AN360" s="1"/>
  <c r="AL344"/>
  <c r="AM344" s="1"/>
  <c r="AN344" s="1"/>
  <c r="R207"/>
  <c r="U207" s="1"/>
  <c r="AW109"/>
  <c r="AZ29"/>
  <c r="BA29" s="1"/>
  <c r="BB29" s="1"/>
  <c r="AD189"/>
  <c r="AE189" s="1"/>
  <c r="AJ189" s="1"/>
  <c r="AU108"/>
  <c r="AV108" s="1"/>
  <c r="G106" i="3" s="1"/>
  <c r="AX108" i="1"/>
  <c r="K106" i="3" s="1"/>
  <c r="AZ225" i="1"/>
  <c r="BA225" s="1"/>
  <c r="R194"/>
  <c r="U194" s="1"/>
  <c r="AC304"/>
  <c r="W286"/>
  <c r="BH87"/>
  <c r="AL87" s="1"/>
  <c r="AM87" s="1"/>
  <c r="AZ68"/>
  <c r="BA68" s="1"/>
  <c r="BB68" s="1"/>
  <c r="AX60"/>
  <c r="BH91"/>
  <c r="AL91" s="1"/>
  <c r="AM91" s="1"/>
  <c r="S286"/>
  <c r="AZ63"/>
  <c r="BA63" s="1"/>
  <c r="BB63" s="1"/>
  <c r="AY29"/>
  <c r="AY63"/>
  <c r="AX87"/>
  <c r="AW91"/>
  <c r="AN289"/>
  <c r="D287" i="3" s="1"/>
  <c r="AA286" i="1"/>
  <c r="AB286" s="1"/>
  <c r="AH430"/>
  <c r="AI430" s="1"/>
  <c r="AJ430" s="1"/>
  <c r="BC64"/>
  <c r="BM24"/>
  <c r="AC191"/>
  <c r="AA191"/>
  <c r="AB191" s="1"/>
  <c r="AC193"/>
  <c r="X220"/>
  <c r="AP220" s="1"/>
  <c r="AZ37"/>
  <c r="BA37" s="1"/>
  <c r="AQ110"/>
  <c r="AR110" s="1"/>
  <c r="AS110" s="1"/>
  <c r="AX106"/>
  <c r="BD41"/>
  <c r="BG40" s="1"/>
  <c r="BI40" s="1"/>
  <c r="AD289"/>
  <c r="AE289" s="1"/>
  <c r="AJ289" s="1"/>
  <c r="AY64"/>
  <c r="AA279"/>
  <c r="AB279" s="1"/>
  <c r="R290"/>
  <c r="U290" s="1"/>
  <c r="AW106"/>
  <c r="AK356"/>
  <c r="BM356" s="1"/>
  <c r="AQ116"/>
  <c r="AR116" s="1"/>
  <c r="R279"/>
  <c r="U279" s="1"/>
  <c r="S290"/>
  <c r="V290" s="1"/>
  <c r="T290" s="1"/>
  <c r="Y290" s="1"/>
  <c r="Z290" s="1"/>
  <c r="X189"/>
  <c r="AP189" s="1"/>
  <c r="Y189"/>
  <c r="Z189" s="1"/>
  <c r="AN189" s="1"/>
  <c r="D187" i="3" s="1"/>
  <c r="T597" i="1"/>
  <c r="T457"/>
  <c r="T460"/>
  <c r="T459"/>
  <c r="T473"/>
  <c r="T534"/>
  <c r="T471"/>
  <c r="T474"/>
  <c r="T509"/>
  <c r="T453"/>
  <c r="T439"/>
  <c r="T456"/>
  <c r="AK368"/>
  <c r="BM368" s="1"/>
  <c r="AL368"/>
  <c r="AS92"/>
  <c r="AT116"/>
  <c r="AU116" s="1"/>
  <c r="AY62"/>
  <c r="AZ82"/>
  <c r="BA82" s="1"/>
  <c r="W194"/>
  <c r="BC69"/>
  <c r="AY59"/>
  <c r="BC243"/>
  <c r="BD243" s="1"/>
  <c r="BG242" s="1"/>
  <c r="BI242" s="1"/>
  <c r="X139"/>
  <c r="AP139" s="1"/>
  <c r="Y138"/>
  <c r="Z138" s="1"/>
  <c r="AN138" s="1"/>
  <c r="D136" i="3" s="1"/>
  <c r="AD296" i="1"/>
  <c r="AE296" s="1"/>
  <c r="AJ296" s="1"/>
  <c r="AA194"/>
  <c r="AB194" s="1"/>
  <c r="AY69"/>
  <c r="AA290"/>
  <c r="AB290" s="1"/>
  <c r="W290"/>
  <c r="S304"/>
  <c r="V304" s="1"/>
  <c r="T304" s="1"/>
  <c r="AY56"/>
  <c r="AZ243"/>
  <c r="BA243" s="1"/>
  <c r="BB243" s="1"/>
  <c r="AC286"/>
  <c r="AX212"/>
  <c r="AN324"/>
  <c r="T467"/>
  <c r="T516"/>
  <c r="T583"/>
  <c r="T559"/>
  <c r="T470"/>
  <c r="T566"/>
  <c r="AU90"/>
  <c r="AV90" s="1"/>
  <c r="G88" i="3" s="1"/>
  <c r="AX90" i="1"/>
  <c r="K88" i="3" s="1"/>
  <c r="T483" i="1"/>
  <c r="T590"/>
  <c r="T548"/>
  <c r="T443"/>
  <c r="T523"/>
  <c r="T541"/>
  <c r="T579"/>
  <c r="T442"/>
  <c r="AK408"/>
  <c r="BM408" s="1"/>
  <c r="AL408"/>
  <c r="AM408" s="1"/>
  <c r="AN408" s="1"/>
  <c r="X141"/>
  <c r="AP141" s="1"/>
  <c r="I139" i="3" s="1"/>
  <c r="S194" i="1"/>
  <c r="AX150"/>
  <c r="AA304"/>
  <c r="AB304" s="1"/>
  <c r="P199"/>
  <c r="Q199" s="1"/>
  <c r="AC199" s="1"/>
  <c r="O493"/>
  <c r="R542"/>
  <c r="P542"/>
  <c r="R458"/>
  <c r="P458"/>
  <c r="BA16"/>
  <c r="BB16" s="1"/>
  <c r="R598"/>
  <c r="P598"/>
  <c r="AG514"/>
  <c r="AF514"/>
  <c r="R524"/>
  <c r="P524"/>
  <c r="R476"/>
  <c r="P476"/>
  <c r="P298"/>
  <c r="Q298" s="1"/>
  <c r="S298" s="1"/>
  <c r="O592"/>
  <c r="R479"/>
  <c r="P479"/>
  <c r="R535"/>
  <c r="P535"/>
  <c r="R461"/>
  <c r="P461"/>
  <c r="R472"/>
  <c r="P472"/>
  <c r="R591"/>
  <c r="P591"/>
  <c r="AE469"/>
  <c r="AA469"/>
  <c r="Y234"/>
  <c r="Z234" s="1"/>
  <c r="AN234" s="1"/>
  <c r="D232" i="3" s="1"/>
  <c r="BB22" i="1"/>
  <c r="X238"/>
  <c r="AP238" s="1"/>
  <c r="X153"/>
  <c r="AP153" s="1"/>
  <c r="AC297"/>
  <c r="X252"/>
  <c r="AP252" s="1"/>
  <c r="R501"/>
  <c r="P501"/>
  <c r="R484"/>
  <c r="P484"/>
  <c r="P198"/>
  <c r="Q198" s="1"/>
  <c r="W198" s="1"/>
  <c r="O492"/>
  <c r="P280"/>
  <c r="Q280" s="1"/>
  <c r="AC280" s="1"/>
  <c r="O574"/>
  <c r="R462"/>
  <c r="P462"/>
  <c r="P195"/>
  <c r="Q195" s="1"/>
  <c r="AC195" s="1"/>
  <c r="O489"/>
  <c r="R549"/>
  <c r="P549"/>
  <c r="R560"/>
  <c r="P560"/>
  <c r="R584"/>
  <c r="P584"/>
  <c r="R485"/>
  <c r="P485"/>
  <c r="R487"/>
  <c r="P487"/>
  <c r="R573"/>
  <c r="P573"/>
  <c r="R580"/>
  <c r="P580"/>
  <c r="BD39"/>
  <c r="BG38" s="1"/>
  <c r="BI38" s="1"/>
  <c r="Y121"/>
  <c r="Z121" s="1"/>
  <c r="AN121" s="1"/>
  <c r="D119" i="3" s="1"/>
  <c r="BB27" i="1"/>
  <c r="Y169"/>
  <c r="Z169" s="1"/>
  <c r="AN169" s="1"/>
  <c r="D167" i="3" s="1"/>
  <c r="BD42" i="1"/>
  <c r="BG41" s="1"/>
  <c r="BI41" s="1"/>
  <c r="BB42"/>
  <c r="Y125"/>
  <c r="Z125" s="1"/>
  <c r="AN125" s="1"/>
  <c r="D123" i="3" s="1"/>
  <c r="AA297" i="1"/>
  <c r="AB297" s="1"/>
  <c r="W297"/>
  <c r="AF397"/>
  <c r="AF450"/>
  <c r="R517"/>
  <c r="P517"/>
  <c r="R478"/>
  <c r="P478"/>
  <c r="R510"/>
  <c r="P510"/>
  <c r="P291"/>
  <c r="Q291" s="1"/>
  <c r="AA291" s="1"/>
  <c r="AB291" s="1"/>
  <c r="O585"/>
  <c r="P196"/>
  <c r="Q196" s="1"/>
  <c r="S196" s="1"/>
  <c r="O490"/>
  <c r="P192"/>
  <c r="Q192" s="1"/>
  <c r="S192" s="1"/>
  <c r="O486"/>
  <c r="R567"/>
  <c r="P567"/>
  <c r="R488"/>
  <c r="P488"/>
  <c r="AG388"/>
  <c r="AF388"/>
  <c r="Y152"/>
  <c r="Z152" s="1"/>
  <c r="AN152" s="1"/>
  <c r="D150" i="3" s="1"/>
  <c r="Y285" i="1"/>
  <c r="Z285" s="1"/>
  <c r="AN285" s="1"/>
  <c r="D283" i="3" s="1"/>
  <c r="Y296" i="1"/>
  <c r="Z296" s="1"/>
  <c r="AN296" s="1"/>
  <c r="D294" i="3" s="1"/>
  <c r="BB112" i="1"/>
  <c r="BB30"/>
  <c r="AX133"/>
  <c r="AF546"/>
  <c r="AT234"/>
  <c r="AU234" s="1"/>
  <c r="AV234" s="1"/>
  <c r="G232" i="3" s="1"/>
  <c r="AQ234" i="1"/>
  <c r="AR234" s="1"/>
  <c r="AS234" s="1"/>
  <c r="AT270"/>
  <c r="AU270" s="1"/>
  <c r="AV270" s="1"/>
  <c r="G268" i="3" s="1"/>
  <c r="AQ270" i="1"/>
  <c r="AR270" s="1"/>
  <c r="AS270" s="1"/>
  <c r="AT121"/>
  <c r="AU121" s="1"/>
  <c r="AV121" s="1"/>
  <c r="G119" i="3" s="1"/>
  <c r="AQ121" i="1"/>
  <c r="AR121" s="1"/>
  <c r="AS121" s="1"/>
  <c r="AT169"/>
  <c r="AU169" s="1"/>
  <c r="AV169" s="1"/>
  <c r="G167" i="3" s="1"/>
  <c r="AQ169" i="1"/>
  <c r="AR169" s="1"/>
  <c r="AS169" s="1"/>
  <c r="AQ138"/>
  <c r="AR138" s="1"/>
  <c r="AS138" s="1"/>
  <c r="AT138"/>
  <c r="AU138" s="1"/>
  <c r="AV138" s="1"/>
  <c r="G136" i="3" s="1"/>
  <c r="AT259" i="1"/>
  <c r="AU259" s="1"/>
  <c r="AV259" s="1"/>
  <c r="G257" i="3" s="1"/>
  <c r="AQ259" i="1"/>
  <c r="AR259" s="1"/>
  <c r="AS259" s="1"/>
  <c r="W254"/>
  <c r="S254"/>
  <c r="AC254"/>
  <c r="AA254"/>
  <c r="AB254" s="1"/>
  <c r="R254"/>
  <c r="AU98"/>
  <c r="AV98" s="1"/>
  <c r="G96" i="3" s="1"/>
  <c r="AX98" i="1"/>
  <c r="K96" i="3" s="1"/>
  <c r="O203" i="1"/>
  <c r="P184"/>
  <c r="Q184" s="1"/>
  <c r="V129"/>
  <c r="T129" s="1"/>
  <c r="Y129" s="1"/>
  <c r="Z129" s="1"/>
  <c r="AN129" s="1"/>
  <c r="D127" i="3" s="1"/>
  <c r="AQ122" i="1"/>
  <c r="AR122" s="1"/>
  <c r="AS122" s="1"/>
  <c r="AT122"/>
  <c r="U188"/>
  <c r="V172"/>
  <c r="T172" s="1"/>
  <c r="Y172" s="1"/>
  <c r="Z172" s="1"/>
  <c r="AN172" s="1"/>
  <c r="D170" i="3" s="1"/>
  <c r="O299" i="1"/>
  <c r="P273"/>
  <c r="Q273" s="1"/>
  <c r="V253"/>
  <c r="T253" s="1"/>
  <c r="Y253" s="1"/>
  <c r="Z253" s="1"/>
  <c r="AN253" s="1"/>
  <c r="D251" i="3" s="1"/>
  <c r="AZ99" i="1"/>
  <c r="AY99"/>
  <c r="BC99"/>
  <c r="BJ32"/>
  <c r="U260"/>
  <c r="AD260" s="1"/>
  <c r="AE260" s="1"/>
  <c r="AJ260" s="1"/>
  <c r="A66"/>
  <c r="A358"/>
  <c r="G358" s="1"/>
  <c r="A258"/>
  <c r="BE64"/>
  <c r="V171"/>
  <c r="T171" s="1"/>
  <c r="Y171" s="1"/>
  <c r="Z171" s="1"/>
  <c r="AU85"/>
  <c r="AV85" s="1"/>
  <c r="G83" i="3" s="1"/>
  <c r="AX85" i="1"/>
  <c r="K83" i="3" s="1"/>
  <c r="U175" i="1"/>
  <c r="AD175" s="1"/>
  <c r="AE175" s="1"/>
  <c r="AJ175" s="1"/>
  <c r="U239"/>
  <c r="AD239" s="1"/>
  <c r="AE239" s="1"/>
  <c r="AJ239" s="1"/>
  <c r="AW32"/>
  <c r="BH32"/>
  <c r="AL32" s="1"/>
  <c r="AM32" s="1"/>
  <c r="V193"/>
  <c r="T193" s="1"/>
  <c r="Y193" s="1"/>
  <c r="Z193" s="1"/>
  <c r="W149"/>
  <c r="S149"/>
  <c r="AC149"/>
  <c r="AA149"/>
  <c r="AB149" s="1"/>
  <c r="R149"/>
  <c r="AU65"/>
  <c r="AV65" s="1"/>
  <c r="G63" i="3" s="1"/>
  <c r="AX65" i="1"/>
  <c r="K63" i="3" s="1"/>
  <c r="AC166" i="1"/>
  <c r="AA166"/>
  <c r="AB166" s="1"/>
  <c r="R166"/>
  <c r="W166"/>
  <c r="S166"/>
  <c r="AU53"/>
  <c r="AV53" s="1"/>
  <c r="G51" i="3" s="1"/>
  <c r="AX53" i="1"/>
  <c r="K51" i="3" s="1"/>
  <c r="BC67" i="1"/>
  <c r="AY67"/>
  <c r="AZ67"/>
  <c r="AT226"/>
  <c r="AQ226"/>
  <c r="AR226" s="1"/>
  <c r="AS226" s="1"/>
  <c r="W145"/>
  <c r="S145"/>
  <c r="AC145"/>
  <c r="AA145"/>
  <c r="AB145" s="1"/>
  <c r="R145"/>
  <c r="U154"/>
  <c r="AD154" s="1"/>
  <c r="AE154" s="1"/>
  <c r="AJ154" s="1"/>
  <c r="AU118"/>
  <c r="AV118" s="1"/>
  <c r="G116" i="3" s="1"/>
  <c r="AX118" i="1"/>
  <c r="K116" i="3" s="1"/>
  <c r="AU97" i="1"/>
  <c r="AV97" s="1"/>
  <c r="G95" i="3" s="1"/>
  <c r="AX97" i="1"/>
  <c r="K95" i="3" s="1"/>
  <c r="O242" i="1"/>
  <c r="O536" s="1"/>
  <c r="O224"/>
  <c r="O518" s="1"/>
  <c r="P216"/>
  <c r="Q216" s="1"/>
  <c r="BO42"/>
  <c r="BP42" s="1"/>
  <c r="BN42"/>
  <c r="BH44"/>
  <c r="AL44" s="1"/>
  <c r="AM44" s="1"/>
  <c r="AW44"/>
  <c r="BC43"/>
  <c r="AZ43"/>
  <c r="BA43" s="1"/>
  <c r="AY43"/>
  <c r="R240"/>
  <c r="W240"/>
  <c r="S240"/>
  <c r="AC240"/>
  <c r="AA240"/>
  <c r="AB240" s="1"/>
  <c r="V228"/>
  <c r="T228" s="1"/>
  <c r="Y228" s="1"/>
  <c r="Z228" s="1"/>
  <c r="AN228" s="1"/>
  <c r="D226" i="3" s="1"/>
  <c r="V297" i="1"/>
  <c r="T297" s="1"/>
  <c r="Y297" s="1"/>
  <c r="Z297" s="1"/>
  <c r="V174"/>
  <c r="T174" s="1"/>
  <c r="Y174" s="1"/>
  <c r="Z174" s="1"/>
  <c r="AN174" s="1"/>
  <c r="D172" i="3" s="1"/>
  <c r="U130" i="1"/>
  <c r="AD130" s="1"/>
  <c r="AE130" s="1"/>
  <c r="AJ130" s="1"/>
  <c r="V214"/>
  <c r="T214" s="1"/>
  <c r="Y214" s="1"/>
  <c r="Z214" s="1"/>
  <c r="AN214" s="1"/>
  <c r="D212" i="3" s="1"/>
  <c r="U144" i="1"/>
  <c r="AD144" s="1"/>
  <c r="AE144" s="1"/>
  <c r="AJ144" s="1"/>
  <c r="U140"/>
  <c r="AD140" s="1"/>
  <c r="AE140" s="1"/>
  <c r="AJ140" s="1"/>
  <c r="U246"/>
  <c r="AD246" s="1"/>
  <c r="AE246" s="1"/>
  <c r="AJ246" s="1"/>
  <c r="BC113"/>
  <c r="AZ113"/>
  <c r="BA113" s="1"/>
  <c r="AY113"/>
  <c r="AW150"/>
  <c r="BH150"/>
  <c r="AL150" s="1"/>
  <c r="AM150" s="1"/>
  <c r="BH133"/>
  <c r="AL133" s="1"/>
  <c r="AM133" s="1"/>
  <c r="AW133"/>
  <c r="X263"/>
  <c r="AP263" s="1"/>
  <c r="I261" i="3" s="1"/>
  <c r="AR80" i="1"/>
  <c r="AS80" s="1"/>
  <c r="X135"/>
  <c r="AP135" s="1"/>
  <c r="I133" i="3" s="1"/>
  <c r="X127" i="1"/>
  <c r="AP127" s="1"/>
  <c r="I125" i="3" s="1"/>
  <c r="BC52" i="1"/>
  <c r="BM52" s="1"/>
  <c r="P50" i="3" s="1"/>
  <c r="AZ52" i="1"/>
  <c r="BA52" s="1"/>
  <c r="AY52"/>
  <c r="A550"/>
  <c r="BE256"/>
  <c r="R163"/>
  <c r="W163"/>
  <c r="S163"/>
  <c r="AC163"/>
  <c r="AA163"/>
  <c r="AB163" s="1"/>
  <c r="V221"/>
  <c r="T221" s="1"/>
  <c r="Y221" s="1"/>
  <c r="Z221" s="1"/>
  <c r="AN221" s="1"/>
  <c r="D219" i="3" s="1"/>
  <c r="BC54" i="1"/>
  <c r="BM54" s="1"/>
  <c r="P52" i="3" s="1"/>
  <c r="AZ54" i="1"/>
  <c r="BA54" s="1"/>
  <c r="AY54"/>
  <c r="AQ151"/>
  <c r="AR151" s="1"/>
  <c r="AT151"/>
  <c r="U264"/>
  <c r="AD264" s="1"/>
  <c r="AE264" s="1"/>
  <c r="AJ264" s="1"/>
  <c r="O281"/>
  <c r="P255"/>
  <c r="Q255" s="1"/>
  <c r="BC218"/>
  <c r="BM218" s="1"/>
  <c r="P216" i="3" s="1"/>
  <c r="AZ218" i="1"/>
  <c r="BA218" s="1"/>
  <c r="AY218"/>
  <c r="V160"/>
  <c r="T160" s="1"/>
  <c r="X160" s="1"/>
  <c r="AP160" s="1"/>
  <c r="I158" i="3" s="1"/>
  <c r="AZ28" i="1"/>
  <c r="BA28" s="1"/>
  <c r="BB28" s="1"/>
  <c r="BC28"/>
  <c r="AY28"/>
  <c r="BN30"/>
  <c r="BO30"/>
  <c r="AT125"/>
  <c r="AU125" s="1"/>
  <c r="AV125" s="1"/>
  <c r="G123" i="3" s="1"/>
  <c r="AQ125" i="1"/>
  <c r="AR125" s="1"/>
  <c r="AS125" s="1"/>
  <c r="O197"/>
  <c r="P178"/>
  <c r="Q178" s="1"/>
  <c r="BC104"/>
  <c r="AZ104"/>
  <c r="BA104" s="1"/>
  <c r="AY104"/>
  <c r="U171"/>
  <c r="AD171" s="1"/>
  <c r="AE171" s="1"/>
  <c r="AJ171" s="1"/>
  <c r="BO27"/>
  <c r="BP27" s="1"/>
  <c r="BQ27" s="1"/>
  <c r="BN27"/>
  <c r="BC32"/>
  <c r="AZ32"/>
  <c r="BA32" s="1"/>
  <c r="AY32"/>
  <c r="O274"/>
  <c r="O568" s="1"/>
  <c r="P248"/>
  <c r="Q248" s="1"/>
  <c r="O201"/>
  <c r="P182"/>
  <c r="Q182" s="1"/>
  <c r="R272"/>
  <c r="W272"/>
  <c r="S272"/>
  <c r="AC272"/>
  <c r="AA272"/>
  <c r="AB272" s="1"/>
  <c r="BN22"/>
  <c r="BO22"/>
  <c r="BP22" s="1"/>
  <c r="BQ22" s="1"/>
  <c r="A65"/>
  <c r="A357"/>
  <c r="G357" s="1"/>
  <c r="A257"/>
  <c r="BE63"/>
  <c r="BC77"/>
  <c r="AZ77"/>
  <c r="BA77" s="1"/>
  <c r="AY77"/>
  <c r="BO217"/>
  <c r="BP217" s="1"/>
  <c r="BQ217" s="1"/>
  <c r="BN217"/>
  <c r="S162"/>
  <c r="V271"/>
  <c r="T271" s="1"/>
  <c r="Y271" s="1"/>
  <c r="Z271" s="1"/>
  <c r="AN271" s="1"/>
  <c r="D269" i="3" s="1"/>
  <c r="V264" i="1"/>
  <c r="T264" s="1"/>
  <c r="X264" s="1"/>
  <c r="AP264" s="1"/>
  <c r="I262" i="3" s="1"/>
  <c r="AU107" i="1"/>
  <c r="AV107" s="1"/>
  <c r="G105" i="3" s="1"/>
  <c r="AX107" i="1"/>
  <c r="K105" i="3" s="1"/>
  <c r="AU80" i="1"/>
  <c r="AV80" s="1"/>
  <c r="G78" i="3" s="1"/>
  <c r="AX80" i="1"/>
  <c r="K78" i="3" s="1"/>
  <c r="O231" i="1"/>
  <c r="O525" s="1"/>
  <c r="O249"/>
  <c r="O543" s="1"/>
  <c r="P223"/>
  <c r="Q223" s="1"/>
  <c r="BC44"/>
  <c r="AZ44"/>
  <c r="BA44" s="1"/>
  <c r="BB44" s="1"/>
  <c r="AY44"/>
  <c r="BN41"/>
  <c r="BO41"/>
  <c r="BP41" s="1"/>
  <c r="BQ41" s="1"/>
  <c r="U126"/>
  <c r="V143"/>
  <c r="T143" s="1"/>
  <c r="R265"/>
  <c r="W265"/>
  <c r="S265"/>
  <c r="AC265"/>
  <c r="AA265"/>
  <c r="AB265" s="1"/>
  <c r="U129"/>
  <c r="AD129" s="1"/>
  <c r="AE129" s="1"/>
  <c r="AJ129" s="1"/>
  <c r="U157"/>
  <c r="W177"/>
  <c r="S177"/>
  <c r="AC177"/>
  <c r="AA177"/>
  <c r="AB177" s="1"/>
  <c r="R177"/>
  <c r="BO39"/>
  <c r="BP39" s="1"/>
  <c r="BQ39" s="1"/>
  <c r="BN39"/>
  <c r="BO16"/>
  <c r="BP16" s="1"/>
  <c r="BQ16" s="1"/>
  <c r="BN16"/>
  <c r="AT78"/>
  <c r="AQ78"/>
  <c r="AR78" s="1"/>
  <c r="AS78" s="1"/>
  <c r="BO17"/>
  <c r="BP17" s="1"/>
  <c r="BQ17" s="1"/>
  <c r="BN17"/>
  <c r="V188"/>
  <c r="T188" s="1"/>
  <c r="X188" s="1"/>
  <c r="BH28"/>
  <c r="AL28" s="1"/>
  <c r="AM28" s="1"/>
  <c r="AW28"/>
  <c r="U228"/>
  <c r="AD228" s="1"/>
  <c r="AE228" s="1"/>
  <c r="AJ228" s="1"/>
  <c r="W173"/>
  <c r="S173"/>
  <c r="AC173"/>
  <c r="AA173"/>
  <c r="AB173" s="1"/>
  <c r="R173"/>
  <c r="U174"/>
  <c r="AD174" s="1"/>
  <c r="AE174" s="1"/>
  <c r="AJ174" s="1"/>
  <c r="U161"/>
  <c r="AD161" s="1"/>
  <c r="AE161" s="1"/>
  <c r="AJ161" s="1"/>
  <c r="V146"/>
  <c r="T146" s="1"/>
  <c r="Y146" s="1"/>
  <c r="Z146" s="1"/>
  <c r="AN146" s="1"/>
  <c r="D144" i="3" s="1"/>
  <c r="V246" i="1"/>
  <c r="T246" s="1"/>
  <c r="X246" s="1"/>
  <c r="AP246" s="1"/>
  <c r="I244" i="3" s="1"/>
  <c r="BH212" i="1"/>
  <c r="AL212" s="1"/>
  <c r="AM212" s="1"/>
  <c r="AW212"/>
  <c r="X128"/>
  <c r="AP128" s="1"/>
  <c r="I126" i="3" s="1"/>
  <c r="Y259" i="1"/>
  <c r="Z259" s="1"/>
  <c r="AN259" s="1"/>
  <c r="D257" i="3" s="1"/>
  <c r="X124" i="1"/>
  <c r="AP124" s="1"/>
  <c r="I122" i="3" s="1"/>
  <c r="X155" i="1"/>
  <c r="AP155" s="1"/>
  <c r="I153" i="3" s="1"/>
  <c r="X227" i="1"/>
  <c r="AP227" s="1"/>
  <c r="I225" i="3" s="1"/>
  <c r="BD22" i="1"/>
  <c r="BG21" s="1"/>
  <c r="BI21" s="1"/>
  <c r="N19" i="3" s="1"/>
  <c r="X213" i="1"/>
  <c r="AP213" s="1"/>
  <c r="I211" i="3" s="1"/>
  <c r="AS84" i="1"/>
  <c r="BN25"/>
  <c r="BO25"/>
  <c r="BP25" s="1"/>
  <c r="BQ25" s="1"/>
  <c r="V147"/>
  <c r="T147" s="1"/>
  <c r="Y147" s="1"/>
  <c r="Z147" s="1"/>
  <c r="AN147" s="1"/>
  <c r="D145" i="3" s="1"/>
  <c r="R180" i="1"/>
  <c r="W180"/>
  <c r="S180"/>
  <c r="AC180"/>
  <c r="AA180"/>
  <c r="AB180" s="1"/>
  <c r="O256"/>
  <c r="O550" s="1"/>
  <c r="P230"/>
  <c r="Q230" s="1"/>
  <c r="V158"/>
  <c r="T158" s="1"/>
  <c r="X158" s="1"/>
  <c r="AP158" s="1"/>
  <c r="I156" i="3" s="1"/>
  <c r="AW219" i="1"/>
  <c r="BH219"/>
  <c r="AL219" s="1"/>
  <c r="AM219" s="1"/>
  <c r="U271"/>
  <c r="V278"/>
  <c r="T278" s="1"/>
  <c r="Y278" s="1"/>
  <c r="Z278" s="1"/>
  <c r="AN278" s="1"/>
  <c r="D276" i="3" s="1"/>
  <c r="O267" i="1"/>
  <c r="O561" s="1"/>
  <c r="P241"/>
  <c r="Q241" s="1"/>
  <c r="O186"/>
  <c r="O480" s="1"/>
  <c r="P167"/>
  <c r="Q167" s="1"/>
  <c r="BH15"/>
  <c r="AL15" s="1"/>
  <c r="AM15" s="1"/>
  <c r="AW15"/>
  <c r="AT136"/>
  <c r="AQ136"/>
  <c r="AR136" s="1"/>
  <c r="AS136" s="1"/>
  <c r="V161"/>
  <c r="T161" s="1"/>
  <c r="X161" s="1"/>
  <c r="AP161" s="1"/>
  <c r="I159" i="3" s="1"/>
  <c r="U146" i="1"/>
  <c r="AD146" s="1"/>
  <c r="AE146" s="1"/>
  <c r="AJ146" s="1"/>
  <c r="BH123"/>
  <c r="AL123" s="1"/>
  <c r="AM123" s="1"/>
  <c r="AW123"/>
  <c r="BC71"/>
  <c r="AZ71"/>
  <c r="BA71" s="1"/>
  <c r="AY71"/>
  <c r="BN18"/>
  <c r="BO18"/>
  <c r="V260"/>
  <c r="T260" s="1"/>
  <c r="X260" s="1"/>
  <c r="AP260" s="1"/>
  <c r="I258" i="3" s="1"/>
  <c r="R179" i="1"/>
  <c r="W179"/>
  <c r="S179"/>
  <c r="AC179"/>
  <c r="AA179"/>
  <c r="AB179" s="1"/>
  <c r="U191"/>
  <c r="U147"/>
  <c r="AD147" s="1"/>
  <c r="AE147" s="1"/>
  <c r="AJ147" s="1"/>
  <c r="V175"/>
  <c r="T175" s="1"/>
  <c r="X175" s="1"/>
  <c r="AP175" s="1"/>
  <c r="I173" i="3" s="1"/>
  <c r="V239" i="1"/>
  <c r="T239" s="1"/>
  <c r="X239" s="1"/>
  <c r="AP239" s="1"/>
  <c r="I237" i="3" s="1"/>
  <c r="O187" i="1"/>
  <c r="O481" s="1"/>
  <c r="P168"/>
  <c r="Q168" s="1"/>
  <c r="W222"/>
  <c r="S222"/>
  <c r="AC222"/>
  <c r="AA222"/>
  <c r="AB222" s="1"/>
  <c r="R222"/>
  <c r="AU114"/>
  <c r="AV114" s="1"/>
  <c r="G112" i="3" s="1"/>
  <c r="AX114" i="1"/>
  <c r="K112" i="3" s="1"/>
  <c r="U158" i="1"/>
  <c r="AD158" s="1"/>
  <c r="AE158" s="1"/>
  <c r="AJ158" s="1"/>
  <c r="W165"/>
  <c r="S165"/>
  <c r="AC165"/>
  <c r="AA165"/>
  <c r="AB165" s="1"/>
  <c r="R165"/>
  <c r="O204"/>
  <c r="P185"/>
  <c r="Q185" s="1"/>
  <c r="A549"/>
  <c r="BE255"/>
  <c r="U221"/>
  <c r="AD221" s="1"/>
  <c r="AE221" s="1"/>
  <c r="AJ221" s="1"/>
  <c r="BC47"/>
  <c r="BM47" s="1"/>
  <c r="P45" i="3" s="1"/>
  <c r="AZ47" i="1"/>
  <c r="BA47" s="1"/>
  <c r="AY47"/>
  <c r="BC100"/>
  <c r="AZ100"/>
  <c r="AY100"/>
  <c r="O183"/>
  <c r="O477" s="1"/>
  <c r="P164"/>
  <c r="Q164" s="1"/>
  <c r="V154"/>
  <c r="T154" s="1"/>
  <c r="Y154" s="1"/>
  <c r="Z154" s="1"/>
  <c r="AN154" s="1"/>
  <c r="D152" i="3" s="1"/>
  <c r="U278" i="1"/>
  <c r="AD278" s="1"/>
  <c r="AE278" s="1"/>
  <c r="AJ278" s="1"/>
  <c r="AU61"/>
  <c r="AV61" s="1"/>
  <c r="G59" i="3" s="1"/>
  <c r="AX61" i="1"/>
  <c r="K59" i="3" s="1"/>
  <c r="AU93" i="1"/>
  <c r="AV93" s="1"/>
  <c r="G91" i="3" s="1"/>
  <c r="AX93" i="1"/>
  <c r="K91" i="3" s="1"/>
  <c r="AC215" i="1"/>
  <c r="AA215"/>
  <c r="AB215" s="1"/>
  <c r="R215"/>
  <c r="W215"/>
  <c r="S215"/>
  <c r="R148"/>
  <c r="W148"/>
  <c r="S148"/>
  <c r="AC148"/>
  <c r="AA148"/>
  <c r="AB148" s="1"/>
  <c r="W176"/>
  <c r="R229"/>
  <c r="W229"/>
  <c r="S229"/>
  <c r="AC229"/>
  <c r="AA229"/>
  <c r="AB229" s="1"/>
  <c r="BH43"/>
  <c r="AL43" s="1"/>
  <c r="AM43" s="1"/>
  <c r="AW43"/>
  <c r="O292"/>
  <c r="P266"/>
  <c r="Q266" s="1"/>
  <c r="BC15"/>
  <c r="AZ15"/>
  <c r="BA15" s="1"/>
  <c r="BB15" s="1"/>
  <c r="AY15"/>
  <c r="BC261"/>
  <c r="AY261"/>
  <c r="AZ261"/>
  <c r="BA261" s="1"/>
  <c r="AT288"/>
  <c r="AQ288"/>
  <c r="AR288" s="1"/>
  <c r="U160"/>
  <c r="AD160" s="1"/>
  <c r="AE160" s="1"/>
  <c r="AJ160" s="1"/>
  <c r="U172"/>
  <c r="AD172" s="1"/>
  <c r="AE172" s="1"/>
  <c r="AJ172" s="1"/>
  <c r="AU84"/>
  <c r="AV84" s="1"/>
  <c r="G82" i="3" s="1"/>
  <c r="AX84" i="1"/>
  <c r="K82" i="3" s="1"/>
  <c r="V130" i="1"/>
  <c r="T130" s="1"/>
  <c r="X130" s="1"/>
  <c r="AP130" s="1"/>
  <c r="I128" i="3" s="1"/>
  <c r="U214" i="1"/>
  <c r="AD214" s="1"/>
  <c r="AE214" s="1"/>
  <c r="AJ214" s="1"/>
  <c r="V144"/>
  <c r="T144" s="1"/>
  <c r="Y144" s="1"/>
  <c r="Z144" s="1"/>
  <c r="AN144" s="1"/>
  <c r="D142" i="3" s="1"/>
  <c r="AW269" i="1"/>
  <c r="V140"/>
  <c r="T140" s="1"/>
  <c r="X140" s="1"/>
  <c r="AP140" s="1"/>
  <c r="I138" i="3" s="1"/>
  <c r="AC247" i="1"/>
  <c r="AA247"/>
  <c r="AB247" s="1"/>
  <c r="R247"/>
  <c r="W247"/>
  <c r="S247"/>
  <c r="U253"/>
  <c r="AD253" s="1"/>
  <c r="AE253" s="1"/>
  <c r="AJ253" s="1"/>
  <c r="R159"/>
  <c r="W159"/>
  <c r="S159"/>
  <c r="AC159"/>
  <c r="AA159"/>
  <c r="AB159" s="1"/>
  <c r="U286"/>
  <c r="AW113"/>
  <c r="BH113"/>
  <c r="AL113" s="1"/>
  <c r="AM113" s="1"/>
  <c r="X142"/>
  <c r="AP142" s="1"/>
  <c r="I140" i="3" s="1"/>
  <c r="BD30" i="1"/>
  <c r="BG29" s="1"/>
  <c r="BI29" s="1"/>
  <c r="N27" i="3" s="1"/>
  <c r="BD27" i="1"/>
  <c r="BG26" s="1"/>
  <c r="BI26" s="1"/>
  <c r="N24" i="3" s="1"/>
  <c r="AX123" i="1"/>
  <c r="K121" i="3" s="1"/>
  <c r="AX219" i="1"/>
  <c r="K217" i="3" s="1"/>
  <c r="P181" i="1" l="1"/>
  <c r="Q181" s="1"/>
  <c r="W181" s="1"/>
  <c r="BM444"/>
  <c r="AD271"/>
  <c r="AE271" s="1"/>
  <c r="AJ271" s="1"/>
  <c r="AW237"/>
  <c r="AC162"/>
  <c r="AD188"/>
  <c r="AE188" s="1"/>
  <c r="AJ188" s="1"/>
  <c r="BC437"/>
  <c r="X437"/>
  <c r="Y437" s="1"/>
  <c r="Z437"/>
  <c r="AE437" s="1"/>
  <c r="AD157"/>
  <c r="AE157" s="1"/>
  <c r="AJ157" s="1"/>
  <c r="R162"/>
  <c r="AZ236"/>
  <c r="BA236" s="1"/>
  <c r="P475"/>
  <c r="Q475" s="1"/>
  <c r="BD475" s="1"/>
  <c r="AE143"/>
  <c r="AJ143" s="1"/>
  <c r="BJ35"/>
  <c r="BK35" s="1"/>
  <c r="BL35" s="1"/>
  <c r="AP188"/>
  <c r="I186" i="3" s="1"/>
  <c r="AA162" i="1"/>
  <c r="AB162" s="1"/>
  <c r="O200"/>
  <c r="BC236"/>
  <c r="BD236" s="1"/>
  <c r="BG235" s="1"/>
  <c r="BI235" s="1"/>
  <c r="BE437"/>
  <c r="CI437" s="1"/>
  <c r="AY236"/>
  <c r="V437"/>
  <c r="W437" s="1"/>
  <c r="S437"/>
  <c r="U437" s="1"/>
  <c r="AB437" s="1"/>
  <c r="AD126"/>
  <c r="AE126" s="1"/>
  <c r="AJ126" s="1"/>
  <c r="BH269"/>
  <c r="AL269" s="1"/>
  <c r="AM269" s="1"/>
  <c r="S190"/>
  <c r="V190" s="1"/>
  <c r="T190" s="1"/>
  <c r="Y190" s="1"/>
  <c r="Z190" s="1"/>
  <c r="AN190" s="1"/>
  <c r="D188" i="3" s="1"/>
  <c r="R190" i="1"/>
  <c r="U190" s="1"/>
  <c r="AD190" s="1"/>
  <c r="AE190" s="1"/>
  <c r="AJ190" s="1"/>
  <c r="S176"/>
  <c r="V176" s="1"/>
  <c r="T176" s="1"/>
  <c r="X176" s="1"/>
  <c r="AT152"/>
  <c r="AU152" s="1"/>
  <c r="AV152" s="1"/>
  <c r="G150" i="3" s="1"/>
  <c r="AY211" i="1"/>
  <c r="AC176"/>
  <c r="AQ152"/>
  <c r="AR152" s="1"/>
  <c r="AS152" s="1"/>
  <c r="AZ211"/>
  <c r="BA211" s="1"/>
  <c r="K209" i="3"/>
  <c r="AA176" i="1"/>
  <c r="AB176" s="1"/>
  <c r="X143"/>
  <c r="AP143" s="1"/>
  <c r="I141" i="3" s="1"/>
  <c r="AD303" i="1"/>
  <c r="AE303" s="1"/>
  <c r="AJ303" s="1"/>
  <c r="AN171"/>
  <c r="D169" i="3" s="1"/>
  <c r="AS331" i="1"/>
  <c r="AT331" s="1"/>
  <c r="AU331" s="1"/>
  <c r="L208" i="3"/>
  <c r="X303" i="1"/>
  <c r="AP303" s="1"/>
  <c r="I301" i="3" s="1"/>
  <c r="BD211" i="1"/>
  <c r="BG210" s="1"/>
  <c r="BI210" s="1"/>
  <c r="N208" i="3" s="1"/>
  <c r="AW450" i="1"/>
  <c r="AP349"/>
  <c r="L53" i="3" s="1"/>
  <c r="AC454" i="1"/>
  <c r="BH237"/>
  <c r="AL237" s="1"/>
  <c r="AM237" s="1"/>
  <c r="BF522"/>
  <c r="BG522" s="1"/>
  <c r="CH522" s="1"/>
  <c r="BI522" s="1"/>
  <c r="BJ522" s="1"/>
  <c r="AW398"/>
  <c r="AY563"/>
  <c r="AZ563" s="1"/>
  <c r="AY225"/>
  <c r="AS318"/>
  <c r="AT318" s="1"/>
  <c r="AU318" s="1"/>
  <c r="BA644"/>
  <c r="AN621"/>
  <c r="BF376"/>
  <c r="BG376" s="1"/>
  <c r="CH376" s="1"/>
  <c r="BI376" s="1"/>
  <c r="BJ376" s="1"/>
  <c r="AV376"/>
  <c r="AW376" s="1"/>
  <c r="AC589"/>
  <c r="AY444"/>
  <c r="AZ444" s="1"/>
  <c r="AS313"/>
  <c r="AT313" s="1"/>
  <c r="AU313" s="1"/>
  <c r="AY410"/>
  <c r="AZ410" s="1"/>
  <c r="AG376"/>
  <c r="AH376" s="1"/>
  <c r="AI376" s="1"/>
  <c r="AJ376" s="1"/>
  <c r="J80" i="3" s="1"/>
  <c r="AD454" i="1"/>
  <c r="AP537"/>
  <c r="L241" i="3" s="1"/>
  <c r="AF446" i="1"/>
  <c r="L42" i="3"/>
  <c r="AS633" i="1"/>
  <c r="AT633" s="1"/>
  <c r="AU633" s="1"/>
  <c r="AQ330"/>
  <c r="BR330" s="1"/>
  <c r="BT330" s="1"/>
  <c r="AY430"/>
  <c r="AZ430" s="1"/>
  <c r="AS329"/>
  <c r="AT329" s="1"/>
  <c r="AU329" s="1"/>
  <c r="AS333"/>
  <c r="AT333" s="1"/>
  <c r="AU333" s="1"/>
  <c r="AS630"/>
  <c r="AT630" s="1"/>
  <c r="AQ338"/>
  <c r="BR338" s="1"/>
  <c r="BT338" s="1"/>
  <c r="L35" i="3"/>
  <c r="AS330" i="1"/>
  <c r="AT330" s="1"/>
  <c r="AU330" s="1"/>
  <c r="AW418"/>
  <c r="AK352"/>
  <c r="BM352" s="1"/>
  <c r="L43" i="3"/>
  <c r="BS320" i="1"/>
  <c r="AS612"/>
  <c r="AT612" s="1"/>
  <c r="AQ333"/>
  <c r="BR333" s="1"/>
  <c r="L22" i="3"/>
  <c r="AL644" i="1"/>
  <c r="AM644" s="1"/>
  <c r="AN644" s="1"/>
  <c r="AP336"/>
  <c r="AS336" s="1"/>
  <c r="AT336" s="1"/>
  <c r="AW375"/>
  <c r="AS320"/>
  <c r="AT320" s="1"/>
  <c r="L111" i="3"/>
  <c r="AN537" i="1"/>
  <c r="AQ407"/>
  <c r="BR407" s="1"/>
  <c r="L25" i="3"/>
  <c r="L19"/>
  <c r="AD451" i="1"/>
  <c r="AP365"/>
  <c r="AQ365" s="1"/>
  <c r="AC522"/>
  <c r="BM617"/>
  <c r="BN617" s="1"/>
  <c r="AM612"/>
  <c r="AN612" s="1"/>
  <c r="Z590"/>
  <c r="AE590" s="1"/>
  <c r="Y434"/>
  <c r="AF434" s="1"/>
  <c r="AW449"/>
  <c r="AX388"/>
  <c r="BA388" s="1"/>
  <c r="E92" i="3" s="1"/>
  <c r="AQ628" i="1"/>
  <c r="BR628" s="1"/>
  <c r="BX628" s="1"/>
  <c r="AD522"/>
  <c r="AK428"/>
  <c r="BM428" s="1"/>
  <c r="AP426"/>
  <c r="AS426" s="1"/>
  <c r="AT426" s="1"/>
  <c r="AU426" s="1"/>
  <c r="AX514"/>
  <c r="AY514" s="1"/>
  <c r="AZ514" s="1"/>
  <c r="AL641"/>
  <c r="AM641" s="1"/>
  <c r="AN641" s="1"/>
  <c r="AL653"/>
  <c r="AM653" s="1"/>
  <c r="AN653" s="1"/>
  <c r="H13" i="6"/>
  <c r="I51" i="10"/>
  <c r="S27" i="14" s="1"/>
  <c r="T27" s="1"/>
  <c r="U27" s="1"/>
  <c r="AP361" i="1"/>
  <c r="AS361" s="1"/>
  <c r="AT361" s="1"/>
  <c r="AU361" s="1"/>
  <c r="AX396"/>
  <c r="AY396" s="1"/>
  <c r="AZ396" s="1"/>
  <c r="Q38" i="7"/>
  <c r="S38" s="1"/>
  <c r="Q39" s="1"/>
  <c r="I48" i="10" s="1"/>
  <c r="I27" i="14" s="1"/>
  <c r="AP363" i="1"/>
  <c r="AQ363" s="1"/>
  <c r="AQ311"/>
  <c r="BR311" s="1"/>
  <c r="AW415"/>
  <c r="AH394"/>
  <c r="AI394" s="1"/>
  <c r="AJ394" s="1"/>
  <c r="J98" i="3" s="1"/>
  <c r="AD582" i="1"/>
  <c r="BC470"/>
  <c r="L15" i="3"/>
  <c r="AH372" i="1"/>
  <c r="AI372" s="1"/>
  <c r="AJ372" s="1"/>
  <c r="J76" i="3" s="1"/>
  <c r="X566" i="1"/>
  <c r="Y566" s="1"/>
  <c r="BF566" s="1"/>
  <c r="BD516"/>
  <c r="L36" i="3"/>
  <c r="S483" i="1"/>
  <c r="U483" s="1"/>
  <c r="AB483" s="1"/>
  <c r="V541"/>
  <c r="W541" s="1"/>
  <c r="BE590"/>
  <c r="CI590" s="1"/>
  <c r="L27" i="3"/>
  <c r="BM624" i="1"/>
  <c r="CG624" s="1"/>
  <c r="AS315"/>
  <c r="AT315" s="1"/>
  <c r="AU315" s="1"/>
  <c r="L14" i="3"/>
  <c r="AH647" i="1"/>
  <c r="AI647" s="1"/>
  <c r="AJ647" s="1"/>
  <c r="AK647" s="1"/>
  <c r="AK657"/>
  <c r="BM657" s="1"/>
  <c r="I6" i="6"/>
  <c r="J46" i="10" s="1"/>
  <c r="AY427" i="1"/>
  <c r="AZ427" s="1"/>
  <c r="AQ310"/>
  <c r="BR310" s="1"/>
  <c r="AS406"/>
  <c r="AT406" s="1"/>
  <c r="AU406" s="1"/>
  <c r="BA657"/>
  <c r="AP619"/>
  <c r="AS619" s="1"/>
  <c r="AT619" s="1"/>
  <c r="AQ313"/>
  <c r="BR313" s="1"/>
  <c r="AW432"/>
  <c r="AQ406"/>
  <c r="BR406" s="1"/>
  <c r="AV468"/>
  <c r="AW468" s="1"/>
  <c r="AE572"/>
  <c r="AL417"/>
  <c r="AM417" s="1"/>
  <c r="AN417" s="1"/>
  <c r="AP347"/>
  <c r="L51" i="3" s="1"/>
  <c r="AV399" i="1"/>
  <c r="AW399" s="1"/>
  <c r="AL352"/>
  <c r="AM352" s="1"/>
  <c r="L20" i="3"/>
  <c r="AS309" i="1"/>
  <c r="AT309" s="1"/>
  <c r="AU309" s="1"/>
  <c r="AL661"/>
  <c r="AM661" s="1"/>
  <c r="Q42" i="7"/>
  <c r="AW382" i="1"/>
  <c r="AX395"/>
  <c r="BA395" s="1"/>
  <c r="E99" i="3" s="1"/>
  <c r="AS332" i="1"/>
  <c r="AT332" s="1"/>
  <c r="AV582"/>
  <c r="AW582" s="1"/>
  <c r="AF399"/>
  <c r="AG399"/>
  <c r="L13" i="3"/>
  <c r="AE582" i="1"/>
  <c r="AK416"/>
  <c r="BM416" s="1"/>
  <c r="AX571"/>
  <c r="BA571" s="1"/>
  <c r="E275" i="3" s="1"/>
  <c r="AX521" i="1"/>
  <c r="AY521" s="1"/>
  <c r="AZ521" s="1"/>
  <c r="AX393"/>
  <c r="BA393" s="1"/>
  <c r="E97" i="3" s="1"/>
  <c r="AQ317" i="1"/>
  <c r="BR317" s="1"/>
  <c r="L24" i="3"/>
  <c r="L233"/>
  <c r="AK643" i="1"/>
  <c r="AP643" s="1"/>
  <c r="AL650"/>
  <c r="AM650" s="1"/>
  <c r="AN650" s="1"/>
  <c r="O5" i="7"/>
  <c r="AA468" i="1"/>
  <c r="AG468" s="1"/>
  <c r="AS529"/>
  <c r="AT529" s="1"/>
  <c r="AU529" s="1"/>
  <c r="AP625"/>
  <c r="AS625" s="1"/>
  <c r="AT625" s="1"/>
  <c r="AE423"/>
  <c r="AL416"/>
  <c r="AM416" s="1"/>
  <c r="AP341"/>
  <c r="AQ341" s="1"/>
  <c r="AP345"/>
  <c r="L49" i="3" s="1"/>
  <c r="AB582" i="1"/>
  <c r="BX320"/>
  <c r="AS321"/>
  <c r="AT321" s="1"/>
  <c r="AU321" s="1"/>
  <c r="BS321"/>
  <c r="AN365"/>
  <c r="AW528"/>
  <c r="AW507"/>
  <c r="AS323"/>
  <c r="AT323" s="1"/>
  <c r="AU323" s="1"/>
  <c r="AS335"/>
  <c r="AT335" s="1"/>
  <c r="AU335" s="1"/>
  <c r="BN621"/>
  <c r="BO621" s="1"/>
  <c r="BP621" s="1"/>
  <c r="BQ621" s="1"/>
  <c r="AK637"/>
  <c r="BM637" s="1"/>
  <c r="R37" i="7"/>
  <c r="BF446" i="1"/>
  <c r="BG446" s="1"/>
  <c r="CH446" s="1"/>
  <c r="BI446" s="1"/>
  <c r="BJ446" s="1"/>
  <c r="L33" i="3"/>
  <c r="AS317" i="1"/>
  <c r="AT317" s="1"/>
  <c r="AU317" s="1"/>
  <c r="S467"/>
  <c r="U467" s="1"/>
  <c r="AB467" s="1"/>
  <c r="AG446"/>
  <c r="AH446" s="1"/>
  <c r="AI446" s="1"/>
  <c r="AJ446" s="1"/>
  <c r="S470"/>
  <c r="U470" s="1"/>
  <c r="AB470" s="1"/>
  <c r="AL556"/>
  <c r="AM556" s="1"/>
  <c r="AN556" s="1"/>
  <c r="AW532"/>
  <c r="AP362"/>
  <c r="L66" i="3" s="1"/>
  <c r="AW435" i="1"/>
  <c r="AW447"/>
  <c r="BC467"/>
  <c r="AY416"/>
  <c r="AZ416" s="1"/>
  <c r="AQ314"/>
  <c r="BR314" s="1"/>
  <c r="BT314" s="1"/>
  <c r="L18" i="3"/>
  <c r="L16"/>
  <c r="AK654" i="1"/>
  <c r="AP654" s="1"/>
  <c r="BF582"/>
  <c r="BG582" s="1"/>
  <c r="CH582" s="1"/>
  <c r="BI582" s="1"/>
  <c r="BJ582" s="1"/>
  <c r="AH422"/>
  <c r="AI422" s="1"/>
  <c r="AJ422" s="1"/>
  <c r="J126" i="3" s="1"/>
  <c r="L50" i="7"/>
  <c r="L47"/>
  <c r="N47" s="1"/>
  <c r="AH521" i="1"/>
  <c r="AI521" s="1"/>
  <c r="AJ521" s="1"/>
  <c r="AL521" s="1"/>
  <c r="AM521" s="1"/>
  <c r="AN521" s="1"/>
  <c r="V509"/>
  <c r="W509" s="1"/>
  <c r="AC582"/>
  <c r="AK556"/>
  <c r="BM556" s="1"/>
  <c r="AX581"/>
  <c r="AY581" s="1"/>
  <c r="AZ581" s="1"/>
  <c r="AP412"/>
  <c r="AQ412" s="1"/>
  <c r="AS334"/>
  <c r="AT334" s="1"/>
  <c r="AU334" s="1"/>
  <c r="AL445"/>
  <c r="AM445" s="1"/>
  <c r="AN445" s="1"/>
  <c r="L39" i="3"/>
  <c r="AG582" i="1"/>
  <c r="BS335"/>
  <c r="V459"/>
  <c r="W459" s="1"/>
  <c r="BC443"/>
  <c r="AY531"/>
  <c r="AZ531" s="1"/>
  <c r="BC516"/>
  <c r="AX372"/>
  <c r="AY372" s="1"/>
  <c r="AZ372" s="1"/>
  <c r="AQ328"/>
  <c r="BR328" s="1"/>
  <c r="M32" i="3" s="1"/>
  <c r="M43"/>
  <c r="BM618" i="1"/>
  <c r="BN618" s="1"/>
  <c r="S453"/>
  <c r="U453" s="1"/>
  <c r="AB453" s="1"/>
  <c r="S559"/>
  <c r="U559" s="1"/>
  <c r="AB559" s="1"/>
  <c r="AD423"/>
  <c r="BC541"/>
  <c r="BC566"/>
  <c r="BD483"/>
  <c r="AQ316"/>
  <c r="BR316" s="1"/>
  <c r="AP371"/>
  <c r="L75" i="3" s="1"/>
  <c r="AK427" i="1"/>
  <c r="BM427" s="1"/>
  <c r="AQ325"/>
  <c r="BR325" s="1"/>
  <c r="M29" i="3" s="1"/>
  <c r="AS326" i="1"/>
  <c r="AT326" s="1"/>
  <c r="AU326" s="1"/>
  <c r="Y482"/>
  <c r="AF482" s="1"/>
  <c r="AD466"/>
  <c r="X443"/>
  <c r="Y443" s="1"/>
  <c r="X456"/>
  <c r="Y456" s="1"/>
  <c r="AC466"/>
  <c r="BD442"/>
  <c r="BD566"/>
  <c r="AP343"/>
  <c r="L47" i="3" s="1"/>
  <c r="BC483" i="1"/>
  <c r="BE559"/>
  <c r="CI559" s="1"/>
  <c r="J131" i="3"/>
  <c r="AS339" i="1"/>
  <c r="AT339" s="1"/>
  <c r="AU339" s="1"/>
  <c r="AS325"/>
  <c r="AT325" s="1"/>
  <c r="AU325" s="1"/>
  <c r="BS326"/>
  <c r="BF423"/>
  <c r="BG423" s="1"/>
  <c r="CH423" s="1"/>
  <c r="BI423" s="1"/>
  <c r="BJ423" s="1"/>
  <c r="AQ322"/>
  <c r="BR322" s="1"/>
  <c r="AL444"/>
  <c r="AM444" s="1"/>
  <c r="AN444" s="1"/>
  <c r="AH396"/>
  <c r="AI396" s="1"/>
  <c r="AJ396" s="1"/>
  <c r="J100" i="3" s="1"/>
  <c r="AX110" i="1"/>
  <c r="K108" i="3" s="1"/>
  <c r="AA451" i="1"/>
  <c r="BA414"/>
  <c r="E118" i="3" s="1"/>
  <c r="AS322" i="1"/>
  <c r="AT322" s="1"/>
  <c r="AU322" s="1"/>
  <c r="AK656"/>
  <c r="AP656" s="1"/>
  <c r="AC404"/>
  <c r="AP348"/>
  <c r="AQ348" s="1"/>
  <c r="BR348" s="1"/>
  <c r="BS348" s="1"/>
  <c r="AC468"/>
  <c r="AD468"/>
  <c r="AK531"/>
  <c r="BM531" s="1"/>
  <c r="AV677"/>
  <c r="AX677" s="1"/>
  <c r="AF695"/>
  <c r="BF677"/>
  <c r="BG677" s="1"/>
  <c r="CH677" s="1"/>
  <c r="BI677" s="1"/>
  <c r="BJ677" s="1"/>
  <c r="AK655"/>
  <c r="BM655" s="1"/>
  <c r="L30" i="3"/>
  <c r="AK639" i="1"/>
  <c r="BM639" s="1"/>
  <c r="CG639" s="1"/>
  <c r="AD558"/>
  <c r="BO26"/>
  <c r="BP26" s="1"/>
  <c r="AP358"/>
  <c r="AS358" s="1"/>
  <c r="AT358" s="1"/>
  <c r="AU358" s="1"/>
  <c r="AV465"/>
  <c r="AW465" s="1"/>
  <c r="AF468"/>
  <c r="AV565"/>
  <c r="AX565" s="1"/>
  <c r="AH538"/>
  <c r="AI538" s="1"/>
  <c r="AJ538" s="1"/>
  <c r="J242" i="3" s="1"/>
  <c r="AD565" i="1"/>
  <c r="AE533"/>
  <c r="AL413"/>
  <c r="AM413" s="1"/>
  <c r="AN413" s="1"/>
  <c r="AX429"/>
  <c r="AY429" s="1"/>
  <c r="AZ429" s="1"/>
  <c r="AP353"/>
  <c r="L57" i="3" s="1"/>
  <c r="AX374" i="1"/>
  <c r="BA374" s="1"/>
  <c r="E78" i="3" s="1"/>
  <c r="BF565" i="1"/>
  <c r="BG565" s="1"/>
  <c r="CH565" s="1"/>
  <c r="BI565" s="1"/>
  <c r="BJ565" s="1"/>
  <c r="AG677"/>
  <c r="AH677" s="1"/>
  <c r="AI677" s="1"/>
  <c r="AJ677" s="1"/>
  <c r="AG689"/>
  <c r="AH689" s="1"/>
  <c r="AI689" s="1"/>
  <c r="AJ689" s="1"/>
  <c r="AM639"/>
  <c r="AN639" s="1"/>
  <c r="AH449"/>
  <c r="AI449" s="1"/>
  <c r="AJ449" s="1"/>
  <c r="J153" i="3" s="1"/>
  <c r="AH435" i="1"/>
  <c r="AI435" s="1"/>
  <c r="AJ435" s="1"/>
  <c r="J139" i="3" s="1"/>
  <c r="BO38" i="1"/>
  <c r="BP38" s="1"/>
  <c r="BQ38" s="1"/>
  <c r="V579"/>
  <c r="W579" s="1"/>
  <c r="AX557"/>
  <c r="BA557" s="1"/>
  <c r="E261" i="3" s="1"/>
  <c r="BA417" i="1"/>
  <c r="E121" i="3" s="1"/>
  <c r="AP346" i="1"/>
  <c r="AQ346" s="1"/>
  <c r="AS327"/>
  <c r="AT327" s="1"/>
  <c r="AU327" s="1"/>
  <c r="J148" i="3"/>
  <c r="BM607" i="1"/>
  <c r="BN607" s="1"/>
  <c r="AH564"/>
  <c r="AI564" s="1"/>
  <c r="AJ564" s="1"/>
  <c r="J268" i="3" s="1"/>
  <c r="AV540" i="1"/>
  <c r="AX540" s="1"/>
  <c r="AV522"/>
  <c r="AW522" s="1"/>
  <c r="AH436"/>
  <c r="AI436" s="1"/>
  <c r="AJ436" s="1"/>
  <c r="J140" i="3" s="1"/>
  <c r="BF440" i="1"/>
  <c r="BG440" s="1"/>
  <c r="CH440" s="1"/>
  <c r="BI440" s="1"/>
  <c r="BJ440" s="1"/>
  <c r="AA547"/>
  <c r="AA448"/>
  <c r="AG448" s="1"/>
  <c r="AA522"/>
  <c r="AG522" s="1"/>
  <c r="AL545"/>
  <c r="AM545" s="1"/>
  <c r="AN545" s="1"/>
  <c r="AK527"/>
  <c r="BM527" s="1"/>
  <c r="BD534"/>
  <c r="AX383"/>
  <c r="BA383" s="1"/>
  <c r="E87" i="3" s="1"/>
  <c r="AX379" i="1"/>
  <c r="BA379" s="1"/>
  <c r="E83" i="3" s="1"/>
  <c r="AK410" i="1"/>
  <c r="BM410" s="1"/>
  <c r="AS511"/>
  <c r="AT511" s="1"/>
  <c r="AU511" s="1"/>
  <c r="AH393"/>
  <c r="AI393" s="1"/>
  <c r="AJ393" s="1"/>
  <c r="J97" i="3" s="1"/>
  <c r="AA420" i="1"/>
  <c r="AG420" s="1"/>
  <c r="AP342"/>
  <c r="L46" i="3" s="1"/>
  <c r="AW391" i="1"/>
  <c r="AW553"/>
  <c r="L215" i="3"/>
  <c r="AV455" i="1"/>
  <c r="AW455" s="1"/>
  <c r="AG678"/>
  <c r="BA652"/>
  <c r="AX402"/>
  <c r="BA402" s="1"/>
  <c r="E106" i="3" s="1"/>
  <c r="AC434" i="1"/>
  <c r="Y451"/>
  <c r="BF451" s="1"/>
  <c r="BG451" s="1"/>
  <c r="CH451" s="1"/>
  <c r="AA508"/>
  <c r="AG508" s="1"/>
  <c r="AE424"/>
  <c r="AK431"/>
  <c r="BM431" s="1"/>
  <c r="AW436"/>
  <c r="AC482"/>
  <c r="BM35"/>
  <c r="P33" i="3" s="1"/>
  <c r="J149"/>
  <c r="AZ51" i="1"/>
  <c r="BA51" s="1"/>
  <c r="AC508"/>
  <c r="AA441"/>
  <c r="AG441" s="1"/>
  <c r="X442"/>
  <c r="Y442" s="1"/>
  <c r="BF442" s="1"/>
  <c r="X516"/>
  <c r="Y516" s="1"/>
  <c r="BF516" s="1"/>
  <c r="AF392"/>
  <c r="AA452"/>
  <c r="AG452" s="1"/>
  <c r="AA482"/>
  <c r="S443"/>
  <c r="U443" s="1"/>
  <c r="AB443" s="1"/>
  <c r="X590"/>
  <c r="AD590" s="1"/>
  <c r="AK414"/>
  <c r="BM414" s="1"/>
  <c r="AN358"/>
  <c r="AL428"/>
  <c r="AM428" s="1"/>
  <c r="AN428" s="1"/>
  <c r="AL431"/>
  <c r="AM431" s="1"/>
  <c r="AN431" s="1"/>
  <c r="AL527"/>
  <c r="AM527" s="1"/>
  <c r="AN527" s="1"/>
  <c r="AL410"/>
  <c r="AM410" s="1"/>
  <c r="BF468"/>
  <c r="BG468" s="1"/>
  <c r="CH468" s="1"/>
  <c r="BI468" s="1"/>
  <c r="BJ468" s="1"/>
  <c r="AP555"/>
  <c r="L259" i="3" s="1"/>
  <c r="AP340" i="1"/>
  <c r="AQ340" s="1"/>
  <c r="AX538"/>
  <c r="BA538" s="1"/>
  <c r="E242" i="3" s="1"/>
  <c r="AP359" i="1"/>
  <c r="L63" i="3" s="1"/>
  <c r="BE459" i="1"/>
  <c r="CI459" s="1"/>
  <c r="BE456"/>
  <c r="CI456" s="1"/>
  <c r="AQ312"/>
  <c r="BR312" s="1"/>
  <c r="L31" i="3"/>
  <c r="BF448" i="1"/>
  <c r="BG448" s="1"/>
  <c r="CH448" s="1"/>
  <c r="BI448" s="1"/>
  <c r="BJ448" s="1"/>
  <c r="BM605"/>
  <c r="BN605" s="1"/>
  <c r="AK646"/>
  <c r="AP646" s="1"/>
  <c r="AL634"/>
  <c r="AM634" s="1"/>
  <c r="AN634" s="1"/>
  <c r="AL636"/>
  <c r="AM636" s="1"/>
  <c r="AN636" s="1"/>
  <c r="AV508"/>
  <c r="AW508" s="1"/>
  <c r="AF424"/>
  <c r="BF508"/>
  <c r="BG508" s="1"/>
  <c r="CH508" s="1"/>
  <c r="BI508" s="1"/>
  <c r="BJ508" s="1"/>
  <c r="AH395"/>
  <c r="AI395" s="1"/>
  <c r="AJ395" s="1"/>
  <c r="J99" i="3" s="1"/>
  <c r="AH377" i="1"/>
  <c r="AI377" s="1"/>
  <c r="AJ377" s="1"/>
  <c r="J81" i="3" s="1"/>
  <c r="AH463" i="1"/>
  <c r="AI463" s="1"/>
  <c r="AJ463" s="1"/>
  <c r="J167" i="3" s="1"/>
  <c r="AV589" i="1"/>
  <c r="AW589" s="1"/>
  <c r="AV469"/>
  <c r="AX469" s="1"/>
  <c r="AF440"/>
  <c r="AV441"/>
  <c r="AW441" s="1"/>
  <c r="AD589"/>
  <c r="S442"/>
  <c r="U442" s="1"/>
  <c r="AB442" s="1"/>
  <c r="S516"/>
  <c r="U516" s="1"/>
  <c r="V483"/>
  <c r="W483" s="1"/>
  <c r="AD515"/>
  <c r="X453"/>
  <c r="Y453" s="1"/>
  <c r="Z559"/>
  <c r="AA559" s="1"/>
  <c r="AE455"/>
  <c r="X459"/>
  <c r="Y459" s="1"/>
  <c r="S541"/>
  <c r="U541" s="1"/>
  <c r="AB541" s="1"/>
  <c r="Z456"/>
  <c r="AA456" s="1"/>
  <c r="Z566"/>
  <c r="AA566" s="1"/>
  <c r="AK545"/>
  <c r="BM545" s="1"/>
  <c r="AF582"/>
  <c r="AD508"/>
  <c r="AK417"/>
  <c r="BM417" s="1"/>
  <c r="AK563"/>
  <c r="BM563" s="1"/>
  <c r="AD540"/>
  <c r="AC515"/>
  <c r="AX378"/>
  <c r="BA378" s="1"/>
  <c r="E82" i="3" s="1"/>
  <c r="AP512" i="1"/>
  <c r="AS512" s="1"/>
  <c r="AT512" s="1"/>
  <c r="BE442"/>
  <c r="CI442" s="1"/>
  <c r="BE443"/>
  <c r="CI443" s="1"/>
  <c r="AW385"/>
  <c r="BE453"/>
  <c r="CI453" s="1"/>
  <c r="BC459"/>
  <c r="BD456"/>
  <c r="AX392"/>
  <c r="AY392" s="1"/>
  <c r="AZ392" s="1"/>
  <c r="AH666"/>
  <c r="AI666" s="1"/>
  <c r="AJ666" s="1"/>
  <c r="AL666" s="1"/>
  <c r="AM666" s="1"/>
  <c r="AF672"/>
  <c r="AG682"/>
  <c r="AF465"/>
  <c r="AV404"/>
  <c r="AX404" s="1"/>
  <c r="AV533"/>
  <c r="AW533" s="1"/>
  <c r="BF540"/>
  <c r="BG540" s="1"/>
  <c r="CH540" s="1"/>
  <c r="BI540" s="1"/>
  <c r="BJ540" s="1"/>
  <c r="AH432"/>
  <c r="AI432" s="1"/>
  <c r="AJ432" s="1"/>
  <c r="J136" i="3" s="1"/>
  <c r="AV515" i="1"/>
  <c r="AX515" s="1"/>
  <c r="S597"/>
  <c r="U597" s="1"/>
  <c r="AB597" s="1"/>
  <c r="AA438"/>
  <c r="AC565"/>
  <c r="Z474"/>
  <c r="AA474" s="1"/>
  <c r="AC441"/>
  <c r="AW421"/>
  <c r="AV440"/>
  <c r="AW440" s="1"/>
  <c r="BF469"/>
  <c r="BG469" s="1"/>
  <c r="CH469" s="1"/>
  <c r="BI469" s="1"/>
  <c r="BJ469" s="1"/>
  <c r="L38" i="3"/>
  <c r="AH649" i="1"/>
  <c r="AI649" s="1"/>
  <c r="AJ649" s="1"/>
  <c r="AK649" s="1"/>
  <c r="AC437"/>
  <c r="AA465"/>
  <c r="AG465" s="1"/>
  <c r="S583"/>
  <c r="U583" s="1"/>
  <c r="AB583" s="1"/>
  <c r="AE540"/>
  <c r="AD441"/>
  <c r="AA454"/>
  <c r="AG454" s="1"/>
  <c r="AC440"/>
  <c r="AF469"/>
  <c r="BJ34"/>
  <c r="BK34" s="1"/>
  <c r="BL34" s="1"/>
  <c r="AC423"/>
  <c r="AD440"/>
  <c r="AD469"/>
  <c r="AX422"/>
  <c r="AY422" s="1"/>
  <c r="AZ422" s="1"/>
  <c r="AP369"/>
  <c r="AQ369" s="1"/>
  <c r="AP350"/>
  <c r="AQ350" s="1"/>
  <c r="AB589"/>
  <c r="AQ337"/>
  <c r="BR337" s="1"/>
  <c r="BT337" s="1"/>
  <c r="BJ24"/>
  <c r="BK24" s="1"/>
  <c r="BL24" s="1"/>
  <c r="J235" i="3"/>
  <c r="P24"/>
  <c r="AF589" i="1"/>
  <c r="AN632"/>
  <c r="BM620"/>
  <c r="CG620" s="1"/>
  <c r="AL665"/>
  <c r="AM665" s="1"/>
  <c r="AN665" s="1"/>
  <c r="AH380"/>
  <c r="AI380" s="1"/>
  <c r="AJ380" s="1"/>
  <c r="J84" i="3" s="1"/>
  <c r="BF685" i="1"/>
  <c r="BG685" s="1"/>
  <c r="CH685" s="1"/>
  <c r="BI685" s="1"/>
  <c r="BJ685" s="1"/>
  <c r="BF441"/>
  <c r="BG441" s="1"/>
  <c r="CH441" s="1"/>
  <c r="BI441" s="1"/>
  <c r="BJ441" s="1"/>
  <c r="AH415"/>
  <c r="AI415" s="1"/>
  <c r="AJ415" s="1"/>
  <c r="J119" i="3" s="1"/>
  <c r="X523" i="1"/>
  <c r="Y523" s="1"/>
  <c r="BF454"/>
  <c r="BG454" s="1"/>
  <c r="CH454" s="1"/>
  <c r="BI454" s="1"/>
  <c r="BJ454" s="1"/>
  <c r="AG589"/>
  <c r="AH391"/>
  <c r="AI391" s="1"/>
  <c r="AJ391" s="1"/>
  <c r="J95" i="3" s="1"/>
  <c r="AD437" i="1"/>
  <c r="AG469"/>
  <c r="AK413"/>
  <c r="BM413" s="1"/>
  <c r="AC469"/>
  <c r="BD26"/>
  <c r="BG25" s="1"/>
  <c r="BI25" s="1"/>
  <c r="BJ25" s="1"/>
  <c r="BK25" s="1"/>
  <c r="BL25" s="1"/>
  <c r="AX390"/>
  <c r="BA390" s="1"/>
  <c r="E94" i="3" s="1"/>
  <c r="AP366" i="1"/>
  <c r="L70" i="3" s="1"/>
  <c r="AS337" i="1"/>
  <c r="AT337" s="1"/>
  <c r="AH429"/>
  <c r="AI429" s="1"/>
  <c r="AJ429" s="1"/>
  <c r="AK429" s="1"/>
  <c r="BM429" s="1"/>
  <c r="AV678"/>
  <c r="AX678" s="1"/>
  <c r="AG684"/>
  <c r="AG685"/>
  <c r="AH387"/>
  <c r="AI387" s="1"/>
  <c r="AJ387" s="1"/>
  <c r="J91" i="3" s="1"/>
  <c r="AF572" i="1"/>
  <c r="BF424"/>
  <c r="BG424" s="1"/>
  <c r="CH424" s="1"/>
  <c r="BI424" s="1"/>
  <c r="BJ424" s="1"/>
  <c r="AW403"/>
  <c r="AS328"/>
  <c r="AT328" s="1"/>
  <c r="BF452"/>
  <c r="BG452" s="1"/>
  <c r="CH452" s="1"/>
  <c r="BI452" s="1"/>
  <c r="BJ452" s="1"/>
  <c r="AF515"/>
  <c r="BF670"/>
  <c r="BG670" s="1"/>
  <c r="CH670" s="1"/>
  <c r="BI670" s="1"/>
  <c r="BJ670" s="1"/>
  <c r="AH398"/>
  <c r="AI398" s="1"/>
  <c r="AJ398" s="1"/>
  <c r="J102" i="3" s="1"/>
  <c r="Y438" i="1"/>
  <c r="AV438" s="1"/>
  <c r="AX438" s="1"/>
  <c r="AL506"/>
  <c r="AM506" s="1"/>
  <c r="AB565"/>
  <c r="AH447"/>
  <c r="AI447" s="1"/>
  <c r="AJ447" s="1"/>
  <c r="AK447" s="1"/>
  <c r="BM447" s="1"/>
  <c r="AK640"/>
  <c r="BM640" s="1"/>
  <c r="AA565"/>
  <c r="AG565" s="1"/>
  <c r="AV424"/>
  <c r="AX424" s="1"/>
  <c r="AS319"/>
  <c r="AT319" s="1"/>
  <c r="AU319" s="1"/>
  <c r="BF672"/>
  <c r="BG672" s="1"/>
  <c r="CH672" s="1"/>
  <c r="BI672" s="1"/>
  <c r="BJ672" s="1"/>
  <c r="BM20"/>
  <c r="P18" i="3" s="1"/>
  <c r="AH602" i="1"/>
  <c r="AI602" s="1"/>
  <c r="AJ602" s="1"/>
  <c r="AK602" s="1"/>
  <c r="AV695"/>
  <c r="AX695" s="1"/>
  <c r="AL696"/>
  <c r="AM696" s="1"/>
  <c r="AH401"/>
  <c r="AI401" s="1"/>
  <c r="AJ401" s="1"/>
  <c r="J105" i="3" s="1"/>
  <c r="AY49" i="1"/>
  <c r="S579"/>
  <c r="U579" s="1"/>
  <c r="AB579" s="1"/>
  <c r="AG424"/>
  <c r="S474"/>
  <c r="U474" s="1"/>
  <c r="AB474" s="1"/>
  <c r="AC424"/>
  <c r="V460"/>
  <c r="W460" s="1"/>
  <c r="X548"/>
  <c r="Y548" s="1"/>
  <c r="Z439"/>
  <c r="AE439" s="1"/>
  <c r="AF508"/>
  <c r="AQ319"/>
  <c r="BR319" s="1"/>
  <c r="BT319" s="1"/>
  <c r="AY413"/>
  <c r="AZ413" s="1"/>
  <c r="BE579"/>
  <c r="CI579" s="1"/>
  <c r="BD523"/>
  <c r="BE474"/>
  <c r="CI474" s="1"/>
  <c r="AX387"/>
  <c r="AY387" s="1"/>
  <c r="AZ387" s="1"/>
  <c r="AK642"/>
  <c r="AP642" s="1"/>
  <c r="BA645"/>
  <c r="AL658"/>
  <c r="AM658" s="1"/>
  <c r="AN658" s="1"/>
  <c r="AF420"/>
  <c r="AH355"/>
  <c r="AI355" s="1"/>
  <c r="AJ355" s="1"/>
  <c r="AL355" s="1"/>
  <c r="AM355" s="1"/>
  <c r="AN355" s="1"/>
  <c r="AH603"/>
  <c r="AI603" s="1"/>
  <c r="AJ603" s="1"/>
  <c r="AL603" s="1"/>
  <c r="AM603" s="1"/>
  <c r="AN603" s="1"/>
  <c r="AH389"/>
  <c r="AI389" s="1"/>
  <c r="AJ389" s="1"/>
  <c r="J93" i="3" s="1"/>
  <c r="AH382" i="1"/>
  <c r="AI382" s="1"/>
  <c r="AJ382" s="1"/>
  <c r="AL382" s="1"/>
  <c r="AM382" s="1"/>
  <c r="BF572"/>
  <c r="BG572" s="1"/>
  <c r="CH572" s="1"/>
  <c r="BI572" s="1"/>
  <c r="BJ572" s="1"/>
  <c r="AH553"/>
  <c r="AI553" s="1"/>
  <c r="AJ553" s="1"/>
  <c r="J257" i="3" s="1"/>
  <c r="AH378" i="1"/>
  <c r="AI378" s="1"/>
  <c r="AJ378" s="1"/>
  <c r="J82" i="3" s="1"/>
  <c r="AH386" i="1"/>
  <c r="AI386" s="1"/>
  <c r="AJ386" s="1"/>
  <c r="J90" i="3" s="1"/>
  <c r="AH384" i="1"/>
  <c r="AI384" s="1"/>
  <c r="AJ384" s="1"/>
  <c r="J88" i="3" s="1"/>
  <c r="AH402" i="1"/>
  <c r="AI402" s="1"/>
  <c r="AJ402" s="1"/>
  <c r="J106" i="3" s="1"/>
  <c r="AH373" i="1"/>
  <c r="AI373" s="1"/>
  <c r="AJ373" s="1"/>
  <c r="J77" i="3" s="1"/>
  <c r="AH375" i="1"/>
  <c r="AI375" s="1"/>
  <c r="AJ375" s="1"/>
  <c r="J79" i="3" s="1"/>
  <c r="AV452" i="1"/>
  <c r="AX452" s="1"/>
  <c r="AH421"/>
  <c r="AI421" s="1"/>
  <c r="AJ421" s="1"/>
  <c r="J125" i="3" s="1"/>
  <c r="BC102" i="1"/>
  <c r="AZ102"/>
  <c r="BA102" s="1"/>
  <c r="BB102" s="1"/>
  <c r="AC452"/>
  <c r="AE554"/>
  <c r="AA558"/>
  <c r="Z460"/>
  <c r="AA460" s="1"/>
  <c r="V548"/>
  <c r="W548" s="1"/>
  <c r="X439"/>
  <c r="Y439" s="1"/>
  <c r="AD424"/>
  <c r="BD548"/>
  <c r="BE473"/>
  <c r="CI473" s="1"/>
  <c r="AW389"/>
  <c r="AV423"/>
  <c r="AW423" s="1"/>
  <c r="BC474"/>
  <c r="BD460"/>
  <c r="AB515"/>
  <c r="BC439"/>
  <c r="AH374"/>
  <c r="AI374" s="1"/>
  <c r="AJ374" s="1"/>
  <c r="AL374" s="1"/>
  <c r="AM374" s="1"/>
  <c r="AH507"/>
  <c r="AI507" s="1"/>
  <c r="AJ507" s="1"/>
  <c r="J211" i="3" s="1"/>
  <c r="AH528" i="1"/>
  <c r="AI528" s="1"/>
  <c r="AJ528" s="1"/>
  <c r="J232" i="3" s="1"/>
  <c r="AH418" i="1"/>
  <c r="AI418" s="1"/>
  <c r="AJ418" s="1"/>
  <c r="J122" i="3" s="1"/>
  <c r="BD23" i="1"/>
  <c r="BG22" s="1"/>
  <c r="BI22" s="1"/>
  <c r="N20" i="3" s="1"/>
  <c r="AY131" i="1"/>
  <c r="X457"/>
  <c r="Y457" s="1"/>
  <c r="V471"/>
  <c r="W471" s="1"/>
  <c r="V534"/>
  <c r="W534" s="1"/>
  <c r="V473"/>
  <c r="W473" s="1"/>
  <c r="AY102"/>
  <c r="V597"/>
  <c r="W597" s="1"/>
  <c r="S471"/>
  <c r="U471" s="1"/>
  <c r="AB471" s="1"/>
  <c r="Z534"/>
  <c r="AE534" s="1"/>
  <c r="S473"/>
  <c r="U473" s="1"/>
  <c r="AB473" s="1"/>
  <c r="AD452"/>
  <c r="Z523"/>
  <c r="AE523" s="1"/>
  <c r="AK506"/>
  <c r="BM506" s="1"/>
  <c r="AB508"/>
  <c r="BC534"/>
  <c r="AP425"/>
  <c r="AS425" s="1"/>
  <c r="AT425" s="1"/>
  <c r="AU425" s="1"/>
  <c r="BE460"/>
  <c r="CI460" s="1"/>
  <c r="K107" i="3"/>
  <c r="J224"/>
  <c r="AH403" i="1"/>
  <c r="AI403" s="1"/>
  <c r="AJ403" s="1"/>
  <c r="J107" i="3" s="1"/>
  <c r="AF685" i="1"/>
  <c r="AC420"/>
  <c r="AD404"/>
  <c r="AD420"/>
  <c r="AL414"/>
  <c r="AM414" s="1"/>
  <c r="AP354"/>
  <c r="L58" i="3" s="1"/>
  <c r="AW377" i="1"/>
  <c r="AH390"/>
  <c r="AI390" s="1"/>
  <c r="AJ390" s="1"/>
  <c r="J94" i="3" s="1"/>
  <c r="BM622" i="1"/>
  <c r="BN622" s="1"/>
  <c r="BC131"/>
  <c r="BC58"/>
  <c r="BM58" s="1"/>
  <c r="P56" i="3" s="1"/>
  <c r="Z579" i="1"/>
  <c r="AE579" s="1"/>
  <c r="Y558"/>
  <c r="BF558" s="1"/>
  <c r="BG558" s="1"/>
  <c r="CH558" s="1"/>
  <c r="BI558" s="1"/>
  <c r="BJ558" s="1"/>
  <c r="Z597"/>
  <c r="AA597" s="1"/>
  <c r="AC465"/>
  <c r="Z471"/>
  <c r="AE471" s="1"/>
  <c r="AE589"/>
  <c r="X534"/>
  <c r="Y534" s="1"/>
  <c r="Z473"/>
  <c r="AE473" s="1"/>
  <c r="X474"/>
  <c r="Y474" s="1"/>
  <c r="X460"/>
  <c r="Y460" s="1"/>
  <c r="V523"/>
  <c r="W523" s="1"/>
  <c r="Z548"/>
  <c r="AE548" s="1"/>
  <c r="AA515"/>
  <c r="AG515" s="1"/>
  <c r="V439"/>
  <c r="W439" s="1"/>
  <c r="AC540"/>
  <c r="AL563"/>
  <c r="AM563" s="1"/>
  <c r="AN563" s="1"/>
  <c r="BA513"/>
  <c r="E217" i="3" s="1"/>
  <c r="AX464" i="1"/>
  <c r="AY464" s="1"/>
  <c r="AZ464" s="1"/>
  <c r="BF465"/>
  <c r="BG465" s="1"/>
  <c r="CH465" s="1"/>
  <c r="BI465" s="1"/>
  <c r="BJ465" s="1"/>
  <c r="BD579"/>
  <c r="BD473"/>
  <c r="AW539"/>
  <c r="BE471"/>
  <c r="CI471" s="1"/>
  <c r="BD474"/>
  <c r="BF392"/>
  <c r="BG392" s="1"/>
  <c r="CH392" s="1"/>
  <c r="BI392" s="1"/>
  <c r="BJ392" s="1"/>
  <c r="AP409"/>
  <c r="L113" i="3" s="1"/>
  <c r="AB452" i="1"/>
  <c r="BC460"/>
  <c r="BE597"/>
  <c r="CI597" s="1"/>
  <c r="AX401"/>
  <c r="BA401" s="1"/>
  <c r="E105" i="3" s="1"/>
  <c r="AP351" i="1"/>
  <c r="L55" i="3" s="1"/>
  <c r="BD439" i="1"/>
  <c r="BD38"/>
  <c r="BG37" s="1"/>
  <c r="BI37" s="1"/>
  <c r="BJ37" s="1"/>
  <c r="BK37" s="1"/>
  <c r="BL37" s="1"/>
  <c r="AH385"/>
  <c r="AI385" s="1"/>
  <c r="AJ385" s="1"/>
  <c r="AK385" s="1"/>
  <c r="BM385" s="1"/>
  <c r="AF682"/>
  <c r="BF691"/>
  <c r="BG691" s="1"/>
  <c r="CH691" s="1"/>
  <c r="BI691" s="1"/>
  <c r="BJ691" s="1"/>
  <c r="AG674"/>
  <c r="AV679"/>
  <c r="AX679" s="1"/>
  <c r="AH383"/>
  <c r="AI383" s="1"/>
  <c r="AJ383" s="1"/>
  <c r="J87" i="3" s="1"/>
  <c r="AK520" i="1"/>
  <c r="BM520" s="1"/>
  <c r="AW104"/>
  <c r="AG540"/>
  <c r="BN38"/>
  <c r="AZ49"/>
  <c r="BA49" s="1"/>
  <c r="BB49" s="1"/>
  <c r="AZ131"/>
  <c r="BA131" s="1"/>
  <c r="BB131" s="1"/>
  <c r="X579"/>
  <c r="Y579" s="1"/>
  <c r="X597"/>
  <c r="Y597" s="1"/>
  <c r="AF441"/>
  <c r="X471"/>
  <c r="Y471" s="1"/>
  <c r="AG392"/>
  <c r="S534"/>
  <c r="U534" s="1"/>
  <c r="AB534" s="1"/>
  <c r="X473"/>
  <c r="AC473" s="1"/>
  <c r="AD465"/>
  <c r="S523"/>
  <c r="U523" s="1"/>
  <c r="AB523" s="1"/>
  <c r="S548"/>
  <c r="U548" s="1"/>
  <c r="AB548" s="1"/>
  <c r="S439"/>
  <c r="U439" s="1"/>
  <c r="AA440"/>
  <c r="AG440" s="1"/>
  <c r="AD448"/>
  <c r="AF540"/>
  <c r="AF522"/>
  <c r="AP370"/>
  <c r="L74" i="3" s="1"/>
  <c r="BE523" i="1"/>
  <c r="CI523" s="1"/>
  <c r="BE548"/>
  <c r="CI548" s="1"/>
  <c r="BD471"/>
  <c r="BC457"/>
  <c r="BC597"/>
  <c r="AH464"/>
  <c r="AI464" s="1"/>
  <c r="AJ464" s="1"/>
  <c r="J168" i="3" s="1"/>
  <c r="AG687" i="1"/>
  <c r="AH648"/>
  <c r="AI648" s="1"/>
  <c r="AJ648" s="1"/>
  <c r="AL648" s="1"/>
  <c r="AM648" s="1"/>
  <c r="AH433"/>
  <c r="AI433" s="1"/>
  <c r="AJ433" s="1"/>
  <c r="J137" i="3" s="1"/>
  <c r="AH532" i="1"/>
  <c r="AI532" s="1"/>
  <c r="AJ532" s="1"/>
  <c r="J236" i="3" s="1"/>
  <c r="AH571" i="1"/>
  <c r="AI571" s="1"/>
  <c r="AJ571" s="1"/>
  <c r="J275" i="3" s="1"/>
  <c r="AF533" i="1"/>
  <c r="AH400"/>
  <c r="AI400" s="1"/>
  <c r="AJ400" s="1"/>
  <c r="J104" i="3" s="1"/>
  <c r="AE466" i="1"/>
  <c r="AG419"/>
  <c r="AA404"/>
  <c r="AG404" s="1"/>
  <c r="AD572"/>
  <c r="AG572"/>
  <c r="AC533"/>
  <c r="AP364"/>
  <c r="L68" i="3" s="1"/>
  <c r="AN627" i="1"/>
  <c r="AG688"/>
  <c r="AH379"/>
  <c r="AI379" s="1"/>
  <c r="AJ379" s="1"/>
  <c r="J83" i="3" s="1"/>
  <c r="BF689" i="1"/>
  <c r="BG689" s="1"/>
  <c r="CH689" s="1"/>
  <c r="BI689" s="1"/>
  <c r="BJ689" s="1"/>
  <c r="BM635"/>
  <c r="BN635" s="1"/>
  <c r="AF419"/>
  <c r="AD455"/>
  <c r="AC554"/>
  <c r="AD533"/>
  <c r="AX380"/>
  <c r="AY380" s="1"/>
  <c r="AZ380" s="1"/>
  <c r="AX647"/>
  <c r="AY647" s="1"/>
  <c r="AZ647" s="1"/>
  <c r="BF533"/>
  <c r="BG533" s="1"/>
  <c r="CH533" s="1"/>
  <c r="BI533" s="1"/>
  <c r="BJ533" s="1"/>
  <c r="AC572"/>
  <c r="AF423"/>
  <c r="AG423"/>
  <c r="AW384"/>
  <c r="AY428"/>
  <c r="AZ428" s="1"/>
  <c r="AW433"/>
  <c r="BF684"/>
  <c r="BG684" s="1"/>
  <c r="CH684" s="1"/>
  <c r="BI684" s="1"/>
  <c r="BJ684" s="1"/>
  <c r="AG681"/>
  <c r="AU611"/>
  <c r="AF686"/>
  <c r="AG680"/>
  <c r="BF668"/>
  <c r="BG668" s="1"/>
  <c r="CH668" s="1"/>
  <c r="BI668" s="1"/>
  <c r="BJ668" s="1"/>
  <c r="AG533"/>
  <c r="AL513"/>
  <c r="AM513" s="1"/>
  <c r="AN513" s="1"/>
  <c r="BC509"/>
  <c r="AV572"/>
  <c r="AX572" s="1"/>
  <c r="AH539"/>
  <c r="AI539" s="1"/>
  <c r="AJ539" s="1"/>
  <c r="J243" i="3" s="1"/>
  <c r="BF673" i="1"/>
  <c r="BG673" s="1"/>
  <c r="CH673" s="1"/>
  <c r="BI673" s="1"/>
  <c r="BJ673" s="1"/>
  <c r="AG695"/>
  <c r="AF684"/>
  <c r="AF667"/>
  <c r="AV690"/>
  <c r="AX690" s="1"/>
  <c r="AV691"/>
  <c r="AX691" s="1"/>
  <c r="AU628"/>
  <c r="BF688"/>
  <c r="BG688" s="1"/>
  <c r="CH688" s="1"/>
  <c r="BI688" s="1"/>
  <c r="BJ688" s="1"/>
  <c r="AF694"/>
  <c r="AG671"/>
  <c r="AF687"/>
  <c r="BF692"/>
  <c r="BG692" s="1"/>
  <c r="CH692" s="1"/>
  <c r="BI692" s="1"/>
  <c r="BJ692" s="1"/>
  <c r="AF674"/>
  <c r="AF678"/>
  <c r="AX355"/>
  <c r="AW355"/>
  <c r="BD59"/>
  <c r="BG58" s="1"/>
  <c r="BI58" s="1"/>
  <c r="N56" i="3" s="1"/>
  <c r="AW386" i="1"/>
  <c r="AV419"/>
  <c r="AX419" s="1"/>
  <c r="AY419" s="1"/>
  <c r="AZ419" s="1"/>
  <c r="BF690"/>
  <c r="BG690" s="1"/>
  <c r="CH690" s="1"/>
  <c r="BI690" s="1"/>
  <c r="BJ690" s="1"/>
  <c r="AF675"/>
  <c r="AG683"/>
  <c r="AF688"/>
  <c r="AV674"/>
  <c r="AX674" s="1"/>
  <c r="AV667"/>
  <c r="AW667" s="1"/>
  <c r="AL664"/>
  <c r="AM664" s="1"/>
  <c r="AN664" s="1"/>
  <c r="AV686"/>
  <c r="AW686" s="1"/>
  <c r="AF690"/>
  <c r="AG669"/>
  <c r="AV689"/>
  <c r="AW689" s="1"/>
  <c r="AX683"/>
  <c r="AW683"/>
  <c r="AW694"/>
  <c r="AX694"/>
  <c r="AS631"/>
  <c r="AT631" s="1"/>
  <c r="AU631" s="1"/>
  <c r="AQ631"/>
  <c r="BR631" s="1"/>
  <c r="AQ613"/>
  <c r="BR613" s="1"/>
  <c r="AS613"/>
  <c r="AT613" s="1"/>
  <c r="AU613" s="1"/>
  <c r="AX672"/>
  <c r="AW672"/>
  <c r="AX668"/>
  <c r="AW668"/>
  <c r="BO630"/>
  <c r="BP630" s="1"/>
  <c r="BQ630" s="1"/>
  <c r="BK630"/>
  <c r="BL630" s="1"/>
  <c r="BA663"/>
  <c r="AY663"/>
  <c r="AZ663" s="1"/>
  <c r="AQ604"/>
  <c r="BR604" s="1"/>
  <c r="AS604"/>
  <c r="AT604" s="1"/>
  <c r="AU604" s="1"/>
  <c r="AY602"/>
  <c r="AZ602" s="1"/>
  <c r="BA602"/>
  <c r="AS623"/>
  <c r="AT623" s="1"/>
  <c r="AQ623"/>
  <c r="BR623" s="1"/>
  <c r="BT630"/>
  <c r="BU630"/>
  <c r="BV630" s="1"/>
  <c r="BW630" s="1"/>
  <c r="BX630"/>
  <c r="BS630"/>
  <c r="AY651"/>
  <c r="AZ651" s="1"/>
  <c r="BA651"/>
  <c r="BU616"/>
  <c r="BV616" s="1"/>
  <c r="BW616" s="1"/>
  <c r="BS616"/>
  <c r="BT616"/>
  <c r="BX616"/>
  <c r="AQ609"/>
  <c r="BR609" s="1"/>
  <c r="AS609"/>
  <c r="AT609" s="1"/>
  <c r="CG627"/>
  <c r="BN627"/>
  <c r="AG672"/>
  <c r="BO612"/>
  <c r="BP612" s="1"/>
  <c r="BQ612" s="1"/>
  <c r="BK612"/>
  <c r="BL612" s="1"/>
  <c r="BA654"/>
  <c r="AY654"/>
  <c r="AZ654" s="1"/>
  <c r="AV676"/>
  <c r="AG676"/>
  <c r="AH676" s="1"/>
  <c r="AI676" s="1"/>
  <c r="AJ676" s="1"/>
  <c r="AY666"/>
  <c r="AZ666" s="1"/>
  <c r="BA666"/>
  <c r="AY653"/>
  <c r="AZ653" s="1"/>
  <c r="BA653"/>
  <c r="AQ608"/>
  <c r="BR608" s="1"/>
  <c r="AS608"/>
  <c r="AT608" s="1"/>
  <c r="BM645"/>
  <c r="AP645"/>
  <c r="BM658"/>
  <c r="AP658"/>
  <c r="AP661"/>
  <c r="BM661"/>
  <c r="BM650"/>
  <c r="AP650"/>
  <c r="V470"/>
  <c r="W470" s="1"/>
  <c r="BC70"/>
  <c r="AX381"/>
  <c r="BA381" s="1"/>
  <c r="E85" i="3" s="1"/>
  <c r="BD470" i="1"/>
  <c r="BF515"/>
  <c r="BG515" s="1"/>
  <c r="CH515" s="1"/>
  <c r="BI515" s="1"/>
  <c r="BJ515" s="1"/>
  <c r="BC103"/>
  <c r="AG679"/>
  <c r="AH679" s="1"/>
  <c r="AI679" s="1"/>
  <c r="AJ679" s="1"/>
  <c r="AF681"/>
  <c r="AG693"/>
  <c r="AH693" s="1"/>
  <c r="AI693" s="1"/>
  <c r="AJ693" s="1"/>
  <c r="AM640"/>
  <c r="AN640" s="1"/>
  <c r="AV687"/>
  <c r="AV681"/>
  <c r="AN660"/>
  <c r="BN626"/>
  <c r="CG626"/>
  <c r="AW601"/>
  <c r="AX601"/>
  <c r="AP652"/>
  <c r="BM652"/>
  <c r="BO611"/>
  <c r="BK611"/>
  <c r="BL611" s="1"/>
  <c r="BM665"/>
  <c r="AP665"/>
  <c r="AQ632"/>
  <c r="BR632" s="1"/>
  <c r="AS632"/>
  <c r="AT632" s="1"/>
  <c r="AX688"/>
  <c r="AW688"/>
  <c r="AW648"/>
  <c r="AX648"/>
  <c r="BU633"/>
  <c r="BS633"/>
  <c r="BX633"/>
  <c r="BT633"/>
  <c r="BS611"/>
  <c r="BX611"/>
  <c r="BT611"/>
  <c r="BU611"/>
  <c r="AW692"/>
  <c r="AX692"/>
  <c r="AG692"/>
  <c r="AH692" s="1"/>
  <c r="AI692" s="1"/>
  <c r="AJ692" s="1"/>
  <c r="AS610"/>
  <c r="AT610" s="1"/>
  <c r="AQ610"/>
  <c r="BR610" s="1"/>
  <c r="BA603"/>
  <c r="AY603"/>
  <c r="AZ603" s="1"/>
  <c r="AQ624"/>
  <c r="BR624" s="1"/>
  <c r="AS624"/>
  <c r="AT624" s="1"/>
  <c r="CG615"/>
  <c r="BN615"/>
  <c r="BA636"/>
  <c r="AY636"/>
  <c r="AZ636" s="1"/>
  <c r="AQ606"/>
  <c r="BR606" s="1"/>
  <c r="AS606"/>
  <c r="AT606" s="1"/>
  <c r="CG629"/>
  <c r="BN629"/>
  <c r="BN608"/>
  <c r="CG608"/>
  <c r="BU621"/>
  <c r="BV621" s="1"/>
  <c r="BW621" s="1"/>
  <c r="BX621"/>
  <c r="BT621"/>
  <c r="BS621"/>
  <c r="AQ635"/>
  <c r="BR635" s="1"/>
  <c r="AS635"/>
  <c r="AT635" s="1"/>
  <c r="BM634"/>
  <c r="AP634"/>
  <c r="BM653"/>
  <c r="AP653"/>
  <c r="BD19"/>
  <c r="BG18" s="1"/>
  <c r="BI18" s="1"/>
  <c r="N16" i="3" s="1"/>
  <c r="BH82" i="1"/>
  <c r="AL82" s="1"/>
  <c r="AM82" s="1"/>
  <c r="AH557"/>
  <c r="AI557" s="1"/>
  <c r="AJ557" s="1"/>
  <c r="J261" i="3" s="1"/>
  <c r="AN657" i="1"/>
  <c r="AV693"/>
  <c r="BF683"/>
  <c r="BG683" s="1"/>
  <c r="CH683" s="1"/>
  <c r="BI683" s="1"/>
  <c r="BJ683" s="1"/>
  <c r="AG694"/>
  <c r="BF693"/>
  <c r="BG693" s="1"/>
  <c r="CH693" s="1"/>
  <c r="BI693" s="1"/>
  <c r="BJ693" s="1"/>
  <c r="BF669"/>
  <c r="BG669" s="1"/>
  <c r="CH669" s="1"/>
  <c r="BI669" s="1"/>
  <c r="BJ669" s="1"/>
  <c r="BF671"/>
  <c r="BG671" s="1"/>
  <c r="CH671" s="1"/>
  <c r="BI671" s="1"/>
  <c r="BJ671" s="1"/>
  <c r="AU616"/>
  <c r="BF680"/>
  <c r="BG680" s="1"/>
  <c r="CH680" s="1"/>
  <c r="BI680" s="1"/>
  <c r="BJ680" s="1"/>
  <c r="AV671"/>
  <c r="AG691"/>
  <c r="AH691" s="1"/>
  <c r="AI691" s="1"/>
  <c r="AJ691" s="1"/>
  <c r="AG675"/>
  <c r="AV680"/>
  <c r="AG667"/>
  <c r="AG686"/>
  <c r="AG690"/>
  <c r="CG631"/>
  <c r="BN631"/>
  <c r="CG613"/>
  <c r="BN613"/>
  <c r="CG614"/>
  <c r="BN614"/>
  <c r="BM662"/>
  <c r="AP662"/>
  <c r="AK659"/>
  <c r="AL659"/>
  <c r="AM659" s="1"/>
  <c r="AN659" s="1"/>
  <c r="AQ622"/>
  <c r="BR622" s="1"/>
  <c r="AS622"/>
  <c r="AT622" s="1"/>
  <c r="AU622" s="1"/>
  <c r="BA661"/>
  <c r="AY661"/>
  <c r="AZ661" s="1"/>
  <c r="BN604"/>
  <c r="CG604"/>
  <c r="AY649"/>
  <c r="AZ649" s="1"/>
  <c r="BA649"/>
  <c r="CG623"/>
  <c r="BN623"/>
  <c r="CG609"/>
  <c r="BN609"/>
  <c r="AQ627"/>
  <c r="BR627" s="1"/>
  <c r="AS627"/>
  <c r="AT627" s="1"/>
  <c r="BO616"/>
  <c r="BP616" s="1"/>
  <c r="BK616"/>
  <c r="BL616" s="1"/>
  <c r="AX673"/>
  <c r="AW673"/>
  <c r="BM638"/>
  <c r="AP638"/>
  <c r="AX685"/>
  <c r="AW685"/>
  <c r="BA638"/>
  <c r="AY638"/>
  <c r="AZ638" s="1"/>
  <c r="AX670"/>
  <c r="AW670"/>
  <c r="BO628"/>
  <c r="BP628" s="1"/>
  <c r="BK628"/>
  <c r="BL628" s="1"/>
  <c r="CG619"/>
  <c r="BN619"/>
  <c r="BM664"/>
  <c r="AP664"/>
  <c r="BM636"/>
  <c r="AP636"/>
  <c r="AQ620"/>
  <c r="BR620" s="1"/>
  <c r="AS620"/>
  <c r="AT620" s="1"/>
  <c r="AU620" s="1"/>
  <c r="AQ626"/>
  <c r="BR626" s="1"/>
  <c r="AS626"/>
  <c r="AT626" s="1"/>
  <c r="AU626" s="1"/>
  <c r="CG625"/>
  <c r="BN625"/>
  <c r="AK601"/>
  <c r="AL601"/>
  <c r="AM601" s="1"/>
  <c r="AQ614"/>
  <c r="BR614" s="1"/>
  <c r="AS614"/>
  <c r="AT614" s="1"/>
  <c r="BO633"/>
  <c r="BP633" s="1"/>
  <c r="BK633"/>
  <c r="BL633" s="1"/>
  <c r="AF673"/>
  <c r="AG673"/>
  <c r="AS605"/>
  <c r="AT605" s="1"/>
  <c r="AU605" s="1"/>
  <c r="AQ605"/>
  <c r="BR605" s="1"/>
  <c r="CG632"/>
  <c r="BN632"/>
  <c r="AQ607"/>
  <c r="BR607" s="1"/>
  <c r="AS607"/>
  <c r="AQ618"/>
  <c r="BR618" s="1"/>
  <c r="AS618"/>
  <c r="AT618" s="1"/>
  <c r="AU618" s="1"/>
  <c r="AP651"/>
  <c r="BM651"/>
  <c r="AS617"/>
  <c r="AT617" s="1"/>
  <c r="AQ617"/>
  <c r="BR617" s="1"/>
  <c r="AP663"/>
  <c r="BM663"/>
  <c r="BN610"/>
  <c r="CG610"/>
  <c r="AS615"/>
  <c r="AT615" s="1"/>
  <c r="AU615" s="1"/>
  <c r="AQ615"/>
  <c r="BR615" s="1"/>
  <c r="BU612"/>
  <c r="BV612" s="1"/>
  <c r="BW612" s="1"/>
  <c r="BS612"/>
  <c r="BT612"/>
  <c r="BX612"/>
  <c r="BN606"/>
  <c r="CG606"/>
  <c r="AP641"/>
  <c r="BM641"/>
  <c r="AS629"/>
  <c r="AT629" s="1"/>
  <c r="AQ629"/>
  <c r="BR629" s="1"/>
  <c r="BA646"/>
  <c r="AY646"/>
  <c r="AZ646" s="1"/>
  <c r="BM660"/>
  <c r="AP660"/>
  <c r="AY665"/>
  <c r="AZ665" s="1"/>
  <c r="BA665"/>
  <c r="AF670"/>
  <c r="AG670"/>
  <c r="AP644"/>
  <c r="BM644"/>
  <c r="AV682"/>
  <c r="AF452"/>
  <c r="Z467"/>
  <c r="AE467" s="1"/>
  <c r="S509"/>
  <c r="U509" s="1"/>
  <c r="AD547"/>
  <c r="X467"/>
  <c r="Y467" s="1"/>
  <c r="Z509"/>
  <c r="AE509" s="1"/>
  <c r="Y547"/>
  <c r="BF547" s="1"/>
  <c r="BG547" s="1"/>
  <c r="CH547" s="1"/>
  <c r="Z470"/>
  <c r="AA470" s="1"/>
  <c r="AF565"/>
  <c r="BE509"/>
  <c r="CI509" s="1"/>
  <c r="BE467"/>
  <c r="CI467" s="1"/>
  <c r="V467"/>
  <c r="W467" s="1"/>
  <c r="X509"/>
  <c r="Y509" s="1"/>
  <c r="X470"/>
  <c r="Y470" s="1"/>
  <c r="AK513"/>
  <c r="BM513" s="1"/>
  <c r="AZ70"/>
  <c r="BA70" s="1"/>
  <c r="AW100"/>
  <c r="AH381"/>
  <c r="AI381" s="1"/>
  <c r="AJ381" s="1"/>
  <c r="J85" i="3" s="1"/>
  <c r="AH581" i="1"/>
  <c r="AI581" s="1"/>
  <c r="AJ581" s="1"/>
  <c r="J285" i="3" s="1"/>
  <c r="BF682" i="1"/>
  <c r="BG682" s="1"/>
  <c r="CH682" s="1"/>
  <c r="BI682" s="1"/>
  <c r="BJ682" s="1"/>
  <c r="AV675"/>
  <c r="AF683"/>
  <c r="AN656"/>
  <c r="AV669"/>
  <c r="AV684"/>
  <c r="AG668"/>
  <c r="BF694"/>
  <c r="BG694" s="1"/>
  <c r="CH694" s="1"/>
  <c r="BI694" s="1"/>
  <c r="BJ694" s="1"/>
  <c r="AF669"/>
  <c r="AF671"/>
  <c r="AF680"/>
  <c r="AF668"/>
  <c r="BF679"/>
  <c r="BG679" s="1"/>
  <c r="CH679" s="1"/>
  <c r="BI679" s="1"/>
  <c r="BJ679" s="1"/>
  <c r="AT621"/>
  <c r="AU621" s="1"/>
  <c r="BF678"/>
  <c r="BG678" s="1"/>
  <c r="CH678" s="1"/>
  <c r="BI678" s="1"/>
  <c r="BJ678" s="1"/>
  <c r="BF676"/>
  <c r="BG676" s="1"/>
  <c r="CH676" s="1"/>
  <c r="BI676" s="1"/>
  <c r="BJ676" s="1"/>
  <c r="Q488"/>
  <c r="BC488" s="1"/>
  <c r="BH488"/>
  <c r="Q567"/>
  <c r="BD567" s="1"/>
  <c r="BH567"/>
  <c r="Q549"/>
  <c r="BC549" s="1"/>
  <c r="BH549"/>
  <c r="Q501"/>
  <c r="BC501" s="1"/>
  <c r="BH501"/>
  <c r="BH475"/>
  <c r="Q524"/>
  <c r="BC524" s="1"/>
  <c r="BH524"/>
  <c r="G550"/>
  <c r="G648" s="1"/>
  <c r="A648"/>
  <c r="Q472"/>
  <c r="BC472" s="1"/>
  <c r="BH472"/>
  <c r="Q535"/>
  <c r="BE535" s="1"/>
  <c r="CI535" s="1"/>
  <c r="BH535"/>
  <c r="Q479"/>
  <c r="BC479" s="1"/>
  <c r="BH479"/>
  <c r="Q476"/>
  <c r="BC476" s="1"/>
  <c r="BH476"/>
  <c r="V457"/>
  <c r="W457" s="1"/>
  <c r="V583"/>
  <c r="W583" s="1"/>
  <c r="AA434"/>
  <c r="BD21"/>
  <c r="BG20" s="1"/>
  <c r="BI20" s="1"/>
  <c r="N18" i="3" s="1"/>
  <c r="BE583" i="1"/>
  <c r="CI583" s="1"/>
  <c r="Z442"/>
  <c r="AA442" s="1"/>
  <c r="S457"/>
  <c r="U457" s="1"/>
  <c r="AB457" s="1"/>
  <c r="Z516"/>
  <c r="AA516" s="1"/>
  <c r="X483"/>
  <c r="Y483" s="1"/>
  <c r="X583"/>
  <c r="Y583" s="1"/>
  <c r="Z453"/>
  <c r="AE453" s="1"/>
  <c r="V559"/>
  <c r="W559" s="1"/>
  <c r="AG455"/>
  <c r="S459"/>
  <c r="U459" s="1"/>
  <c r="X541"/>
  <c r="Y541" s="1"/>
  <c r="Z443"/>
  <c r="AA443" s="1"/>
  <c r="V590"/>
  <c r="W590" s="1"/>
  <c r="S456"/>
  <c r="U456" s="1"/>
  <c r="AB456" s="1"/>
  <c r="S566"/>
  <c r="U566" s="1"/>
  <c r="Y554"/>
  <c r="BF554" s="1"/>
  <c r="BG554" s="1"/>
  <c r="CH554" s="1"/>
  <c r="AD438"/>
  <c r="AF448"/>
  <c r="BF589"/>
  <c r="BG589" s="1"/>
  <c r="CH589" s="1"/>
  <c r="BI589" s="1"/>
  <c r="BJ589" s="1"/>
  <c r="BF437"/>
  <c r="BG437" s="1"/>
  <c r="CH437" s="1"/>
  <c r="BI437" s="1"/>
  <c r="BJ437" s="1"/>
  <c r="BC442"/>
  <c r="BD541"/>
  <c r="BC590"/>
  <c r="BF455"/>
  <c r="BG455" s="1"/>
  <c r="CH455" s="1"/>
  <c r="BI455" s="1"/>
  <c r="BJ455" s="1"/>
  <c r="BE566"/>
  <c r="CI566" s="1"/>
  <c r="BD583"/>
  <c r="BD453"/>
  <c r="AV448"/>
  <c r="AX448" s="1"/>
  <c r="BD457"/>
  <c r="BE516"/>
  <c r="CI516" s="1"/>
  <c r="BD559"/>
  <c r="Q510"/>
  <c r="BD510" s="1"/>
  <c r="BH510"/>
  <c r="Q580"/>
  <c r="BE580" s="1"/>
  <c r="CI580" s="1"/>
  <c r="BH580"/>
  <c r="Q487"/>
  <c r="BD487" s="1"/>
  <c r="BH487"/>
  <c r="Q584"/>
  <c r="BC584" s="1"/>
  <c r="BH584"/>
  <c r="Q462"/>
  <c r="X462" s="1"/>
  <c r="BH462"/>
  <c r="Q542"/>
  <c r="X542" s="1"/>
  <c r="BH542"/>
  <c r="Q591"/>
  <c r="BE591" s="1"/>
  <c r="CI591" s="1"/>
  <c r="BH591"/>
  <c r="Q461"/>
  <c r="BD461" s="1"/>
  <c r="BH461"/>
  <c r="Q598"/>
  <c r="Z598" s="1"/>
  <c r="BH598"/>
  <c r="G549"/>
  <c r="G647" s="1"/>
  <c r="A647"/>
  <c r="Q478"/>
  <c r="Z478" s="1"/>
  <c r="BH478"/>
  <c r="Q517"/>
  <c r="BE517" s="1"/>
  <c r="CI517" s="1"/>
  <c r="BH517"/>
  <c r="Q573"/>
  <c r="BD573" s="1"/>
  <c r="BH573"/>
  <c r="Q485"/>
  <c r="BC485" s="1"/>
  <c r="BH485"/>
  <c r="Q560"/>
  <c r="BE560" s="1"/>
  <c r="CI560" s="1"/>
  <c r="BH560"/>
  <c r="Q484"/>
  <c r="S484" s="1"/>
  <c r="U484" s="1"/>
  <c r="BH484"/>
  <c r="Q458"/>
  <c r="V458" s="1"/>
  <c r="W458" s="1"/>
  <c r="BH458"/>
  <c r="AZ58"/>
  <c r="BA58" s="1"/>
  <c r="AY58"/>
  <c r="Z457"/>
  <c r="AE457" s="1"/>
  <c r="Z483"/>
  <c r="AE483" s="1"/>
  <c r="Z583"/>
  <c r="AE583" s="1"/>
  <c r="AC455"/>
  <c r="V453"/>
  <c r="W453" s="1"/>
  <c r="X559"/>
  <c r="Y559" s="1"/>
  <c r="Z459"/>
  <c r="AE459" s="1"/>
  <c r="Z541"/>
  <c r="AE541" s="1"/>
  <c r="V443"/>
  <c r="W443" s="1"/>
  <c r="S590"/>
  <c r="U590" s="1"/>
  <c r="AB590" s="1"/>
  <c r="V456"/>
  <c r="W456" s="1"/>
  <c r="AF455"/>
  <c r="AC448"/>
  <c r="AX244"/>
  <c r="AY244" s="1"/>
  <c r="BH104"/>
  <c r="AL104" s="1"/>
  <c r="AM104" s="1"/>
  <c r="AN520"/>
  <c r="CG348"/>
  <c r="BD62"/>
  <c r="BG61" s="1"/>
  <c r="BI61" s="1"/>
  <c r="N59" i="3" s="1"/>
  <c r="AY50" i="1"/>
  <c r="AY51"/>
  <c r="BC50"/>
  <c r="BD50" s="1"/>
  <c r="BG49" s="1"/>
  <c r="BI49" s="1"/>
  <c r="BC51"/>
  <c r="BM51" s="1"/>
  <c r="P49" i="3" s="1"/>
  <c r="BN326" i="1"/>
  <c r="BK326" s="1"/>
  <c r="BL326" s="1"/>
  <c r="AZ50"/>
  <c r="BA50" s="1"/>
  <c r="BB50" s="1"/>
  <c r="CG338"/>
  <c r="CG312"/>
  <c r="BR315"/>
  <c r="BX315" s="1"/>
  <c r="CG315"/>
  <c r="CG314"/>
  <c r="CG313"/>
  <c r="BR323"/>
  <c r="BU323" s="1"/>
  <c r="BV323" s="1"/>
  <c r="BW323" s="1"/>
  <c r="CG323"/>
  <c r="BR367"/>
  <c r="CG367"/>
  <c r="BR331"/>
  <c r="BU331" s="1"/>
  <c r="BV331" s="1"/>
  <c r="BW331" s="1"/>
  <c r="CG331"/>
  <c r="BR332"/>
  <c r="CG332"/>
  <c r="CG319"/>
  <c r="CG316"/>
  <c r="BR329"/>
  <c r="CG329"/>
  <c r="BR327"/>
  <c r="CG327"/>
  <c r="CG406"/>
  <c r="BR503"/>
  <c r="CG328"/>
  <c r="BH251"/>
  <c r="AL251" s="1"/>
  <c r="AM251" s="1"/>
  <c r="AZ92"/>
  <c r="BA92" s="1"/>
  <c r="H30" i="3"/>
  <c r="CG330" i="1"/>
  <c r="BR318"/>
  <c r="CG318"/>
  <c r="H15" i="3"/>
  <c r="CG311" i="1"/>
  <c r="CG317"/>
  <c r="BR511"/>
  <c r="BT511" s="1"/>
  <c r="CG511"/>
  <c r="BR334"/>
  <c r="BX334" s="1"/>
  <c r="CG334"/>
  <c r="BR309"/>
  <c r="BX309" s="1"/>
  <c r="CG309"/>
  <c r="BR529"/>
  <c r="CG529"/>
  <c r="BR504"/>
  <c r="BT504" s="1"/>
  <c r="CG504"/>
  <c r="CG333"/>
  <c r="CG407"/>
  <c r="CG322"/>
  <c r="CG310"/>
  <c r="CG337"/>
  <c r="BC49"/>
  <c r="BM49" s="1"/>
  <c r="P47" i="3" s="1"/>
  <c r="BC109" i="1"/>
  <c r="AY109"/>
  <c r="K101" i="3"/>
  <c r="BN325" i="1"/>
  <c r="BO325" s="1"/>
  <c r="BP325" s="1"/>
  <c r="AY70"/>
  <c r="AY92"/>
  <c r="BC92"/>
  <c r="BO21"/>
  <c r="BP21" s="1"/>
  <c r="BQ21" s="1"/>
  <c r="BN21"/>
  <c r="BO19"/>
  <c r="BP19" s="1"/>
  <c r="BQ19" s="1"/>
  <c r="AZ103"/>
  <c r="BA103" s="1"/>
  <c r="BB103" s="1"/>
  <c r="BH100"/>
  <c r="AL100" s="1"/>
  <c r="AM100" s="1"/>
  <c r="BO23"/>
  <c r="BP23" s="1"/>
  <c r="BQ23" s="1"/>
  <c r="AX119"/>
  <c r="K117" i="3" s="1"/>
  <c r="BM55" i="1"/>
  <c r="BO55" s="1"/>
  <c r="BP55" s="1"/>
  <c r="BQ55" s="1"/>
  <c r="AX251"/>
  <c r="K249" i="3" s="1"/>
  <c r="BN23" i="1"/>
  <c r="AU316"/>
  <c r="BH119"/>
  <c r="AL119" s="1"/>
  <c r="AM119" s="1"/>
  <c r="AZ132"/>
  <c r="BA132" s="1"/>
  <c r="AU504"/>
  <c r="BC66"/>
  <c r="BH94"/>
  <c r="AL94" s="1"/>
  <c r="AM94" s="1"/>
  <c r="L61" i="3"/>
  <c r="AZ88" i="1"/>
  <c r="BA88" s="1"/>
  <c r="BB88" s="1"/>
  <c r="AU503"/>
  <c r="BC95"/>
  <c r="AZ66"/>
  <c r="BA66" s="1"/>
  <c r="AV94"/>
  <c r="G92" i="3" s="1"/>
  <c r="AZ95" i="1"/>
  <c r="BA95" s="1"/>
  <c r="AY66"/>
  <c r="BN45"/>
  <c r="AP444"/>
  <c r="AS444" s="1"/>
  <c r="AT444" s="1"/>
  <c r="AY95"/>
  <c r="BO45"/>
  <c r="BP45" s="1"/>
  <c r="BQ45" s="1"/>
  <c r="AQ357"/>
  <c r="BJ216"/>
  <c r="BK216" s="1"/>
  <c r="BL216" s="1"/>
  <c r="BD210"/>
  <c r="BG209" s="1"/>
  <c r="BI209" s="1"/>
  <c r="BJ209" s="1"/>
  <c r="BK209" s="1"/>
  <c r="BL209" s="1"/>
  <c r="AY287"/>
  <c r="AY88"/>
  <c r="BM37"/>
  <c r="BN37" s="1"/>
  <c r="K285" i="3"/>
  <c r="BN19" i="1"/>
  <c r="AW120"/>
  <c r="BM29"/>
  <c r="P27" i="3" s="1"/>
  <c r="BC287" i="1"/>
  <c r="AP344"/>
  <c r="AQ344" s="1"/>
  <c r="AW82"/>
  <c r="AX262"/>
  <c r="K260" i="3" s="1"/>
  <c r="BH120" i="1"/>
  <c r="AL120" s="1"/>
  <c r="AM120" s="1"/>
  <c r="BH262"/>
  <c r="AL262" s="1"/>
  <c r="AM262" s="1"/>
  <c r="AX120"/>
  <c r="K118" i="3" s="1"/>
  <c r="AW262" i="1"/>
  <c r="BM63"/>
  <c r="P61" i="3" s="1"/>
  <c r="BC88" i="1"/>
  <c r="AU312"/>
  <c r="BN348"/>
  <c r="BK348" s="1"/>
  <c r="H52" i="3"/>
  <c r="BH244" i="1"/>
  <c r="AL244" s="1"/>
  <c r="AM244" s="1"/>
  <c r="AV244"/>
  <c r="G242" i="3" s="1"/>
  <c r="BH110" i="1"/>
  <c r="AL110" s="1"/>
  <c r="AM110" s="1"/>
  <c r="AV110"/>
  <c r="G108" i="3" s="1"/>
  <c r="BJ41" i="1"/>
  <c r="BK41" s="1"/>
  <c r="BL41" s="1"/>
  <c r="N39" i="3"/>
  <c r="BO59" i="1"/>
  <c r="BP59" s="1"/>
  <c r="BQ59" s="1"/>
  <c r="P57" i="3"/>
  <c r="BJ40" i="1"/>
  <c r="BK40" s="1"/>
  <c r="BL40" s="1"/>
  <c r="N38" i="3"/>
  <c r="BJ224" i="1"/>
  <c r="BK224" s="1"/>
  <c r="N222" i="3"/>
  <c r="BC57" i="1"/>
  <c r="BM57" s="1"/>
  <c r="P55" i="3" s="1"/>
  <c r="K55"/>
  <c r="BC115" i="1"/>
  <c r="K113" i="3"/>
  <c r="AQ289" i="1"/>
  <c r="AR289" s="1"/>
  <c r="AS289" s="1"/>
  <c r="I287" i="3"/>
  <c r="AY46" i="1"/>
  <c r="K44" i="3"/>
  <c r="AZ81" i="1"/>
  <c r="BA81" s="1"/>
  <c r="BB81" s="1"/>
  <c r="K79" i="3"/>
  <c r="BN320" i="1"/>
  <c r="BK320" s="1"/>
  <c r="H24" i="3"/>
  <c r="AY86" i="1"/>
  <c r="K84" i="3"/>
  <c r="AZ101" i="1"/>
  <c r="BA101" s="1"/>
  <c r="K99" i="3"/>
  <c r="BO40" i="1"/>
  <c r="BP40" s="1"/>
  <c r="BQ40" s="1"/>
  <c r="P38" i="3"/>
  <c r="BC48" i="1"/>
  <c r="BM48" s="1"/>
  <c r="K46" i="3"/>
  <c r="BC91" i="1"/>
  <c r="K89" i="3"/>
  <c r="AQ252" i="1"/>
  <c r="AR252" s="1"/>
  <c r="I250" i="3"/>
  <c r="AT139" i="1"/>
  <c r="AU139" s="1"/>
  <c r="AV139" s="1"/>
  <c r="G137" i="3" s="1"/>
  <c r="I137"/>
  <c r="BJ28" i="1"/>
  <c r="BK28" s="1"/>
  <c r="BL28" s="1"/>
  <c r="N26" i="3"/>
  <c r="BC79" i="1"/>
  <c r="K77" i="3"/>
  <c r="AT238" i="1"/>
  <c r="AU238" s="1"/>
  <c r="AV238" s="1"/>
  <c r="G236" i="3" s="1"/>
  <c r="I236"/>
  <c r="AY150" i="1"/>
  <c r="K148" i="3"/>
  <c r="AQ189" i="1"/>
  <c r="AR189" s="1"/>
  <c r="AS189" s="1"/>
  <c r="I187" i="3"/>
  <c r="BN24" i="1"/>
  <c r="P22" i="3"/>
  <c r="AL430" i="1"/>
  <c r="AM430" s="1"/>
  <c r="J134" i="3"/>
  <c r="AZ87" i="1"/>
  <c r="BA87" s="1"/>
  <c r="K85" i="3"/>
  <c r="BH137" i="1"/>
  <c r="AL137" s="1"/>
  <c r="AM137" s="1"/>
  <c r="AV137"/>
  <c r="G135" i="3" s="1"/>
  <c r="BJ17" i="1"/>
  <c r="BK17" s="1"/>
  <c r="BL17" s="1"/>
  <c r="N15" i="3"/>
  <c r="AT170" i="1"/>
  <c r="AU170" s="1"/>
  <c r="AV170" s="1"/>
  <c r="G168" i="3" s="1"/>
  <c r="I168"/>
  <c r="AS324" i="1"/>
  <c r="AT324" s="1"/>
  <c r="L28" i="3"/>
  <c r="AY72" i="1"/>
  <c r="K70" i="3"/>
  <c r="AQ277" i="1"/>
  <c r="AR277" s="1"/>
  <c r="AS277" s="1"/>
  <c r="I275" i="3"/>
  <c r="BC295" i="1"/>
  <c r="K293" i="3"/>
  <c r="AZ89" i="1"/>
  <c r="BA89" s="1"/>
  <c r="BB89" s="1"/>
  <c r="K87" i="3"/>
  <c r="BC132" i="1"/>
  <c r="K130" i="3"/>
  <c r="BN332" i="1"/>
  <c r="BK332" s="1"/>
  <c r="H36" i="3"/>
  <c r="AW119" i="1"/>
  <c r="BH233"/>
  <c r="AL233" s="1"/>
  <c r="AM233" s="1"/>
  <c r="AX233"/>
  <c r="K231" i="3" s="1"/>
  <c r="BO210" i="1"/>
  <c r="BP210" s="1"/>
  <c r="BQ210" s="1"/>
  <c r="AN530"/>
  <c r="AW233"/>
  <c r="AW251"/>
  <c r="BN210"/>
  <c r="AS295"/>
  <c r="AP360"/>
  <c r="AZ133"/>
  <c r="BA133" s="1"/>
  <c r="BB133" s="1"/>
  <c r="K131" i="3"/>
  <c r="BJ38" i="1"/>
  <c r="BK38" s="1"/>
  <c r="BL38" s="1"/>
  <c r="N36" i="3"/>
  <c r="AQ153" i="1"/>
  <c r="AR153" s="1"/>
  <c r="AS153" s="1"/>
  <c r="I151" i="3"/>
  <c r="AZ212" i="1"/>
  <c r="BA212" s="1"/>
  <c r="BB212" s="1"/>
  <c r="K210" i="3"/>
  <c r="BJ242" i="1"/>
  <c r="BK242" s="1"/>
  <c r="BL242" s="1"/>
  <c r="N240" i="3"/>
  <c r="AZ237" i="1"/>
  <c r="BA237" s="1"/>
  <c r="BB237" s="1"/>
  <c r="K235" i="3"/>
  <c r="BH116" i="1"/>
  <c r="AL116" s="1"/>
  <c r="AM116" s="1"/>
  <c r="AV116"/>
  <c r="G114" i="3" s="1"/>
  <c r="BC106" i="1"/>
  <c r="K104" i="3"/>
  <c r="AQ220" i="1"/>
  <c r="AR220" s="1"/>
  <c r="AS220" s="1"/>
  <c r="I218" i="3"/>
  <c r="AZ60" i="1"/>
  <c r="BA60" s="1"/>
  <c r="BB60" s="1"/>
  <c r="K58" i="3"/>
  <c r="AQ245" i="1"/>
  <c r="AR245" s="1"/>
  <c r="AS245" s="1"/>
  <c r="I243" i="3"/>
  <c r="AQ505" i="1"/>
  <c r="L209" i="3"/>
  <c r="AZ76" i="1"/>
  <c r="BA76" s="1"/>
  <c r="K74" i="3"/>
  <c r="BN339" i="1"/>
  <c r="BK339" s="1"/>
  <c r="H43" i="3"/>
  <c r="AZ117" i="1"/>
  <c r="BA117" s="1"/>
  <c r="BB117" s="1"/>
  <c r="K115" i="3"/>
  <c r="BN335" i="1"/>
  <c r="BK335" s="1"/>
  <c r="H39" i="3"/>
  <c r="AT285" i="1"/>
  <c r="AX285" s="1"/>
  <c r="I283" i="3"/>
  <c r="BN314" i="1"/>
  <c r="BK314" s="1"/>
  <c r="H18" i="3"/>
  <c r="AY105" i="1"/>
  <c r="K103" i="3"/>
  <c r="AZ91" i="1"/>
  <c r="BA91" s="1"/>
  <c r="AY91"/>
  <c r="AT156"/>
  <c r="AU156" s="1"/>
  <c r="AV156" s="1"/>
  <c r="G154" i="3" s="1"/>
  <c r="I154"/>
  <c r="BN407" i="1"/>
  <c r="BK407" s="1"/>
  <c r="H111" i="3"/>
  <c r="BN318" i="1"/>
  <c r="BK318" s="1"/>
  <c r="H22" i="3"/>
  <c r="BN317" i="1"/>
  <c r="BK317" s="1"/>
  <c r="H21" i="3"/>
  <c r="AS519" i="1"/>
  <c r="AT519" s="1"/>
  <c r="AU519" s="1"/>
  <c r="L223" i="3"/>
  <c r="BN330" i="1"/>
  <c r="BK330" s="1"/>
  <c r="H34" i="3"/>
  <c r="AS411" i="1"/>
  <c r="AT411" s="1"/>
  <c r="AU411" s="1"/>
  <c r="L115" i="3"/>
  <c r="BO235" i="1"/>
  <c r="BP235" s="1"/>
  <c r="BQ235" s="1"/>
  <c r="P233" i="3"/>
  <c r="AS412" i="1"/>
  <c r="AT412" s="1"/>
  <c r="BC75"/>
  <c r="K73" i="3"/>
  <c r="BJ15" i="1"/>
  <c r="BK15" s="1"/>
  <c r="N13" i="3"/>
  <c r="BJ16" i="1"/>
  <c r="BK16" s="1"/>
  <c r="BL16" s="1"/>
  <c r="N14" i="3"/>
  <c r="BN337" i="1"/>
  <c r="BK337" s="1"/>
  <c r="H41" i="3"/>
  <c r="AZ83" i="1"/>
  <c r="BA83" s="1"/>
  <c r="K81" i="3"/>
  <c r="AZ96" i="1"/>
  <c r="BA96" s="1"/>
  <c r="BB96" s="1"/>
  <c r="K94" i="3"/>
  <c r="BN321" i="1"/>
  <c r="BK321" s="1"/>
  <c r="H25" i="3"/>
  <c r="BO31" i="1"/>
  <c r="BP31" s="1"/>
  <c r="BQ31" s="1"/>
  <c r="P29" i="3"/>
  <c r="BN504" i="1"/>
  <c r="BK504" s="1"/>
  <c r="H208" i="3"/>
  <c r="BN328" i="1"/>
  <c r="BK328" s="1"/>
  <c r="H32" i="3"/>
  <c r="BB64" i="1"/>
  <c r="BC89"/>
  <c r="CC502"/>
  <c r="CD502" s="1"/>
  <c r="CE502" s="1"/>
  <c r="CB502"/>
  <c r="BD64"/>
  <c r="BG63" s="1"/>
  <c r="BI63" s="1"/>
  <c r="AQ324"/>
  <c r="BM34"/>
  <c r="AU295"/>
  <c r="BH134"/>
  <c r="AL134" s="1"/>
  <c r="AM134" s="1"/>
  <c r="AY89"/>
  <c r="AY79"/>
  <c r="BC86"/>
  <c r="AH546"/>
  <c r="AI546" s="1"/>
  <c r="AJ546" s="1"/>
  <c r="BD31"/>
  <c r="BG30" s="1"/>
  <c r="BI30" s="1"/>
  <c r="BC101"/>
  <c r="AY48"/>
  <c r="AZ105"/>
  <c r="BA105" s="1"/>
  <c r="BC105"/>
  <c r="BN40"/>
  <c r="AZ48"/>
  <c r="BA48" s="1"/>
  <c r="BB48" s="1"/>
  <c r="AN279"/>
  <c r="D277" i="3" s="1"/>
  <c r="BD40" i="1"/>
  <c r="BG39" s="1"/>
  <c r="BI39" s="1"/>
  <c r="BC83"/>
  <c r="BN31"/>
  <c r="AY101"/>
  <c r="AW134"/>
  <c r="AX134"/>
  <c r="AQ156"/>
  <c r="AR156" s="1"/>
  <c r="BC81"/>
  <c r="AQ285"/>
  <c r="AR285" s="1"/>
  <c r="AS285" s="1"/>
  <c r="BN235"/>
  <c r="AZ86"/>
  <c r="BA86" s="1"/>
  <c r="BB31"/>
  <c r="BC76"/>
  <c r="BM211"/>
  <c r="AY115"/>
  <c r="BC46"/>
  <c r="BM46" s="1"/>
  <c r="AV454"/>
  <c r="AX454" s="1"/>
  <c r="AS244"/>
  <c r="AY76"/>
  <c r="BN313"/>
  <c r="AZ46"/>
  <c r="BA46" s="1"/>
  <c r="BB74"/>
  <c r="BC117"/>
  <c r="BN311"/>
  <c r="H42" i="3"/>
  <c r="H38"/>
  <c r="AW99" i="1"/>
  <c r="BH99"/>
  <c r="AL99" s="1"/>
  <c r="AM99" s="1"/>
  <c r="BU320"/>
  <c r="BT320"/>
  <c r="AY117"/>
  <c r="AZ72"/>
  <c r="BA72" s="1"/>
  <c r="AY57"/>
  <c r="AY83"/>
  <c r="AY81"/>
  <c r="AY96"/>
  <c r="BC96"/>
  <c r="BN33"/>
  <c r="BO33"/>
  <c r="BP33" s="1"/>
  <c r="BQ33" s="1"/>
  <c r="AT277"/>
  <c r="AU277" s="1"/>
  <c r="AQ519"/>
  <c r="AQ296"/>
  <c r="AR296" s="1"/>
  <c r="AT296"/>
  <c r="AX296" s="1"/>
  <c r="BB55"/>
  <c r="AN290"/>
  <c r="D288" i="3" s="1"/>
  <c r="AQ411" i="1"/>
  <c r="AA199"/>
  <c r="AB199" s="1"/>
  <c r="AT245"/>
  <c r="AU245" s="1"/>
  <c r="AZ79"/>
  <c r="BA79" s="1"/>
  <c r="BU321"/>
  <c r="BV321" s="1"/>
  <c r="BW321" s="1"/>
  <c r="AZ75"/>
  <c r="BA75" s="1"/>
  <c r="BB75" s="1"/>
  <c r="AZ115"/>
  <c r="BA115" s="1"/>
  <c r="BC72"/>
  <c r="BB225"/>
  <c r="AN193"/>
  <c r="D191" i="3" s="1"/>
  <c r="AH397" i="1"/>
  <c r="AI397" s="1"/>
  <c r="AJ397" s="1"/>
  <c r="BB287"/>
  <c r="AD207"/>
  <c r="AE207" s="1"/>
  <c r="AJ207" s="1"/>
  <c r="AN191"/>
  <c r="D189" i="3" s="1"/>
  <c r="AZ106" i="1"/>
  <c r="BA106" s="1"/>
  <c r="BB106" s="1"/>
  <c r="AY75"/>
  <c r="BB59"/>
  <c r="BD56"/>
  <c r="BG55" s="1"/>
  <c r="BI55" s="1"/>
  <c r="AX137"/>
  <c r="AQ170"/>
  <c r="AR170" s="1"/>
  <c r="AS170" s="1"/>
  <c r="BB37"/>
  <c r="AS505"/>
  <c r="AT505" s="1"/>
  <c r="AU505" s="1"/>
  <c r="AD191"/>
  <c r="AE191" s="1"/>
  <c r="AJ191" s="1"/>
  <c r="BC60"/>
  <c r="BM60" s="1"/>
  <c r="AY421"/>
  <c r="AZ421" s="1"/>
  <c r="BA421"/>
  <c r="E125" i="3" s="1"/>
  <c r="AW400" i="1"/>
  <c r="AX400"/>
  <c r="AY389"/>
  <c r="AZ389" s="1"/>
  <c r="BA389"/>
  <c r="E93" i="3" s="1"/>
  <c r="BA432" i="1"/>
  <c r="E136" i="3" s="1"/>
  <c r="AY432" i="1"/>
  <c r="AZ432" s="1"/>
  <c r="AX546"/>
  <c r="AW546"/>
  <c r="AB460"/>
  <c r="AP408"/>
  <c r="AP368"/>
  <c r="AY398"/>
  <c r="AZ398" s="1"/>
  <c r="BA398"/>
  <c r="E102" i="3" s="1"/>
  <c r="AY539" i="1"/>
  <c r="AZ539" s="1"/>
  <c r="BA539"/>
  <c r="E243" i="3" s="1"/>
  <c r="AY377" i="1"/>
  <c r="AZ377" s="1"/>
  <c r="BA377"/>
  <c r="E81" i="3" s="1"/>
  <c r="AY382" i="1"/>
  <c r="AZ382" s="1"/>
  <c r="BA382"/>
  <c r="E86" i="3" s="1"/>
  <c r="AY435" i="1"/>
  <c r="AZ435" s="1"/>
  <c r="BA435"/>
  <c r="E139" i="3" s="1"/>
  <c r="AY418" i="1"/>
  <c r="AZ418" s="1"/>
  <c r="BA418"/>
  <c r="E122" i="3" s="1"/>
  <c r="AY447" i="1"/>
  <c r="AZ447" s="1"/>
  <c r="BA447"/>
  <c r="E151" i="3" s="1"/>
  <c r="AY386" i="1"/>
  <c r="AZ386" s="1"/>
  <c r="BA386"/>
  <c r="E90" i="3" s="1"/>
  <c r="AY433" i="1"/>
  <c r="AZ433" s="1"/>
  <c r="BA433"/>
  <c r="E137" i="3" s="1"/>
  <c r="AY403" i="1"/>
  <c r="AZ403" s="1"/>
  <c r="BA403"/>
  <c r="E107" i="3" s="1"/>
  <c r="AY450" i="1"/>
  <c r="AZ450" s="1"/>
  <c r="BA450"/>
  <c r="E154" i="3" s="1"/>
  <c r="BF466" i="1"/>
  <c r="BG466" s="1"/>
  <c r="CH466" s="1"/>
  <c r="BI466" s="1"/>
  <c r="BJ466" s="1"/>
  <c r="AV466"/>
  <c r="BM225"/>
  <c r="AZ57"/>
  <c r="BA57" s="1"/>
  <c r="BB57" s="1"/>
  <c r="AW110"/>
  <c r="AA192"/>
  <c r="AB192" s="1"/>
  <c r="BN59"/>
  <c r="AP356"/>
  <c r="AX446"/>
  <c r="AW446"/>
  <c r="BA564"/>
  <c r="E268" i="3" s="1"/>
  <c r="AY564" i="1"/>
  <c r="AZ564" s="1"/>
  <c r="BA436"/>
  <c r="E140" i="3" s="1"/>
  <c r="AY436" i="1"/>
  <c r="AZ436" s="1"/>
  <c r="BA384"/>
  <c r="E88" i="3" s="1"/>
  <c r="AY384" i="1"/>
  <c r="AZ384" s="1"/>
  <c r="AY373"/>
  <c r="AZ373" s="1"/>
  <c r="BA373"/>
  <c r="E77" i="3" s="1"/>
  <c r="AY553" i="1"/>
  <c r="AZ553" s="1"/>
  <c r="BA553"/>
  <c r="E257" i="3" s="1"/>
  <c r="AX397" i="1"/>
  <c r="AW397"/>
  <c r="AY212"/>
  <c r="AZ295"/>
  <c r="BA295" s="1"/>
  <c r="BB295" s="1"/>
  <c r="AY87"/>
  <c r="AC196"/>
  <c r="BF420"/>
  <c r="BG420" s="1"/>
  <c r="CH420" s="1"/>
  <c r="BI420" s="1"/>
  <c r="BJ420" s="1"/>
  <c r="BF404"/>
  <c r="BG404" s="1"/>
  <c r="CH404" s="1"/>
  <c r="BI404" s="1"/>
  <c r="BJ404" s="1"/>
  <c r="BX335"/>
  <c r="BU335"/>
  <c r="BV335" s="1"/>
  <c r="BW335" s="1"/>
  <c r="BT335"/>
  <c r="AP445"/>
  <c r="AP530"/>
  <c r="BA528"/>
  <c r="E232" i="3" s="1"/>
  <c r="AY528" i="1"/>
  <c r="AZ528" s="1"/>
  <c r="AY394"/>
  <c r="AZ394" s="1"/>
  <c r="BA394"/>
  <c r="E98" i="3" s="1"/>
  <c r="BA532" i="1"/>
  <c r="E236" i="3" s="1"/>
  <c r="AY532" i="1"/>
  <c r="AZ532" s="1"/>
  <c r="AY385"/>
  <c r="AZ385" s="1"/>
  <c r="BA385"/>
  <c r="E89" i="3" s="1"/>
  <c r="AY507" i="1"/>
  <c r="AZ507" s="1"/>
  <c r="BA507"/>
  <c r="E211" i="3" s="1"/>
  <c r="AY391" i="1"/>
  <c r="AZ391" s="1"/>
  <c r="BA391"/>
  <c r="E95" i="3" s="1"/>
  <c r="AY463" i="1"/>
  <c r="AZ463" s="1"/>
  <c r="BA463"/>
  <c r="E167" i="3" s="1"/>
  <c r="AY375" i="1"/>
  <c r="AZ375" s="1"/>
  <c r="BA375"/>
  <c r="E79" i="3" s="1"/>
  <c r="AY415" i="1"/>
  <c r="AZ415" s="1"/>
  <c r="BA415"/>
  <c r="E119" i="3" s="1"/>
  <c r="AY449" i="1"/>
  <c r="AZ449" s="1"/>
  <c r="BA449"/>
  <c r="E153" i="3" s="1"/>
  <c r="AY295" i="1"/>
  <c r="X193"/>
  <c r="AP193" s="1"/>
  <c r="AV420"/>
  <c r="AT252"/>
  <c r="AU252" s="1"/>
  <c r="R199"/>
  <c r="U199" s="1"/>
  <c r="AW137"/>
  <c r="AC291"/>
  <c r="U193"/>
  <c r="AD193" s="1"/>
  <c r="AE193" s="1"/>
  <c r="AJ193" s="1"/>
  <c r="AY60"/>
  <c r="W199"/>
  <c r="R291"/>
  <c r="U291" s="1"/>
  <c r="AD291" s="1"/>
  <c r="AK430"/>
  <c r="BM430" s="1"/>
  <c r="AD286"/>
  <c r="AE286" s="1"/>
  <c r="AJ286" s="1"/>
  <c r="AW244"/>
  <c r="S199"/>
  <c r="V199" s="1"/>
  <c r="T199" s="1"/>
  <c r="Y199" s="1"/>
  <c r="Z199" s="1"/>
  <c r="R192"/>
  <c r="U192" s="1"/>
  <c r="BC87"/>
  <c r="BM64"/>
  <c r="BB82"/>
  <c r="AT189"/>
  <c r="AU189" s="1"/>
  <c r="BO24"/>
  <c r="BP24" s="1"/>
  <c r="BQ24" s="1"/>
  <c r="X271"/>
  <c r="AP271" s="1"/>
  <c r="AA198"/>
  <c r="AB198" s="1"/>
  <c r="R298"/>
  <c r="U298" s="1"/>
  <c r="V286"/>
  <c r="T286" s="1"/>
  <c r="X286" s="1"/>
  <c r="AP286" s="1"/>
  <c r="AW108"/>
  <c r="BH108"/>
  <c r="AL108" s="1"/>
  <c r="AM108" s="1"/>
  <c r="AY108"/>
  <c r="BC108"/>
  <c r="AZ108"/>
  <c r="BA108" s="1"/>
  <c r="BB108" s="1"/>
  <c r="X214"/>
  <c r="AP214" s="1"/>
  <c r="Y158"/>
  <c r="Z158" s="1"/>
  <c r="AN158" s="1"/>
  <c r="D156" i="3" s="1"/>
  <c r="AD194" i="1"/>
  <c r="AE194" s="1"/>
  <c r="AJ194" s="1"/>
  <c r="AT289"/>
  <c r="AU289" s="1"/>
  <c r="AV289" s="1"/>
  <c r="G287" i="3" s="1"/>
  <c r="X147" i="1"/>
  <c r="AP147" s="1"/>
  <c r="X290"/>
  <c r="AP290" s="1"/>
  <c r="BC150"/>
  <c r="Y143"/>
  <c r="Z143" s="1"/>
  <c r="AN143" s="1"/>
  <c r="D141" i="3" s="1"/>
  <c r="AA280" i="1"/>
  <c r="AB280" s="1"/>
  <c r="W192"/>
  <c r="S291"/>
  <c r="V291" s="1"/>
  <c r="T291" s="1"/>
  <c r="Y291" s="1"/>
  <c r="Z291" s="1"/>
  <c r="AD279"/>
  <c r="AE279" s="1"/>
  <c r="AJ279" s="1"/>
  <c r="AD304"/>
  <c r="AE304" s="1"/>
  <c r="AJ304" s="1"/>
  <c r="Y140"/>
  <c r="Z140" s="1"/>
  <c r="AN140" s="1"/>
  <c r="D138" i="3" s="1"/>
  <c r="AD290" i="1"/>
  <c r="AE290" s="1"/>
  <c r="AJ290" s="1"/>
  <c r="Y304"/>
  <c r="Z304" s="1"/>
  <c r="AN304" s="1"/>
  <c r="D302" i="3" s="1"/>
  <c r="X304" i="1"/>
  <c r="AP304" s="1"/>
  <c r="BC237"/>
  <c r="AY106"/>
  <c r="X207"/>
  <c r="AP207" s="1"/>
  <c r="R198"/>
  <c r="U198" s="1"/>
  <c r="AN297"/>
  <c r="D295" i="3" s="1"/>
  <c r="AY237" i="1"/>
  <c r="AQ238"/>
  <c r="AR238" s="1"/>
  <c r="AS238" s="1"/>
  <c r="AQ141"/>
  <c r="AR141" s="1"/>
  <c r="AS141" s="1"/>
  <c r="S198"/>
  <c r="V198" s="1"/>
  <c r="T198" s="1"/>
  <c r="AC198"/>
  <c r="AW116"/>
  <c r="AX116"/>
  <c r="BM243"/>
  <c r="AC192"/>
  <c r="W291"/>
  <c r="AD297"/>
  <c r="AE297" s="1"/>
  <c r="AJ297" s="1"/>
  <c r="AM368"/>
  <c r="AN368" s="1"/>
  <c r="AT141"/>
  <c r="AU141" s="1"/>
  <c r="AT220"/>
  <c r="AU220" s="1"/>
  <c r="X154"/>
  <c r="AP154" s="1"/>
  <c r="AX125"/>
  <c r="BD218"/>
  <c r="BG217" s="1"/>
  <c r="BI217" s="1"/>
  <c r="BD28"/>
  <c r="BG27" s="1"/>
  <c r="BI27" s="1"/>
  <c r="AS116"/>
  <c r="T488"/>
  <c r="T567"/>
  <c r="T510"/>
  <c r="T517"/>
  <c r="T475"/>
  <c r="T524"/>
  <c r="T542"/>
  <c r="T560"/>
  <c r="T478"/>
  <c r="T573"/>
  <c r="T485"/>
  <c r="T472"/>
  <c r="T535"/>
  <c r="T479"/>
  <c r="T476"/>
  <c r="T458"/>
  <c r="BM15"/>
  <c r="V194"/>
  <c r="T194" s="1"/>
  <c r="X194" s="1"/>
  <c r="AP194" s="1"/>
  <c r="X221"/>
  <c r="AP221" s="1"/>
  <c r="AQ139"/>
  <c r="AR139" s="1"/>
  <c r="AS139" s="1"/>
  <c r="X297"/>
  <c r="AP297" s="1"/>
  <c r="AZ150"/>
  <c r="BA150" s="1"/>
  <c r="BB150" s="1"/>
  <c r="X171"/>
  <c r="AP171" s="1"/>
  <c r="AT153"/>
  <c r="AU153" s="1"/>
  <c r="R195"/>
  <c r="U195" s="1"/>
  <c r="BB54"/>
  <c r="W196"/>
  <c r="AA298"/>
  <c r="AB298" s="1"/>
  <c r="W298"/>
  <c r="T580"/>
  <c r="T487"/>
  <c r="T584"/>
  <c r="T591"/>
  <c r="T461"/>
  <c r="T598"/>
  <c r="BH90"/>
  <c r="AL90" s="1"/>
  <c r="AM90" s="1"/>
  <c r="AW90"/>
  <c r="T484"/>
  <c r="BC90"/>
  <c r="AY90"/>
  <c r="AZ90"/>
  <c r="BA90" s="1"/>
  <c r="BB90" s="1"/>
  <c r="T549"/>
  <c r="T462"/>
  <c r="T501"/>
  <c r="X172"/>
  <c r="AP172" s="1"/>
  <c r="BC212"/>
  <c r="BM212" s="1"/>
  <c r="P210" i="3" s="1"/>
  <c r="AA196" i="1"/>
  <c r="AB196" s="1"/>
  <c r="R196"/>
  <c r="U196" s="1"/>
  <c r="AC298"/>
  <c r="X278"/>
  <c r="AP278" s="1"/>
  <c r="X190"/>
  <c r="AP190" s="1"/>
  <c r="X191"/>
  <c r="AP191" s="1"/>
  <c r="BD54"/>
  <c r="BG53" s="1"/>
  <c r="BI53" s="1"/>
  <c r="X129"/>
  <c r="AP129" s="1"/>
  <c r="X126"/>
  <c r="AP126" s="1"/>
  <c r="BM32"/>
  <c r="W280"/>
  <c r="AA195"/>
  <c r="AB195" s="1"/>
  <c r="AH450"/>
  <c r="AI450" s="1"/>
  <c r="AJ450" s="1"/>
  <c r="J154" i="3" s="1"/>
  <c r="AH514" i="1"/>
  <c r="AI514" s="1"/>
  <c r="AJ514" s="1"/>
  <c r="J218" i="3" s="1"/>
  <c r="R525" i="1"/>
  <c r="P525"/>
  <c r="AF454"/>
  <c r="R550"/>
  <c r="P550"/>
  <c r="R543"/>
  <c r="P543"/>
  <c r="P281"/>
  <c r="Q281" s="1"/>
  <c r="W281" s="1"/>
  <c r="O575"/>
  <c r="R536"/>
  <c r="P536"/>
  <c r="P200"/>
  <c r="Q200" s="1"/>
  <c r="R200" s="1"/>
  <c r="O494"/>
  <c r="P299"/>
  <c r="Q299" s="1"/>
  <c r="S299" s="1"/>
  <c r="O593"/>
  <c r="P203"/>
  <c r="Q203" s="1"/>
  <c r="W203" s="1"/>
  <c r="O497"/>
  <c r="R489"/>
  <c r="P489"/>
  <c r="R574"/>
  <c r="P574"/>
  <c r="Y175"/>
  <c r="Z175" s="1"/>
  <c r="AN175" s="1"/>
  <c r="D173" i="3" s="1"/>
  <c r="AY133" i="1"/>
  <c r="X279"/>
  <c r="AP279" s="1"/>
  <c r="I277" i="3" s="1"/>
  <c r="BB32" i="1"/>
  <c r="S280"/>
  <c r="V280" s="1"/>
  <c r="T280" s="1"/>
  <c r="Y280" s="1"/>
  <c r="Z280" s="1"/>
  <c r="W195"/>
  <c r="BD47"/>
  <c r="BG46" s="1"/>
  <c r="BI46" s="1"/>
  <c r="N44" i="3" s="1"/>
  <c r="BB236" i="1"/>
  <c r="AG466"/>
  <c r="P292"/>
  <c r="Q292" s="1"/>
  <c r="W292" s="1"/>
  <c r="O586"/>
  <c r="R481"/>
  <c r="P481"/>
  <c r="R480"/>
  <c r="P480"/>
  <c r="P201"/>
  <c r="Q201" s="1"/>
  <c r="W201" s="1"/>
  <c r="O495"/>
  <c r="R568"/>
  <c r="P568"/>
  <c r="P197"/>
  <c r="Q197" s="1"/>
  <c r="AA197" s="1"/>
  <c r="AB197" s="1"/>
  <c r="O491"/>
  <c r="R518"/>
  <c r="P518"/>
  <c r="R490"/>
  <c r="P490"/>
  <c r="R592"/>
  <c r="P592"/>
  <c r="R493"/>
  <c r="P493"/>
  <c r="AS288"/>
  <c r="BB261"/>
  <c r="BB71"/>
  <c r="BC133"/>
  <c r="Y264"/>
  <c r="Z264" s="1"/>
  <c r="AN264" s="1"/>
  <c r="D262" i="3" s="1"/>
  <c r="R280" i="1"/>
  <c r="BB104"/>
  <c r="S195"/>
  <c r="V195" s="1"/>
  <c r="T195" s="1"/>
  <c r="Y195" s="1"/>
  <c r="Z195" s="1"/>
  <c r="BB43"/>
  <c r="BD44"/>
  <c r="BG43" s="1"/>
  <c r="BI43" s="1"/>
  <c r="AF404"/>
  <c r="P204"/>
  <c r="Q204" s="1"/>
  <c r="S204" s="1"/>
  <c r="O498"/>
  <c r="R561"/>
  <c r="P561"/>
  <c r="R486"/>
  <c r="P486"/>
  <c r="R585"/>
  <c r="P585"/>
  <c r="R477"/>
  <c r="P477"/>
  <c r="R492"/>
  <c r="P492"/>
  <c r="X253"/>
  <c r="AP253" s="1"/>
  <c r="BD43"/>
  <c r="BG42" s="1"/>
  <c r="BI42" s="1"/>
  <c r="BA100"/>
  <c r="BB100" s="1"/>
  <c r="Y161"/>
  <c r="Z161" s="1"/>
  <c r="AN161" s="1"/>
  <c r="D159" i="3" s="1"/>
  <c r="Y246" i="1"/>
  <c r="Z246" s="1"/>
  <c r="AN246" s="1"/>
  <c r="D244" i="3" s="1"/>
  <c r="Y188" i="1"/>
  <c r="Z188" s="1"/>
  <c r="AN188" s="1"/>
  <c r="D186" i="3" s="1"/>
  <c r="AX121" i="1"/>
  <c r="AX234"/>
  <c r="AH388"/>
  <c r="AI388" s="1"/>
  <c r="AJ388" s="1"/>
  <c r="J92" i="3" s="1"/>
  <c r="AF466" i="1"/>
  <c r="AQ260"/>
  <c r="AR260" s="1"/>
  <c r="AT260"/>
  <c r="AU260" s="1"/>
  <c r="AV260" s="1"/>
  <c r="G258" i="3" s="1"/>
  <c r="AT246" i="1"/>
  <c r="AU246" s="1"/>
  <c r="AV246" s="1"/>
  <c r="G244" i="3" s="1"/>
  <c r="AQ246" i="1"/>
  <c r="AR246" s="1"/>
  <c r="AS246" s="1"/>
  <c r="AT130"/>
  <c r="AU130" s="1"/>
  <c r="AV130" s="1"/>
  <c r="G128" i="3" s="1"/>
  <c r="AQ130" i="1"/>
  <c r="AR130" s="1"/>
  <c r="AS130" s="1"/>
  <c r="AT160"/>
  <c r="AU160" s="1"/>
  <c r="AV160" s="1"/>
  <c r="G158" i="3" s="1"/>
  <c r="AQ160" i="1"/>
  <c r="AR160" s="1"/>
  <c r="AQ239"/>
  <c r="AR239" s="1"/>
  <c r="AS239" s="1"/>
  <c r="AT239"/>
  <c r="AU239" s="1"/>
  <c r="AV239" s="1"/>
  <c r="G237" i="3" s="1"/>
  <c r="AQ264" i="1"/>
  <c r="AR264" s="1"/>
  <c r="AS264" s="1"/>
  <c r="AT264"/>
  <c r="AU264" s="1"/>
  <c r="AV264" s="1"/>
  <c r="G262" i="3" s="1"/>
  <c r="BJ36" i="1"/>
  <c r="BK36" s="1"/>
  <c r="BL36" s="1"/>
  <c r="O202"/>
  <c r="P183"/>
  <c r="Q183" s="1"/>
  <c r="AC223"/>
  <c r="AA223"/>
  <c r="AB223" s="1"/>
  <c r="R223"/>
  <c r="W223"/>
  <c r="S223"/>
  <c r="A551"/>
  <c r="BE257"/>
  <c r="AT140"/>
  <c r="AU140" s="1"/>
  <c r="AV140" s="1"/>
  <c r="G138" i="3" s="1"/>
  <c r="AQ140" i="1"/>
  <c r="AR140" s="1"/>
  <c r="V196"/>
  <c r="T196" s="1"/>
  <c r="Y196" s="1"/>
  <c r="Z196" s="1"/>
  <c r="BC97"/>
  <c r="AZ97"/>
  <c r="BA97" s="1"/>
  <c r="AY97"/>
  <c r="U145"/>
  <c r="AD145" s="1"/>
  <c r="AE145" s="1"/>
  <c r="AJ145" s="1"/>
  <c r="AT175"/>
  <c r="AU175" s="1"/>
  <c r="AV175" s="1"/>
  <c r="G173" i="3" s="1"/>
  <c r="AQ175" i="1"/>
  <c r="AR175" s="1"/>
  <c r="BC98"/>
  <c r="AZ98"/>
  <c r="BA98" s="1"/>
  <c r="BB98" s="1"/>
  <c r="AY98"/>
  <c r="AT142"/>
  <c r="AQ142"/>
  <c r="AR142" s="1"/>
  <c r="AS142" s="1"/>
  <c r="U247"/>
  <c r="AD247" s="1"/>
  <c r="AE247" s="1"/>
  <c r="AJ247" s="1"/>
  <c r="V229"/>
  <c r="T229" s="1"/>
  <c r="Y229" s="1"/>
  <c r="Z229" s="1"/>
  <c r="AN229" s="1"/>
  <c r="D227" i="3" s="1"/>
  <c r="U148" i="1"/>
  <c r="AD148" s="1"/>
  <c r="AE148" s="1"/>
  <c r="AJ148" s="1"/>
  <c r="U215"/>
  <c r="AD215" s="1"/>
  <c r="AE215" s="1"/>
  <c r="AJ215" s="1"/>
  <c r="AW61"/>
  <c r="BH61"/>
  <c r="AL61" s="1"/>
  <c r="AM61" s="1"/>
  <c r="U165"/>
  <c r="AD165" s="1"/>
  <c r="AE165" s="1"/>
  <c r="AJ165" s="1"/>
  <c r="AW114"/>
  <c r="BH114"/>
  <c r="AL114" s="1"/>
  <c r="AM114" s="1"/>
  <c r="V222"/>
  <c r="T222" s="1"/>
  <c r="Y222" s="1"/>
  <c r="Z222" s="1"/>
  <c r="AN222" s="1"/>
  <c r="D220" i="3" s="1"/>
  <c r="O206" i="1"/>
  <c r="P187"/>
  <c r="Q187" s="1"/>
  <c r="V179"/>
  <c r="T179" s="1"/>
  <c r="Y179" s="1"/>
  <c r="Z179" s="1"/>
  <c r="AN179" s="1"/>
  <c r="D177" i="3" s="1"/>
  <c r="O293" i="1"/>
  <c r="P267"/>
  <c r="Q267" s="1"/>
  <c r="BJ21"/>
  <c r="BK21" s="1"/>
  <c r="BL21" s="1"/>
  <c r="AT227"/>
  <c r="AQ227"/>
  <c r="V173"/>
  <c r="T173" s="1"/>
  <c r="Y173" s="1"/>
  <c r="Z173" s="1"/>
  <c r="AN173" s="1"/>
  <c r="D171" i="3" s="1"/>
  <c r="U177" i="1"/>
  <c r="AD177" s="1"/>
  <c r="AE177" s="1"/>
  <c r="AJ177" s="1"/>
  <c r="O257"/>
  <c r="O551" s="1"/>
  <c r="P231"/>
  <c r="Q231" s="1"/>
  <c r="BH107"/>
  <c r="AL107" s="1"/>
  <c r="AM107" s="1"/>
  <c r="AW107"/>
  <c r="U162"/>
  <c r="A67"/>
  <c r="A359"/>
  <c r="G359" s="1"/>
  <c r="A259"/>
  <c r="BE65"/>
  <c r="U272"/>
  <c r="AD272" s="1"/>
  <c r="AE272" s="1"/>
  <c r="AJ272" s="1"/>
  <c r="V163"/>
  <c r="T163" s="1"/>
  <c r="X163" s="1"/>
  <c r="AP163" s="1"/>
  <c r="I161" i="3" s="1"/>
  <c r="V240" i="1"/>
  <c r="T240" s="1"/>
  <c r="Y240" s="1"/>
  <c r="Z240" s="1"/>
  <c r="AN240" s="1"/>
  <c r="D238" i="3" s="1"/>
  <c r="O232" i="1"/>
  <c r="O526" s="1"/>
  <c r="O250"/>
  <c r="O544" s="1"/>
  <c r="P224"/>
  <c r="Q224" s="1"/>
  <c r="BC118"/>
  <c r="AZ118"/>
  <c r="BA118" s="1"/>
  <c r="AY118"/>
  <c r="S181"/>
  <c r="V166"/>
  <c r="T166" s="1"/>
  <c r="Y166" s="1"/>
  <c r="Z166" s="1"/>
  <c r="AN166" s="1"/>
  <c r="D164" i="3" s="1"/>
  <c r="AW65" i="1"/>
  <c r="BH65"/>
  <c r="AL65" s="1"/>
  <c r="AM65" s="1"/>
  <c r="V149"/>
  <c r="T149" s="1"/>
  <c r="Y149" s="1"/>
  <c r="Z149" s="1"/>
  <c r="AN149" s="1"/>
  <c r="D147" i="3" s="1"/>
  <c r="BC85" i="1"/>
  <c r="AZ85"/>
  <c r="BA85" s="1"/>
  <c r="AY85"/>
  <c r="U254"/>
  <c r="AD254" s="1"/>
  <c r="AE254" s="1"/>
  <c r="AJ254" s="1"/>
  <c r="AW259"/>
  <c r="BH259"/>
  <c r="AL259" s="1"/>
  <c r="AM259" s="1"/>
  <c r="BH121"/>
  <c r="AL121" s="1"/>
  <c r="AM121" s="1"/>
  <c r="AW121"/>
  <c r="AW234"/>
  <c r="BH234"/>
  <c r="AL234" s="1"/>
  <c r="AM234" s="1"/>
  <c r="Y130"/>
  <c r="Z130" s="1"/>
  <c r="AN130" s="1"/>
  <c r="D128" i="3" s="1"/>
  <c r="BB47" i="1"/>
  <c r="Y260"/>
  <c r="Z260" s="1"/>
  <c r="AN260" s="1"/>
  <c r="D258" i="3" s="1"/>
  <c r="X146" i="1"/>
  <c r="AP146" s="1"/>
  <c r="I144" i="3" s="1"/>
  <c r="X174" i="1"/>
  <c r="AP174" s="1"/>
  <c r="I172" i="3" s="1"/>
  <c r="BB77" i="1"/>
  <c r="BP30"/>
  <c r="BQ30" s="1"/>
  <c r="BB218"/>
  <c r="AS151"/>
  <c r="BB52"/>
  <c r="BD63"/>
  <c r="BG62" s="1"/>
  <c r="BI62" s="1"/>
  <c r="N60" i="3" s="1"/>
  <c r="BB113" i="1"/>
  <c r="X144"/>
  <c r="AP144" s="1"/>
  <c r="I142" i="3" s="1"/>
  <c r="BM43" i="1"/>
  <c r="P41" i="3" s="1"/>
  <c r="BQ42" i="1"/>
  <c r="BK32"/>
  <c r="BL32" s="1"/>
  <c r="AX259"/>
  <c r="K257" i="3" s="1"/>
  <c r="AX138" i="1"/>
  <c r="K136" i="3" s="1"/>
  <c r="V180" i="1"/>
  <c r="T180" s="1"/>
  <c r="Y180" s="1"/>
  <c r="Z180" s="1"/>
  <c r="AN180" s="1"/>
  <c r="D178" i="3" s="1"/>
  <c r="AT161" i="1"/>
  <c r="AU161" s="1"/>
  <c r="AV161" s="1"/>
  <c r="G159" i="3" s="1"/>
  <c r="AQ161" i="1"/>
  <c r="AR161" s="1"/>
  <c r="AS161" s="1"/>
  <c r="U265"/>
  <c r="AD265" s="1"/>
  <c r="AE265" s="1"/>
  <c r="AJ265" s="1"/>
  <c r="BC53"/>
  <c r="AZ53"/>
  <c r="BA53" s="1"/>
  <c r="BB53" s="1"/>
  <c r="AY53"/>
  <c r="BC219"/>
  <c r="BM219" s="1"/>
  <c r="P217" i="3" s="1"/>
  <c r="AZ219" i="1"/>
  <c r="AY219"/>
  <c r="BJ26"/>
  <c r="BK26" s="1"/>
  <c r="BJ29"/>
  <c r="BK29" s="1"/>
  <c r="BL29" s="1"/>
  <c r="V159"/>
  <c r="T159" s="1"/>
  <c r="Y159" s="1"/>
  <c r="Z159" s="1"/>
  <c r="AN159" s="1"/>
  <c r="D157" i="3" s="1"/>
  <c r="BH84" i="1"/>
  <c r="AL84" s="1"/>
  <c r="AM84" s="1"/>
  <c r="AW84"/>
  <c r="W266"/>
  <c r="S266"/>
  <c r="AC266"/>
  <c r="AA266"/>
  <c r="AB266" s="1"/>
  <c r="R266"/>
  <c r="U229"/>
  <c r="AD229" s="1"/>
  <c r="AE229" s="1"/>
  <c r="AJ229" s="1"/>
  <c r="BC61"/>
  <c r="AZ61"/>
  <c r="BA61" s="1"/>
  <c r="AY61"/>
  <c r="W185"/>
  <c r="S185"/>
  <c r="AC185"/>
  <c r="AA185"/>
  <c r="AB185" s="1"/>
  <c r="R185"/>
  <c r="V165"/>
  <c r="T165" s="1"/>
  <c r="X165" s="1"/>
  <c r="AP165" s="1"/>
  <c r="I163" i="3" s="1"/>
  <c r="AQ158" i="1"/>
  <c r="AR158" s="1"/>
  <c r="AS158" s="1"/>
  <c r="AT158"/>
  <c r="AU158" s="1"/>
  <c r="AV158" s="1"/>
  <c r="G156" i="3" s="1"/>
  <c r="BC114" i="1"/>
  <c r="AZ114"/>
  <c r="BA114" s="1"/>
  <c r="BB114" s="1"/>
  <c r="AY114"/>
  <c r="R168"/>
  <c r="W168"/>
  <c r="S168"/>
  <c r="AC168"/>
  <c r="AA168"/>
  <c r="AB168" s="1"/>
  <c r="U179"/>
  <c r="AD179" s="1"/>
  <c r="AE179" s="1"/>
  <c r="AJ179" s="1"/>
  <c r="R241"/>
  <c r="W241"/>
  <c r="S241"/>
  <c r="AC241"/>
  <c r="AA241"/>
  <c r="AB241" s="1"/>
  <c r="O282"/>
  <c r="P256"/>
  <c r="Q256" s="1"/>
  <c r="BO56"/>
  <c r="BP56" s="1"/>
  <c r="BN56"/>
  <c r="AQ213"/>
  <c r="AR213" s="1"/>
  <c r="AS213" s="1"/>
  <c r="AT213"/>
  <c r="AU78"/>
  <c r="AV78" s="1"/>
  <c r="G76" i="3" s="1"/>
  <c r="AX78" i="1"/>
  <c r="K76" i="3" s="1"/>
  <c r="V177" i="1"/>
  <c r="T177" s="1"/>
  <c r="X177" s="1"/>
  <c r="AP177" s="1"/>
  <c r="I175" i="3" s="1"/>
  <c r="V265" i="1"/>
  <c r="T265" s="1"/>
  <c r="X265" s="1"/>
  <c r="AP265" s="1"/>
  <c r="I263" i="3" s="1"/>
  <c r="O275" i="1"/>
  <c r="O569" s="1"/>
  <c r="P249"/>
  <c r="Q249" s="1"/>
  <c r="BC107"/>
  <c r="AZ107"/>
  <c r="BA107" s="1"/>
  <c r="AY107"/>
  <c r="O300"/>
  <c r="P274"/>
  <c r="Q274" s="1"/>
  <c r="AC255"/>
  <c r="AA255"/>
  <c r="AB255" s="1"/>
  <c r="R255"/>
  <c r="W255"/>
  <c r="S255"/>
  <c r="BN54"/>
  <c r="BO54"/>
  <c r="U163"/>
  <c r="AD163" s="1"/>
  <c r="AE163" s="1"/>
  <c r="AJ163" s="1"/>
  <c r="BC269"/>
  <c r="AZ269"/>
  <c r="BA269" s="1"/>
  <c r="BB269" s="1"/>
  <c r="AY269"/>
  <c r="AQ135"/>
  <c r="AR135" s="1"/>
  <c r="AS135" s="1"/>
  <c r="AT135"/>
  <c r="U240"/>
  <c r="AD240" s="1"/>
  <c r="AE240" s="1"/>
  <c r="AJ240" s="1"/>
  <c r="R216"/>
  <c r="W216"/>
  <c r="S216"/>
  <c r="AC216"/>
  <c r="AA216"/>
  <c r="AB216" s="1"/>
  <c r="AW97"/>
  <c r="BH97"/>
  <c r="AL97" s="1"/>
  <c r="AM97" s="1"/>
  <c r="AW53"/>
  <c r="BH53"/>
  <c r="AL53" s="1"/>
  <c r="AM53" s="1"/>
  <c r="U166"/>
  <c r="AD166" s="1"/>
  <c r="AE166" s="1"/>
  <c r="AJ166" s="1"/>
  <c r="BC65"/>
  <c r="AZ65"/>
  <c r="AY65"/>
  <c r="A68"/>
  <c r="A360"/>
  <c r="G360" s="1"/>
  <c r="BE66"/>
  <c r="A260"/>
  <c r="BH98"/>
  <c r="AL98" s="1"/>
  <c r="AM98" s="1"/>
  <c r="AW98"/>
  <c r="V254"/>
  <c r="T254" s="1"/>
  <c r="X254" s="1"/>
  <c r="AP254" s="1"/>
  <c r="I252" i="3" s="1"/>
  <c r="Y239" i="1"/>
  <c r="Z239" s="1"/>
  <c r="AN239" s="1"/>
  <c r="D237" i="3" s="1"/>
  <c r="BP18" i="1"/>
  <c r="BQ18" s="1"/>
  <c r="X228"/>
  <c r="AP228" s="1"/>
  <c r="I226" i="3" s="1"/>
  <c r="X157" i="1"/>
  <c r="AP157" s="1"/>
  <c r="I155" i="3" s="1"/>
  <c r="BM44" i="1"/>
  <c r="P42" i="3" s="1"/>
  <c r="BM28" i="1"/>
  <c r="P26" i="3" s="1"/>
  <c r="Y160" i="1"/>
  <c r="Z160" s="1"/>
  <c r="AN160" s="1"/>
  <c r="D158" i="3" s="1"/>
  <c r="BD52" i="1"/>
  <c r="BG51" s="1"/>
  <c r="BI51" s="1"/>
  <c r="N49" i="3" s="1"/>
  <c r="BA67" i="1"/>
  <c r="BB67" s="1"/>
  <c r="BA99"/>
  <c r="BB99" s="1"/>
  <c r="BC123"/>
  <c r="AZ123"/>
  <c r="AY123"/>
  <c r="BJ54"/>
  <c r="BK54" s="1"/>
  <c r="BL54" s="1"/>
  <c r="U159"/>
  <c r="AD159" s="1"/>
  <c r="AE159" s="1"/>
  <c r="AJ159" s="1"/>
  <c r="BC84"/>
  <c r="AZ84"/>
  <c r="BA84" s="1"/>
  <c r="AY84"/>
  <c r="AU288"/>
  <c r="AV288" s="1"/>
  <c r="G286" i="3" s="1"/>
  <c r="AX288" i="1"/>
  <c r="K286" i="3" s="1"/>
  <c r="AW93" i="1"/>
  <c r="BH93"/>
  <c r="AL93" s="1"/>
  <c r="AM93" s="1"/>
  <c r="O205"/>
  <c r="P186"/>
  <c r="Q186" s="1"/>
  <c r="W230"/>
  <c r="S230"/>
  <c r="AC230"/>
  <c r="AA230"/>
  <c r="AB230" s="1"/>
  <c r="R230"/>
  <c r="AQ155"/>
  <c r="AR155" s="1"/>
  <c r="AS155" s="1"/>
  <c r="AT155"/>
  <c r="AW80"/>
  <c r="BH80"/>
  <c r="AL80" s="1"/>
  <c r="AM80" s="1"/>
  <c r="R248"/>
  <c r="W248"/>
  <c r="S248"/>
  <c r="AC248"/>
  <c r="AA248"/>
  <c r="AB248" s="1"/>
  <c r="AT127"/>
  <c r="AQ127"/>
  <c r="AR127" s="1"/>
  <c r="AS127" s="1"/>
  <c r="BJ33"/>
  <c r="BK33" s="1"/>
  <c r="BL33" s="1"/>
  <c r="AQ263"/>
  <c r="AR263" s="1"/>
  <c r="AS263" s="1"/>
  <c r="AT263"/>
  <c r="BH270"/>
  <c r="AL270" s="1"/>
  <c r="AM270" s="1"/>
  <c r="AW270"/>
  <c r="BN62"/>
  <c r="BO62"/>
  <c r="BP62" s="1"/>
  <c r="V247"/>
  <c r="T247" s="1"/>
  <c r="X247" s="1"/>
  <c r="AP247" s="1"/>
  <c r="I245" i="3" s="1"/>
  <c r="U176" i="1"/>
  <c r="V148"/>
  <c r="T148" s="1"/>
  <c r="X148" s="1"/>
  <c r="AP148" s="1"/>
  <c r="I146" i="3" s="1"/>
  <c r="V215" i="1"/>
  <c r="T215" s="1"/>
  <c r="X215" s="1"/>
  <c r="AP215" s="1"/>
  <c r="I213" i="3" s="1"/>
  <c r="BC93" i="1"/>
  <c r="AZ93"/>
  <c r="BA93" s="1"/>
  <c r="AY93"/>
  <c r="R164"/>
  <c r="W164"/>
  <c r="S164"/>
  <c r="AC164"/>
  <c r="AA164"/>
  <c r="AB164" s="1"/>
  <c r="BO47"/>
  <c r="BP47" s="1"/>
  <c r="BQ47" s="1"/>
  <c r="BN47"/>
  <c r="U222"/>
  <c r="AD222" s="1"/>
  <c r="AE222" s="1"/>
  <c r="AJ222" s="1"/>
  <c r="AU136"/>
  <c r="AV136" s="1"/>
  <c r="G134" i="3" s="1"/>
  <c r="AX136" i="1"/>
  <c r="K134" i="3" s="1"/>
  <c r="R167" i="1"/>
  <c r="W167"/>
  <c r="S167"/>
  <c r="AC167"/>
  <c r="AA167"/>
  <c r="AB167" s="1"/>
  <c r="U180"/>
  <c r="AD180" s="1"/>
  <c r="AE180" s="1"/>
  <c r="AJ180" s="1"/>
  <c r="AT124"/>
  <c r="AQ124"/>
  <c r="AR124" s="1"/>
  <c r="AT128"/>
  <c r="AQ128"/>
  <c r="AR128" s="1"/>
  <c r="AS128" s="1"/>
  <c r="U173"/>
  <c r="AD173" s="1"/>
  <c r="AE173" s="1"/>
  <c r="AJ173" s="1"/>
  <c r="BC80"/>
  <c r="AZ80"/>
  <c r="BA80" s="1"/>
  <c r="AY80"/>
  <c r="V162"/>
  <c r="T162" s="1"/>
  <c r="Y162" s="1"/>
  <c r="Z162" s="1"/>
  <c r="AN162" s="1"/>
  <c r="D160" i="3" s="1"/>
  <c r="V272" i="1"/>
  <c r="T272" s="1"/>
  <c r="X272" s="1"/>
  <c r="AP272" s="1"/>
  <c r="I270" i="3" s="1"/>
  <c r="AC182" i="1"/>
  <c r="AA182"/>
  <c r="AB182" s="1"/>
  <c r="R182"/>
  <c r="W182"/>
  <c r="S182"/>
  <c r="AC178"/>
  <c r="AA178"/>
  <c r="AB178" s="1"/>
  <c r="R178"/>
  <c r="W178"/>
  <c r="S178"/>
  <c r="BH125"/>
  <c r="AL125" s="1"/>
  <c r="AM125" s="1"/>
  <c r="AW125"/>
  <c r="BN218"/>
  <c r="BO218"/>
  <c r="BP218" s="1"/>
  <c r="BQ218" s="1"/>
  <c r="AU151"/>
  <c r="AV151" s="1"/>
  <c r="G149" i="3" s="1"/>
  <c r="AX151" i="1"/>
  <c r="K149" i="3" s="1"/>
  <c r="BO52" i="1"/>
  <c r="BP52" s="1"/>
  <c r="BQ52" s="1"/>
  <c r="BN52"/>
  <c r="BJ19"/>
  <c r="V192"/>
  <c r="T192" s="1"/>
  <c r="Y192" s="1"/>
  <c r="Z192" s="1"/>
  <c r="O268"/>
  <c r="O562" s="1"/>
  <c r="P242"/>
  <c r="Q242" s="1"/>
  <c r="AW118"/>
  <c r="BH118"/>
  <c r="AL118" s="1"/>
  <c r="AM118" s="1"/>
  <c r="V145"/>
  <c r="T145" s="1"/>
  <c r="X145" s="1"/>
  <c r="AP145" s="1"/>
  <c r="I143" i="3" s="1"/>
  <c r="AU226" i="1"/>
  <c r="AV226" s="1"/>
  <c r="G224" i="3" s="1"/>
  <c r="AX226" i="1"/>
  <c r="K224" i="3" s="1"/>
  <c r="V298" i="1"/>
  <c r="T298" s="1"/>
  <c r="U149"/>
  <c r="AD149" s="1"/>
  <c r="AE149" s="1"/>
  <c r="AJ149" s="1"/>
  <c r="AW85"/>
  <c r="BH85"/>
  <c r="AL85" s="1"/>
  <c r="AM85" s="1"/>
  <c r="A552"/>
  <c r="BE258"/>
  <c r="W273"/>
  <c r="S273"/>
  <c r="R273"/>
  <c r="AC273"/>
  <c r="AA273"/>
  <c r="AB273" s="1"/>
  <c r="AU122"/>
  <c r="AV122" s="1"/>
  <c r="G120" i="3" s="1"/>
  <c r="AX122" i="1"/>
  <c r="K120" i="3" s="1"/>
  <c r="R184" i="1"/>
  <c r="W184"/>
  <c r="S184"/>
  <c r="AC184"/>
  <c r="AA184"/>
  <c r="AB184" s="1"/>
  <c r="AW138"/>
  <c r="BH138"/>
  <c r="AL138" s="1"/>
  <c r="AM138" s="1"/>
  <c r="AW169"/>
  <c r="BH169"/>
  <c r="AL169" s="1"/>
  <c r="AM169" s="1"/>
  <c r="BD15"/>
  <c r="BD32"/>
  <c r="BG31" s="1"/>
  <c r="BI31" s="1"/>
  <c r="N29" i="3" s="1"/>
  <c r="AX169" i="1"/>
  <c r="K167" i="3" s="1"/>
  <c r="AX270" i="1"/>
  <c r="K268" i="3" s="1"/>
  <c r="AX152" i="1"/>
  <c r="K150" i="3" s="1"/>
  <c r="AC181" i="1" l="1"/>
  <c r="AD162"/>
  <c r="AE162" s="1"/>
  <c r="AJ162" s="1"/>
  <c r="BH152"/>
  <c r="AL152" s="1"/>
  <c r="AM152" s="1"/>
  <c r="BB211"/>
  <c r="AA181"/>
  <c r="AB181" s="1"/>
  <c r="AW152"/>
  <c r="AT303"/>
  <c r="AU303" s="1"/>
  <c r="AV303" s="1"/>
  <c r="G301" i="3" s="1"/>
  <c r="AQ303" i="1"/>
  <c r="AR303" s="1"/>
  <c r="AS303" s="1"/>
  <c r="AA437"/>
  <c r="AG437" s="1"/>
  <c r="AH437" s="1"/>
  <c r="AI437" s="1"/>
  <c r="AJ437" s="1"/>
  <c r="J141" i="3" s="1"/>
  <c r="R181" i="1"/>
  <c r="AF437"/>
  <c r="AV437"/>
  <c r="AW437" s="1"/>
  <c r="BM236"/>
  <c r="BN236" s="1"/>
  <c r="BM237"/>
  <c r="P235" i="3" s="1"/>
  <c r="AT188" i="1"/>
  <c r="AU188" s="1"/>
  <c r="AV188" s="1"/>
  <c r="G186" i="3" s="1"/>
  <c r="AD176" i="1"/>
  <c r="AE176" s="1"/>
  <c r="AJ176" s="1"/>
  <c r="AQ188"/>
  <c r="AR188" s="1"/>
  <c r="AQ426"/>
  <c r="AP176"/>
  <c r="I174" i="3" s="1"/>
  <c r="AT143" i="1"/>
  <c r="AU143" s="1"/>
  <c r="AV143" s="1"/>
  <c r="G141" i="3" s="1"/>
  <c r="AQ349" i="1"/>
  <c r="AQ143"/>
  <c r="AR143" s="1"/>
  <c r="AS143" s="1"/>
  <c r="AS349"/>
  <c r="AT349" s="1"/>
  <c r="AU349" s="1"/>
  <c r="AY388"/>
  <c r="AZ388" s="1"/>
  <c r="BJ210"/>
  <c r="BK210" s="1"/>
  <c r="AP657"/>
  <c r="AS657" s="1"/>
  <c r="AT657" s="1"/>
  <c r="AQ336"/>
  <c r="BR336" s="1"/>
  <c r="AX376"/>
  <c r="AY376" s="1"/>
  <c r="AZ376" s="1"/>
  <c r="BT628"/>
  <c r="CA628" s="1"/>
  <c r="CB628" s="1"/>
  <c r="AV434"/>
  <c r="AX434" s="1"/>
  <c r="AU332"/>
  <c r="AG434"/>
  <c r="AU320"/>
  <c r="BF434"/>
  <c r="BG434" s="1"/>
  <c r="CH434" s="1"/>
  <c r="BI434" s="1"/>
  <c r="BJ434" s="1"/>
  <c r="AS537"/>
  <c r="AT537" s="1"/>
  <c r="AU537" s="1"/>
  <c r="L130" i="3"/>
  <c r="L40"/>
  <c r="AQ537" i="1"/>
  <c r="BR537" s="1"/>
  <c r="AP416"/>
  <c r="L120" i="3" s="1"/>
  <c r="AL372" i="1"/>
  <c r="AM372" s="1"/>
  <c r="AN372" s="1"/>
  <c r="Q40" i="7"/>
  <c r="R40" s="1"/>
  <c r="S40" s="1"/>
  <c r="AP352" i="1"/>
  <c r="AQ352" s="1"/>
  <c r="BR352" s="1"/>
  <c r="M56" i="3" s="1"/>
  <c r="BU325" i="1"/>
  <c r="BV325" s="1"/>
  <c r="BW325" s="1"/>
  <c r="CG617"/>
  <c r="AK421"/>
  <c r="BM421" s="1"/>
  <c r="AQ625"/>
  <c r="BR625" s="1"/>
  <c r="BU625" s="1"/>
  <c r="BV625" s="1"/>
  <c r="BW625" s="1"/>
  <c r="BN624"/>
  <c r="BK624" s="1"/>
  <c r="BL624" s="1"/>
  <c r="BC110"/>
  <c r="AU630"/>
  <c r="AU612"/>
  <c r="AC566"/>
  <c r="BU628"/>
  <c r="BV628" s="1"/>
  <c r="AA590"/>
  <c r="BA514"/>
  <c r="E218" i="3" s="1"/>
  <c r="AV482" i="1"/>
  <c r="AW482" s="1"/>
  <c r="L69" i="3"/>
  <c r="AQ358" i="1"/>
  <c r="BR358" s="1"/>
  <c r="AX533"/>
  <c r="BA533" s="1"/>
  <c r="E237" i="3" s="1"/>
  <c r="AS341" i="1"/>
  <c r="AT341" s="1"/>
  <c r="AS365"/>
  <c r="AT365" s="1"/>
  <c r="AU365" s="1"/>
  <c r="BS628"/>
  <c r="AL422"/>
  <c r="AM422" s="1"/>
  <c r="BF482"/>
  <c r="BG482" s="1"/>
  <c r="CH482" s="1"/>
  <c r="BI482" s="1"/>
  <c r="BJ482" s="1"/>
  <c r="AY374"/>
  <c r="AZ374" s="1"/>
  <c r="L67" i="3"/>
  <c r="AS348" i="1"/>
  <c r="AT348" s="1"/>
  <c r="BF443"/>
  <c r="BG443" s="1"/>
  <c r="CH443" s="1"/>
  <c r="BI443" s="1"/>
  <c r="BJ443" s="1"/>
  <c r="BI451"/>
  <c r="BJ451" s="1"/>
  <c r="AN416"/>
  <c r="AP556"/>
  <c r="AS556" s="1"/>
  <c r="AT556" s="1"/>
  <c r="AK521"/>
  <c r="BM521" s="1"/>
  <c r="AF483"/>
  <c r="AQ619"/>
  <c r="BR619" s="1"/>
  <c r="BU619" s="1"/>
  <c r="BV619" s="1"/>
  <c r="BW619" s="1"/>
  <c r="AZ110"/>
  <c r="BA110" s="1"/>
  <c r="BB110" s="1"/>
  <c r="AK393"/>
  <c r="BM393" s="1"/>
  <c r="AY110"/>
  <c r="AE566"/>
  <c r="AK394"/>
  <c r="BM394" s="1"/>
  <c r="AP428"/>
  <c r="L132" i="3" s="1"/>
  <c r="BA396" i="1"/>
  <c r="E100" i="3" s="1"/>
  <c r="BA581" i="1"/>
  <c r="E285" i="3" s="1"/>
  <c r="AS345" i="1"/>
  <c r="AT345" s="1"/>
  <c r="AU345" s="1"/>
  <c r="AQ345"/>
  <c r="BR345" s="1"/>
  <c r="L45" i="3"/>
  <c r="BS328" i="1"/>
  <c r="BT325"/>
  <c r="AL647"/>
  <c r="AM647" s="1"/>
  <c r="AN647" s="1"/>
  <c r="AV559"/>
  <c r="AW559" s="1"/>
  <c r="AK422"/>
  <c r="BM422" s="1"/>
  <c r="AL394"/>
  <c r="AM394" s="1"/>
  <c r="AL436"/>
  <c r="AM436" s="1"/>
  <c r="AN436" s="1"/>
  <c r="AX465"/>
  <c r="BA465" s="1"/>
  <c r="E169" i="3" s="1"/>
  <c r="BS325" i="1"/>
  <c r="BX325"/>
  <c r="AK372"/>
  <c r="BM372" s="1"/>
  <c r="M46" i="10"/>
  <c r="N28" i="14" s="1"/>
  <c r="H18" i="6"/>
  <c r="H19"/>
  <c r="I13"/>
  <c r="I52" i="10"/>
  <c r="AW565" i="1"/>
  <c r="L50" i="3"/>
  <c r="AX468" i="1"/>
  <c r="BA468" s="1"/>
  <c r="E172" i="3" s="1"/>
  <c r="BA372" i="1"/>
  <c r="E76" i="3" s="1"/>
  <c r="BA521" i="1"/>
  <c r="E225" i="3" s="1"/>
  <c r="AY571" i="1"/>
  <c r="AZ571" s="1"/>
  <c r="L65" i="3"/>
  <c r="AS363" i="1"/>
  <c r="AT363" s="1"/>
  <c r="AU363" s="1"/>
  <c r="AQ409"/>
  <c r="BR409" s="1"/>
  <c r="L52" i="3"/>
  <c r="AF566" i="1"/>
  <c r="AN661"/>
  <c r="BK621"/>
  <c r="BL621" s="1"/>
  <c r="BY621" s="1"/>
  <c r="BZ621" s="1"/>
  <c r="I50" i="10"/>
  <c r="F27" i="14" s="1"/>
  <c r="AL384" i="1"/>
  <c r="AM384" s="1"/>
  <c r="AK564"/>
  <c r="BM564" s="1"/>
  <c r="AL395"/>
  <c r="AM395" s="1"/>
  <c r="AN395" s="1"/>
  <c r="AD566"/>
  <c r="BU348"/>
  <c r="BV348" s="1"/>
  <c r="AQ361"/>
  <c r="BR361" s="1"/>
  <c r="AX399"/>
  <c r="AY399" s="1"/>
  <c r="AZ399" s="1"/>
  <c r="AS347"/>
  <c r="AT347" s="1"/>
  <c r="AU347" s="1"/>
  <c r="L62" i="3"/>
  <c r="AW677" i="1"/>
  <c r="AG482"/>
  <c r="AH482" s="1"/>
  <c r="AI482" s="1"/>
  <c r="AJ482" s="1"/>
  <c r="J186" i="3" s="1"/>
  <c r="AG451" i="1"/>
  <c r="AL393"/>
  <c r="AM393" s="1"/>
  <c r="AN393" s="1"/>
  <c r="AK436"/>
  <c r="BM436" s="1"/>
  <c r="AY383"/>
  <c r="AZ383" s="1"/>
  <c r="BA429"/>
  <c r="E133" i="3" s="1"/>
  <c r="AQ359" i="1"/>
  <c r="BR359" s="1"/>
  <c r="AF438"/>
  <c r="AK376"/>
  <c r="BM376" s="1"/>
  <c r="AL376"/>
  <c r="AM376" s="1"/>
  <c r="AN376" s="1"/>
  <c r="AL435"/>
  <c r="AM435" s="1"/>
  <c r="AN435" s="1"/>
  <c r="BA392"/>
  <c r="E96" i="3" s="1"/>
  <c r="AX589" i="1"/>
  <c r="BA589" s="1"/>
  <c r="E293" i="3" s="1"/>
  <c r="AP417" i="1"/>
  <c r="L121" i="3" s="1"/>
  <c r="J150"/>
  <c r="AL446" i="1"/>
  <c r="AM446" s="1"/>
  <c r="AD443"/>
  <c r="AY390"/>
  <c r="AZ390" s="1"/>
  <c r="AQ347"/>
  <c r="BR347" s="1"/>
  <c r="AY395"/>
  <c r="AZ395" s="1"/>
  <c r="BD501"/>
  <c r="AQ362"/>
  <c r="BR362" s="1"/>
  <c r="BT362" s="1"/>
  <c r="L54" i="3"/>
  <c r="BM654" i="1"/>
  <c r="CG654" s="1"/>
  <c r="AS362"/>
  <c r="AT362" s="1"/>
  <c r="AU362" s="1"/>
  <c r="AG443"/>
  <c r="CG618"/>
  <c r="BN620"/>
  <c r="BK620" s="1"/>
  <c r="BL620" s="1"/>
  <c r="AH682"/>
  <c r="AI682" s="1"/>
  <c r="AJ682" s="1"/>
  <c r="AK682" s="1"/>
  <c r="AD439"/>
  <c r="AY393"/>
  <c r="AZ393" s="1"/>
  <c r="L116" i="3"/>
  <c r="BM643" i="1"/>
  <c r="CG643" s="1"/>
  <c r="AV439"/>
  <c r="AX439" s="1"/>
  <c r="AV443"/>
  <c r="AW443" s="1"/>
  <c r="Q43" i="7"/>
  <c r="T5" s="1"/>
  <c r="AH399" i="1"/>
  <c r="AI399" s="1"/>
  <c r="AJ399" s="1"/>
  <c r="J103" i="3" s="1"/>
  <c r="AX582" i="1"/>
  <c r="AY582" s="1"/>
  <c r="AZ582" s="1"/>
  <c r="BF509"/>
  <c r="BG509" s="1"/>
  <c r="CH509" s="1"/>
  <c r="BI509" s="1"/>
  <c r="BJ509" s="1"/>
  <c r="AP637"/>
  <c r="AS637" s="1"/>
  <c r="AT637" s="1"/>
  <c r="Q44" i="7"/>
  <c r="U5" s="1"/>
  <c r="S549" i="1"/>
  <c r="U549" s="1"/>
  <c r="AB549" s="1"/>
  <c r="AL377"/>
  <c r="AM377" s="1"/>
  <c r="AN377" s="1"/>
  <c r="AK446"/>
  <c r="BM446" s="1"/>
  <c r="AL528"/>
  <c r="AM528" s="1"/>
  <c r="AK402"/>
  <c r="BM402" s="1"/>
  <c r="AD457"/>
  <c r="AX508"/>
  <c r="AY508" s="1"/>
  <c r="AZ508" s="1"/>
  <c r="AN352"/>
  <c r="AK603"/>
  <c r="AP603" s="1"/>
  <c r="AL418"/>
  <c r="AM418" s="1"/>
  <c r="AN418" s="1"/>
  <c r="AL402"/>
  <c r="AM402" s="1"/>
  <c r="AP527"/>
  <c r="L231" i="3" s="1"/>
  <c r="AL553" i="1"/>
  <c r="AM553" s="1"/>
  <c r="AN553" s="1"/>
  <c r="AW419"/>
  <c r="AQ371"/>
  <c r="BR371" s="1"/>
  <c r="AS369"/>
  <c r="AT369" s="1"/>
  <c r="AU369" s="1"/>
  <c r="AH582"/>
  <c r="AI582" s="1"/>
  <c r="AJ582" s="1"/>
  <c r="J286" i="3" s="1"/>
  <c r="AE597" i="1"/>
  <c r="J225" i="3"/>
  <c r="AV470" i="1"/>
  <c r="AX470" s="1"/>
  <c r="AW691"/>
  <c r="S37" i="7"/>
  <c r="Q5"/>
  <c r="J6" i="6"/>
  <c r="K46" i="10" s="1"/>
  <c r="AC443" i="1"/>
  <c r="AL421"/>
  <c r="AM421" s="1"/>
  <c r="AN421" s="1"/>
  <c r="BA419"/>
  <c r="E123" i="3" s="1"/>
  <c r="AK553" i="1"/>
  <c r="BM553" s="1"/>
  <c r="AS371"/>
  <c r="AT371" s="1"/>
  <c r="AU371" s="1"/>
  <c r="BD51"/>
  <c r="BG50" s="1"/>
  <c r="BI50" s="1"/>
  <c r="N48" i="3" s="1"/>
  <c r="AC457" i="1"/>
  <c r="AK528"/>
  <c r="BM528" s="1"/>
  <c r="AC439"/>
  <c r="AQ354"/>
  <c r="BR354" s="1"/>
  <c r="BU354" s="1"/>
  <c r="J151" i="3"/>
  <c r="AS350" i="1"/>
  <c r="AT350" s="1"/>
  <c r="AU350" s="1"/>
  <c r="AL649"/>
  <c r="AM649" s="1"/>
  <c r="AN649" s="1"/>
  <c r="N50" i="7"/>
  <c r="L51"/>
  <c r="O4" s="1"/>
  <c r="M6" i="6" s="1"/>
  <c r="M45" i="10" s="1"/>
  <c r="L52" i="7"/>
  <c r="P4" s="1"/>
  <c r="N6" i="6" s="1"/>
  <c r="N46" i="10" s="1"/>
  <c r="L48" i="7"/>
  <c r="L46"/>
  <c r="BB51" i="1"/>
  <c r="AF451"/>
  <c r="AD516"/>
  <c r="V535"/>
  <c r="W535" s="1"/>
  <c r="AC516"/>
  <c r="AV451"/>
  <c r="AX451" s="1"/>
  <c r="AY378"/>
  <c r="AZ378" s="1"/>
  <c r="BX348"/>
  <c r="K242" i="3"/>
  <c r="AK435" i="1"/>
  <c r="BM435" s="1"/>
  <c r="AS359"/>
  <c r="AT359" s="1"/>
  <c r="AU359" s="1"/>
  <c r="AF443"/>
  <c r="BF457"/>
  <c r="BG457" s="1"/>
  <c r="CH457" s="1"/>
  <c r="BI457" s="1"/>
  <c r="BJ457" s="1"/>
  <c r="CG607"/>
  <c r="AW678"/>
  <c r="BF439"/>
  <c r="BG439" s="1"/>
  <c r="CH439" s="1"/>
  <c r="BI439" s="1"/>
  <c r="BJ439" s="1"/>
  <c r="BF459"/>
  <c r="BG459" s="1"/>
  <c r="CH459" s="1"/>
  <c r="BI459" s="1"/>
  <c r="BJ459" s="1"/>
  <c r="AK379"/>
  <c r="BM379" s="1"/>
  <c r="BM656"/>
  <c r="BN656" s="1"/>
  <c r="AF516"/>
  <c r="AW438"/>
  <c r="BT348"/>
  <c r="AS366"/>
  <c r="AT366" s="1"/>
  <c r="AU366" s="1"/>
  <c r="AP640"/>
  <c r="AQ640" s="1"/>
  <c r="BR640" s="1"/>
  <c r="M52" i="3"/>
  <c r="AA579" i="1"/>
  <c r="AG579" s="1"/>
  <c r="AL391"/>
  <c r="AM391" s="1"/>
  <c r="AN391" s="1"/>
  <c r="AW469"/>
  <c r="AP563"/>
  <c r="AS563" s="1"/>
  <c r="AT563" s="1"/>
  <c r="AU563" s="1"/>
  <c r="AQ353"/>
  <c r="BR353" s="1"/>
  <c r="AK395"/>
  <c r="BM395" s="1"/>
  <c r="AH680"/>
  <c r="AI680" s="1"/>
  <c r="AJ680" s="1"/>
  <c r="AK680" s="1"/>
  <c r="AV453"/>
  <c r="AW453" s="1"/>
  <c r="AK396"/>
  <c r="BM396" s="1"/>
  <c r="AC456"/>
  <c r="BA422"/>
  <c r="E126" i="3" s="1"/>
  <c r="AQ343" i="1"/>
  <c r="BR343" s="1"/>
  <c r="AS346"/>
  <c r="AT346" s="1"/>
  <c r="AU346" s="1"/>
  <c r="AS343"/>
  <c r="AT343" s="1"/>
  <c r="AU343" s="1"/>
  <c r="AV456"/>
  <c r="AX456" s="1"/>
  <c r="Y590"/>
  <c r="AF590" s="1"/>
  <c r="AL396"/>
  <c r="AM396" s="1"/>
  <c r="AN396" s="1"/>
  <c r="AK538"/>
  <c r="BM538" s="1"/>
  <c r="AD456"/>
  <c r="AP427"/>
  <c r="AQ427" s="1"/>
  <c r="BR427" s="1"/>
  <c r="BS427" s="1"/>
  <c r="AP639"/>
  <c r="AQ639" s="1"/>
  <c r="BR639" s="1"/>
  <c r="BX639" s="1"/>
  <c r="AL433"/>
  <c r="AM433" s="1"/>
  <c r="AN433" s="1"/>
  <c r="AW452"/>
  <c r="AY557"/>
  <c r="AZ557" s="1"/>
  <c r="AX441"/>
  <c r="AY441" s="1"/>
  <c r="AZ441" s="1"/>
  <c r="BQ26"/>
  <c r="BM646"/>
  <c r="BN646" s="1"/>
  <c r="AH678"/>
  <c r="AI678" s="1"/>
  <c r="AJ678" s="1"/>
  <c r="AK678" s="1"/>
  <c r="AE559"/>
  <c r="AC442"/>
  <c r="AK463"/>
  <c r="BM463" s="1"/>
  <c r="AK449"/>
  <c r="BM449" s="1"/>
  <c r="AY538"/>
  <c r="AZ538" s="1"/>
  <c r="AX522"/>
  <c r="AY522" s="1"/>
  <c r="AZ522" s="1"/>
  <c r="N23" i="3"/>
  <c r="AL385" i="1"/>
  <c r="AM385" s="1"/>
  <c r="AN385" s="1"/>
  <c r="CG622"/>
  <c r="AP655"/>
  <c r="AS655" s="1"/>
  <c r="AG558"/>
  <c r="AH508"/>
  <c r="AI508" s="1"/>
  <c r="AJ508" s="1"/>
  <c r="J212" i="3" s="1"/>
  <c r="AH468" i="1"/>
  <c r="AI468" s="1"/>
  <c r="AJ468" s="1"/>
  <c r="J172" i="3" s="1"/>
  <c r="AD460" i="1"/>
  <c r="AL463"/>
  <c r="AM463" s="1"/>
  <c r="AN463" s="1"/>
  <c r="AL449"/>
  <c r="AM449" s="1"/>
  <c r="AN449" s="1"/>
  <c r="AN414"/>
  <c r="AP531"/>
  <c r="L235" i="3" s="1"/>
  <c r="J133"/>
  <c r="AF474" i="1"/>
  <c r="AL538"/>
  <c r="AM538" s="1"/>
  <c r="AL564"/>
  <c r="AM564" s="1"/>
  <c r="AN564" s="1"/>
  <c r="AD459"/>
  <c r="AC590"/>
  <c r="AY379"/>
  <c r="AZ379" s="1"/>
  <c r="AX440"/>
  <c r="AY440" s="1"/>
  <c r="AZ440" s="1"/>
  <c r="AQ366"/>
  <c r="BR366" s="1"/>
  <c r="BU366" s="1"/>
  <c r="BV366" s="1"/>
  <c r="BW366" s="1"/>
  <c r="AS555"/>
  <c r="AT555" s="1"/>
  <c r="AU555" s="1"/>
  <c r="AS353"/>
  <c r="AT353" s="1"/>
  <c r="AU353" s="1"/>
  <c r="AQ512"/>
  <c r="BR512" s="1"/>
  <c r="BT512" s="1"/>
  <c r="BN639"/>
  <c r="BK639" s="1"/>
  <c r="BL639" s="1"/>
  <c r="AH695"/>
  <c r="AI695" s="1"/>
  <c r="AJ695" s="1"/>
  <c r="AL695" s="1"/>
  <c r="AM695" s="1"/>
  <c r="AN695" s="1"/>
  <c r="AH469"/>
  <c r="AI469" s="1"/>
  <c r="AJ469" s="1"/>
  <c r="J173" i="3" s="1"/>
  <c r="AK415" i="1"/>
  <c r="BM415" s="1"/>
  <c r="AK432"/>
  <c r="BM432" s="1"/>
  <c r="AK378"/>
  <c r="BM378" s="1"/>
  <c r="AC459"/>
  <c r="AP413"/>
  <c r="AS413" s="1"/>
  <c r="AT413" s="1"/>
  <c r="AU413" s="1"/>
  <c r="AV579"/>
  <c r="AW579" s="1"/>
  <c r="BF438"/>
  <c r="BG438" s="1"/>
  <c r="CH438" s="1"/>
  <c r="BI438" s="1"/>
  <c r="BJ438" s="1"/>
  <c r="AQ555"/>
  <c r="BR555" s="1"/>
  <c r="L216" i="3"/>
  <c r="AF459" i="1"/>
  <c r="X524"/>
  <c r="Y524" s="1"/>
  <c r="AL415"/>
  <c r="AM415" s="1"/>
  <c r="AN415" s="1"/>
  <c r="AL432"/>
  <c r="AM432" s="1"/>
  <c r="AN432" s="1"/>
  <c r="AG438"/>
  <c r="AP545"/>
  <c r="L249" i="3" s="1"/>
  <c r="AH392" i="1"/>
  <c r="AI392" s="1"/>
  <c r="AJ392" s="1"/>
  <c r="J96" i="3" s="1"/>
  <c r="V584" i="1"/>
  <c r="W584" s="1"/>
  <c r="Z475"/>
  <c r="AE475" s="1"/>
  <c r="V542"/>
  <c r="W542" s="1"/>
  <c r="BE475"/>
  <c r="CI475" s="1"/>
  <c r="BD476"/>
  <c r="AB459"/>
  <c r="BF523"/>
  <c r="BG523" s="1"/>
  <c r="CH523" s="1"/>
  <c r="BI523" s="1"/>
  <c r="BJ523" s="1"/>
  <c r="AV534"/>
  <c r="AX534" s="1"/>
  <c r="BF597"/>
  <c r="BG597" s="1"/>
  <c r="CH597" s="1"/>
  <c r="BI597" s="1"/>
  <c r="BJ597" s="1"/>
  <c r="BF471"/>
  <c r="BG471" s="1"/>
  <c r="CH471" s="1"/>
  <c r="BI471" s="1"/>
  <c r="BJ471" s="1"/>
  <c r="V549"/>
  <c r="W549" s="1"/>
  <c r="AD523"/>
  <c r="S488"/>
  <c r="U488" s="1"/>
  <c r="AB488" s="1"/>
  <c r="Z476"/>
  <c r="AE476" s="1"/>
  <c r="BD549"/>
  <c r="AW540"/>
  <c r="AX455"/>
  <c r="BA455" s="1"/>
  <c r="E159" i="3" s="1"/>
  <c r="AV548" i="1"/>
  <c r="AW548" s="1"/>
  <c r="BE488"/>
  <c r="CI488" s="1"/>
  <c r="AW404"/>
  <c r="AK380"/>
  <c r="BM380" s="1"/>
  <c r="AS342"/>
  <c r="AT342" s="1"/>
  <c r="AU342" s="1"/>
  <c r="AV541"/>
  <c r="AX541" s="1"/>
  <c r="AG516"/>
  <c r="AK666"/>
  <c r="AP666" s="1"/>
  <c r="AG456"/>
  <c r="AV442"/>
  <c r="AW442" s="1"/>
  <c r="AK400"/>
  <c r="BM400" s="1"/>
  <c r="BG442"/>
  <c r="CH442" s="1"/>
  <c r="BI442" s="1"/>
  <c r="BJ442" s="1"/>
  <c r="BE542"/>
  <c r="CI542" s="1"/>
  <c r="BC535"/>
  <c r="AV457"/>
  <c r="AX457" s="1"/>
  <c r="AQ342"/>
  <c r="BR342" s="1"/>
  <c r="AP410"/>
  <c r="L114" i="3" s="1"/>
  <c r="CG635" i="1"/>
  <c r="AC541"/>
  <c r="AD509"/>
  <c r="AK373"/>
  <c r="BM373" s="1"/>
  <c r="AL378"/>
  <c r="AM378" s="1"/>
  <c r="AN378" s="1"/>
  <c r="AN506"/>
  <c r="AB439"/>
  <c r="AS340"/>
  <c r="AT340" s="1"/>
  <c r="AF453"/>
  <c r="AF579"/>
  <c r="BN20"/>
  <c r="AC523"/>
  <c r="AE474"/>
  <c r="AD453"/>
  <c r="AC453"/>
  <c r="AE456"/>
  <c r="AE516"/>
  <c r="V472"/>
  <c r="W472" s="1"/>
  <c r="AF442"/>
  <c r="AL389"/>
  <c r="AM389" s="1"/>
  <c r="AN389" s="1"/>
  <c r="AL373"/>
  <c r="AM373" s="1"/>
  <c r="AN373" s="1"/>
  <c r="BA387"/>
  <c r="E91" i="3" s="1"/>
  <c r="AP431" i="1"/>
  <c r="L135" i="3" s="1"/>
  <c r="AX423" i="1"/>
  <c r="BA423" s="1"/>
  <c r="E127" i="3" s="1"/>
  <c r="BD479" i="1"/>
  <c r="AV516"/>
  <c r="AX516" s="1"/>
  <c r="AW515"/>
  <c r="AY402"/>
  <c r="AZ402" s="1"/>
  <c r="AN410"/>
  <c r="BN35"/>
  <c r="BJ20"/>
  <c r="BK20" s="1"/>
  <c r="L44" i="3"/>
  <c r="AV583" i="1"/>
  <c r="AW583" s="1"/>
  <c r="AG442"/>
  <c r="AH669"/>
  <c r="AI669" s="1"/>
  <c r="AJ669" s="1"/>
  <c r="AL669" s="1"/>
  <c r="AM669" s="1"/>
  <c r="AF509"/>
  <c r="CG605"/>
  <c r="AH672"/>
  <c r="AI672" s="1"/>
  <c r="AJ672" s="1"/>
  <c r="AL672" s="1"/>
  <c r="AM672" s="1"/>
  <c r="AN672" s="1"/>
  <c r="AH515"/>
  <c r="AI515" s="1"/>
  <c r="AJ515" s="1"/>
  <c r="J219" i="3" s="1"/>
  <c r="BO20" i="1"/>
  <c r="BP20" s="1"/>
  <c r="BQ20" s="1"/>
  <c r="AD534"/>
  <c r="AK389"/>
  <c r="BM389" s="1"/>
  <c r="AL380"/>
  <c r="AM380" s="1"/>
  <c r="AN380" s="1"/>
  <c r="AP414"/>
  <c r="L118" i="3" s="1"/>
  <c r="AB516" i="1"/>
  <c r="BX319"/>
  <c r="AH684"/>
  <c r="AI684" s="1"/>
  <c r="AJ684" s="1"/>
  <c r="AL684" s="1"/>
  <c r="AM684" s="1"/>
  <c r="AN684" s="1"/>
  <c r="AH440"/>
  <c r="AI440" s="1"/>
  <c r="AJ440" s="1"/>
  <c r="AK440" s="1"/>
  <c r="BM440" s="1"/>
  <c r="AF534"/>
  <c r="AH423"/>
  <c r="AI423" s="1"/>
  <c r="AJ423" s="1"/>
  <c r="AK423" s="1"/>
  <c r="BM423" s="1"/>
  <c r="AD442"/>
  <c r="AA523"/>
  <c r="AG523" s="1"/>
  <c r="AD473"/>
  <c r="AA453"/>
  <c r="AG453" s="1"/>
  <c r="Y473"/>
  <c r="AV473" s="1"/>
  <c r="AX473" s="1"/>
  <c r="AK377"/>
  <c r="BM377" s="1"/>
  <c r="AK418"/>
  <c r="BM418" s="1"/>
  <c r="AK391"/>
  <c r="BM391" s="1"/>
  <c r="BU319"/>
  <c r="BV319" s="1"/>
  <c r="BW319" s="1"/>
  <c r="BO35"/>
  <c r="BP35" s="1"/>
  <c r="AU337"/>
  <c r="AH671"/>
  <c r="AI671" s="1"/>
  <c r="AJ671" s="1"/>
  <c r="AL671" s="1"/>
  <c r="AM671" s="1"/>
  <c r="AN671" s="1"/>
  <c r="AH683"/>
  <c r="AI683" s="1"/>
  <c r="AJ683" s="1"/>
  <c r="AL683" s="1"/>
  <c r="AM683" s="1"/>
  <c r="BF467"/>
  <c r="BG467" s="1"/>
  <c r="CH467" s="1"/>
  <c r="BI467" s="1"/>
  <c r="BJ467" s="1"/>
  <c r="AL602"/>
  <c r="AM602" s="1"/>
  <c r="AN602" s="1"/>
  <c r="CA630"/>
  <c r="CB630" s="1"/>
  <c r="AF460"/>
  <c r="AH589"/>
  <c r="AI589" s="1"/>
  <c r="AJ589" s="1"/>
  <c r="J293" i="3" s="1"/>
  <c r="BN58" i="1"/>
  <c r="BU334"/>
  <c r="BV334" s="1"/>
  <c r="BW334" s="1"/>
  <c r="AV597"/>
  <c r="AW597" s="1"/>
  <c r="AC597"/>
  <c r="AG559"/>
  <c r="X475"/>
  <c r="Y475" s="1"/>
  <c r="Z535"/>
  <c r="AE535" s="1"/>
  <c r="AK401"/>
  <c r="BM401" s="1"/>
  <c r="AV523"/>
  <c r="AW523" s="1"/>
  <c r="AW424"/>
  <c r="BD535"/>
  <c r="AV459"/>
  <c r="AW459" s="1"/>
  <c r="AL429"/>
  <c r="AM429" s="1"/>
  <c r="AN429" s="1"/>
  <c r="L129" i="3"/>
  <c r="AK374" i="1"/>
  <c r="BM374" s="1"/>
  <c r="AH565"/>
  <c r="AI565" s="1"/>
  <c r="AJ565" s="1"/>
  <c r="AK565" s="1"/>
  <c r="BM565" s="1"/>
  <c r="BM642"/>
  <c r="CG642" s="1"/>
  <c r="AH441"/>
  <c r="AI441" s="1"/>
  <c r="AJ441" s="1"/>
  <c r="J145" i="3" s="1"/>
  <c r="AD548" i="1"/>
  <c r="S510"/>
  <c r="U510" s="1"/>
  <c r="AB510" s="1"/>
  <c r="AC579"/>
  <c r="AV471"/>
  <c r="AW471" s="1"/>
  <c r="L73" i="3"/>
  <c r="J86"/>
  <c r="AH685" i="1"/>
  <c r="AI685" s="1"/>
  <c r="AJ685" s="1"/>
  <c r="AL685" s="1"/>
  <c r="AM685" s="1"/>
  <c r="AN685" s="1"/>
  <c r="Z488"/>
  <c r="AE488" s="1"/>
  <c r="AA471"/>
  <c r="AG471" s="1"/>
  <c r="X476"/>
  <c r="Y476" s="1"/>
  <c r="AA483"/>
  <c r="AG483" s="1"/>
  <c r="AK375"/>
  <c r="BM375" s="1"/>
  <c r="AK507"/>
  <c r="BM507" s="1"/>
  <c r="AD597"/>
  <c r="AK557"/>
  <c r="BM557" s="1"/>
  <c r="AL386"/>
  <c r="AM386" s="1"/>
  <c r="BG516"/>
  <c r="CH516" s="1"/>
  <c r="BI516" s="1"/>
  <c r="BJ516" s="1"/>
  <c r="AP520"/>
  <c r="AQ520" s="1"/>
  <c r="AV474"/>
  <c r="AX474" s="1"/>
  <c r="AF456"/>
  <c r="N35" i="3"/>
  <c r="BF559" i="1"/>
  <c r="BG559" s="1"/>
  <c r="CH559" s="1"/>
  <c r="BI559" s="1"/>
  <c r="BJ559" s="1"/>
  <c r="AK355"/>
  <c r="AP355" s="1"/>
  <c r="V501"/>
  <c r="W501" s="1"/>
  <c r="AG474"/>
  <c r="X567"/>
  <c r="Y567" s="1"/>
  <c r="AA439"/>
  <c r="AG439" s="1"/>
  <c r="BL210"/>
  <c r="AL507"/>
  <c r="AM507" s="1"/>
  <c r="AN507" s="1"/>
  <c r="AK387"/>
  <c r="BM387" s="1"/>
  <c r="AD474"/>
  <c r="AP513"/>
  <c r="L217" i="3" s="1"/>
  <c r="BF474" i="1"/>
  <c r="BG474" s="1"/>
  <c r="CH474" s="1"/>
  <c r="BI474" s="1"/>
  <c r="BJ474" s="1"/>
  <c r="AP506"/>
  <c r="L210" i="3" s="1"/>
  <c r="AQ364" i="1"/>
  <c r="BR364" s="1"/>
  <c r="BI547"/>
  <c r="BJ547" s="1"/>
  <c r="CA612"/>
  <c r="CC612" s="1"/>
  <c r="AH673"/>
  <c r="AI673" s="1"/>
  <c r="AJ673" s="1"/>
  <c r="AK673" s="1"/>
  <c r="AH686"/>
  <c r="AI686" s="1"/>
  <c r="AJ686" s="1"/>
  <c r="AL686" s="1"/>
  <c r="AM686" s="1"/>
  <c r="AN686" s="1"/>
  <c r="AH674"/>
  <c r="AI674" s="1"/>
  <c r="AJ674" s="1"/>
  <c r="AK674" s="1"/>
  <c r="AA534"/>
  <c r="AG534" s="1"/>
  <c r="AF597"/>
  <c r="AC474"/>
  <c r="AL387"/>
  <c r="AM387" s="1"/>
  <c r="AN387" s="1"/>
  <c r="AY381"/>
  <c r="AZ381" s="1"/>
  <c r="AL398"/>
  <c r="AM398" s="1"/>
  <c r="AN398" s="1"/>
  <c r="AS364"/>
  <c r="AT364" s="1"/>
  <c r="AU328"/>
  <c r="AH448"/>
  <c r="AI448" s="1"/>
  <c r="AJ448" s="1"/>
  <c r="J152" i="3" s="1"/>
  <c r="AW695" i="1"/>
  <c r="J59" i="3"/>
  <c r="AG597" i="1"/>
  <c r="S479"/>
  <c r="U479" s="1"/>
  <c r="AF547"/>
  <c r="AK539"/>
  <c r="BM539" s="1"/>
  <c r="AK433"/>
  <c r="BM433" s="1"/>
  <c r="AK384"/>
  <c r="BM384" s="1"/>
  <c r="AL447"/>
  <c r="AM447" s="1"/>
  <c r="AN447" s="1"/>
  <c r="AK398"/>
  <c r="BM398" s="1"/>
  <c r="AH465"/>
  <c r="AI465" s="1"/>
  <c r="AJ465" s="1"/>
  <c r="J169" i="3" s="1"/>
  <c r="BF548" i="1"/>
  <c r="BG548" s="1"/>
  <c r="CH548" s="1"/>
  <c r="BI548" s="1"/>
  <c r="BJ548" s="1"/>
  <c r="AH424"/>
  <c r="AI424" s="1"/>
  <c r="AJ424" s="1"/>
  <c r="AL424" s="1"/>
  <c r="AM424" s="1"/>
  <c r="AN424" s="1"/>
  <c r="AA548"/>
  <c r="AG548" s="1"/>
  <c r="AD541"/>
  <c r="X461"/>
  <c r="Y461" s="1"/>
  <c r="AE460"/>
  <c r="AC548"/>
  <c r="AL375"/>
  <c r="AM375" s="1"/>
  <c r="AN375" s="1"/>
  <c r="AL379"/>
  <c r="AM379" s="1"/>
  <c r="AN379" s="1"/>
  <c r="AL401"/>
  <c r="AM401" s="1"/>
  <c r="AN401" s="1"/>
  <c r="AK403"/>
  <c r="BM403" s="1"/>
  <c r="AF541"/>
  <c r="BF541"/>
  <c r="BG541" s="1"/>
  <c r="CH541" s="1"/>
  <c r="BI541" s="1"/>
  <c r="BJ541" s="1"/>
  <c r="BD580"/>
  <c r="BC244"/>
  <c r="BM244" s="1"/>
  <c r="AB566"/>
  <c r="BF579"/>
  <c r="BG579" s="1"/>
  <c r="CH579" s="1"/>
  <c r="BI579" s="1"/>
  <c r="BJ579" s="1"/>
  <c r="AS370"/>
  <c r="AT370" s="1"/>
  <c r="AU370" s="1"/>
  <c r="AQ425"/>
  <c r="BR425" s="1"/>
  <c r="BX425" s="1"/>
  <c r="AQ370"/>
  <c r="BR370" s="1"/>
  <c r="J78" i="3"/>
  <c r="AK390" i="1"/>
  <c r="BM390" s="1"/>
  <c r="BA647"/>
  <c r="AK648"/>
  <c r="BM648" s="1"/>
  <c r="BD58"/>
  <c r="BG57" s="1"/>
  <c r="BI57" s="1"/>
  <c r="N55" i="3" s="1"/>
  <c r="BJ22" i="1"/>
  <c r="BK22" s="1"/>
  <c r="BL22" s="1"/>
  <c r="AA459"/>
  <c r="AG459" s="1"/>
  <c r="Z517"/>
  <c r="AA517" s="1"/>
  <c r="AG566"/>
  <c r="AA473"/>
  <c r="AK381"/>
  <c r="BM381" s="1"/>
  <c r="AL403"/>
  <c r="AM403" s="1"/>
  <c r="AN403" s="1"/>
  <c r="AL390"/>
  <c r="AM390" s="1"/>
  <c r="AN390" s="1"/>
  <c r="AK382"/>
  <c r="BM382" s="1"/>
  <c r="BC517"/>
  <c r="BD485"/>
  <c r="AW572"/>
  <c r="AV566"/>
  <c r="AW566" s="1"/>
  <c r="AH668"/>
  <c r="AI668" s="1"/>
  <c r="AJ668" s="1"/>
  <c r="AK668" s="1"/>
  <c r="AX689"/>
  <c r="AY689" s="1"/>
  <c r="AZ689" s="1"/>
  <c r="AH533"/>
  <c r="AI533" s="1"/>
  <c r="AJ533" s="1"/>
  <c r="J237" i="3" s="1"/>
  <c r="BO58" i="1"/>
  <c r="BP58" s="1"/>
  <c r="AY251"/>
  <c r="AD579"/>
  <c r="V580"/>
  <c r="W580" s="1"/>
  <c r="V484"/>
  <c r="W484" s="1"/>
  <c r="X485"/>
  <c r="Y485" s="1"/>
  <c r="AK386"/>
  <c r="BM386" s="1"/>
  <c r="BC461"/>
  <c r="BE484"/>
  <c r="CI484" s="1"/>
  <c r="BX338"/>
  <c r="BJ18"/>
  <c r="BK18" s="1"/>
  <c r="AV509"/>
  <c r="AX509" s="1"/>
  <c r="AU610"/>
  <c r="AH419"/>
  <c r="AI419" s="1"/>
  <c r="AJ419" s="1"/>
  <c r="J123" i="3" s="1"/>
  <c r="AH688" i="1"/>
  <c r="AI688" s="1"/>
  <c r="AJ688" s="1"/>
  <c r="AK688" s="1"/>
  <c r="AH687"/>
  <c r="AI687" s="1"/>
  <c r="AJ687" s="1"/>
  <c r="AK687" s="1"/>
  <c r="AH522"/>
  <c r="AI522" s="1"/>
  <c r="AJ522" s="1"/>
  <c r="J226" i="3" s="1"/>
  <c r="AF471" i="1"/>
  <c r="AH540"/>
  <c r="AI540" s="1"/>
  <c r="AJ540" s="1"/>
  <c r="J244" i="3" s="1"/>
  <c r="AF523" i="1"/>
  <c r="BF534"/>
  <c r="BG534" s="1"/>
  <c r="CH534" s="1"/>
  <c r="BI534" s="1"/>
  <c r="BJ534" s="1"/>
  <c r="S567"/>
  <c r="U567" s="1"/>
  <c r="AF558"/>
  <c r="AC460"/>
  <c r="AF457"/>
  <c r="Z501"/>
  <c r="AA501" s="1"/>
  <c r="AA467"/>
  <c r="AG467" s="1"/>
  <c r="V524"/>
  <c r="W524" s="1"/>
  <c r="AG460"/>
  <c r="Z479"/>
  <c r="AE479" s="1"/>
  <c r="Z472"/>
  <c r="AA472" s="1"/>
  <c r="AL539"/>
  <c r="AM539" s="1"/>
  <c r="AN539" s="1"/>
  <c r="AL400"/>
  <c r="AM400" s="1"/>
  <c r="AN400" s="1"/>
  <c r="AK464"/>
  <c r="BM464" s="1"/>
  <c r="AF439"/>
  <c r="BD524"/>
  <c r="J89" i="3"/>
  <c r="AX686" i="1"/>
  <c r="BA686" s="1"/>
  <c r="AH572"/>
  <c r="AI572" s="1"/>
  <c r="AJ572" s="1"/>
  <c r="J276" i="3" s="1"/>
  <c r="AC534" i="1"/>
  <c r="S501"/>
  <c r="U501" s="1"/>
  <c r="AB501" s="1"/>
  <c r="AE443"/>
  <c r="AF548"/>
  <c r="Z524"/>
  <c r="AE524" s="1"/>
  <c r="V567"/>
  <c r="W567" s="1"/>
  <c r="AC471"/>
  <c r="X479"/>
  <c r="Y479" s="1"/>
  <c r="S472"/>
  <c r="U472" s="1"/>
  <c r="AB472" s="1"/>
  <c r="AK532"/>
  <c r="BM532" s="1"/>
  <c r="AK383"/>
  <c r="BM383" s="1"/>
  <c r="AL464"/>
  <c r="AM464" s="1"/>
  <c r="AN464" s="1"/>
  <c r="BD49"/>
  <c r="BG48" s="1"/>
  <c r="BI48" s="1"/>
  <c r="N46" i="3" s="1"/>
  <c r="AY401" i="1"/>
  <c r="AZ401" s="1"/>
  <c r="BA464"/>
  <c r="E168" i="3" s="1"/>
  <c r="BE524" i="1"/>
  <c r="CI524" s="1"/>
  <c r="BF460"/>
  <c r="BG460" s="1"/>
  <c r="CH460" s="1"/>
  <c r="BI460" s="1"/>
  <c r="BJ460" s="1"/>
  <c r="AB509"/>
  <c r="BE501"/>
  <c r="CI501" s="1"/>
  <c r="AQ351"/>
  <c r="BR351" s="1"/>
  <c r="AW448"/>
  <c r="BE479"/>
  <c r="CI479" s="1"/>
  <c r="BD472"/>
  <c r="AV460"/>
  <c r="AW460" s="1"/>
  <c r="BC567"/>
  <c r="BF456"/>
  <c r="BG456" s="1"/>
  <c r="CH456" s="1"/>
  <c r="BI456" s="1"/>
  <c r="BJ456" s="1"/>
  <c r="AS351"/>
  <c r="AT351" s="1"/>
  <c r="AU351" s="1"/>
  <c r="AS354"/>
  <c r="AT354" s="1"/>
  <c r="AU354" s="1"/>
  <c r="AW674"/>
  <c r="AW679"/>
  <c r="BE472"/>
  <c r="CI472" s="1"/>
  <c r="BE567"/>
  <c r="CI567" s="1"/>
  <c r="AS409"/>
  <c r="AT409" s="1"/>
  <c r="BO326"/>
  <c r="BP326" s="1"/>
  <c r="AH455"/>
  <c r="AI455" s="1"/>
  <c r="AJ455" s="1"/>
  <c r="J159" i="3" s="1"/>
  <c r="AH694" i="1"/>
  <c r="AI694" s="1"/>
  <c r="AJ694" s="1"/>
  <c r="AL694" s="1"/>
  <c r="AM694" s="1"/>
  <c r="AN694" s="1"/>
  <c r="BJ61"/>
  <c r="BK61" s="1"/>
  <c r="BL61" s="1"/>
  <c r="X501"/>
  <c r="Y501" s="1"/>
  <c r="AH420"/>
  <c r="AI420" s="1"/>
  <c r="AJ420" s="1"/>
  <c r="J124" i="3" s="1"/>
  <c r="AD471" i="1"/>
  <c r="S524"/>
  <c r="U524" s="1"/>
  <c r="AB524" s="1"/>
  <c r="Z567"/>
  <c r="AE567" s="1"/>
  <c r="V479"/>
  <c r="W479" s="1"/>
  <c r="X472"/>
  <c r="Y472" s="1"/>
  <c r="AG547"/>
  <c r="AL532"/>
  <c r="AM532" s="1"/>
  <c r="AN532" s="1"/>
  <c r="AL383"/>
  <c r="AM383" s="1"/>
  <c r="AN383" s="1"/>
  <c r="AV558"/>
  <c r="AX558" s="1"/>
  <c r="AV547"/>
  <c r="AW547" s="1"/>
  <c r="AH452"/>
  <c r="AI452" s="1"/>
  <c r="AJ452" s="1"/>
  <c r="J156" i="3" s="1"/>
  <c r="AH667" i="1"/>
  <c r="AI667" s="1"/>
  <c r="AJ667" s="1"/>
  <c r="AK667" s="1"/>
  <c r="AE470"/>
  <c r="AK571"/>
  <c r="BM571" s="1"/>
  <c r="AL381"/>
  <c r="AM381" s="1"/>
  <c r="AN381" s="1"/>
  <c r="BN55"/>
  <c r="BA380"/>
  <c r="E84" i="3" s="1"/>
  <c r="AF467" i="1"/>
  <c r="AW690"/>
  <c r="BQ633"/>
  <c r="AX667"/>
  <c r="BA667" s="1"/>
  <c r="AU627"/>
  <c r="CA611"/>
  <c r="CB611" s="1"/>
  <c r="AH681"/>
  <c r="AI681" s="1"/>
  <c r="AJ681" s="1"/>
  <c r="AK681" s="1"/>
  <c r="AL571"/>
  <c r="AM571" s="1"/>
  <c r="AN571" s="1"/>
  <c r="BU314"/>
  <c r="BV314" s="1"/>
  <c r="BW314" s="1"/>
  <c r="BB70"/>
  <c r="BP611"/>
  <c r="BQ611" s="1"/>
  <c r="AC467"/>
  <c r="V560"/>
  <c r="W560" s="1"/>
  <c r="AL557"/>
  <c r="AM557" s="1"/>
  <c r="AN557" s="1"/>
  <c r="BE598"/>
  <c r="CI598" s="1"/>
  <c r="BE478"/>
  <c r="CI478" s="1"/>
  <c r="BC573"/>
  <c r="BE462"/>
  <c r="CI462" s="1"/>
  <c r="BC510"/>
  <c r="BE458"/>
  <c r="CI458" s="1"/>
  <c r="AU619"/>
  <c r="AN601"/>
  <c r="BY616"/>
  <c r="BZ616" s="1"/>
  <c r="AU625"/>
  <c r="AU608"/>
  <c r="BA355"/>
  <c r="E59" i="3" s="1"/>
  <c r="AY355" i="1"/>
  <c r="AZ355" s="1"/>
  <c r="AF583"/>
  <c r="V462"/>
  <c r="W462" s="1"/>
  <c r="X487"/>
  <c r="Y487" s="1"/>
  <c r="Z458"/>
  <c r="AE458" s="1"/>
  <c r="Z591"/>
  <c r="AE591" s="1"/>
  <c r="AK581"/>
  <c r="BM581" s="1"/>
  <c r="BC591"/>
  <c r="AV467"/>
  <c r="AW467" s="1"/>
  <c r="BJ58"/>
  <c r="BK58" s="1"/>
  <c r="BL58" s="1"/>
  <c r="L48" i="3"/>
  <c r="AH675" i="1"/>
  <c r="AI675" s="1"/>
  <c r="AJ675" s="1"/>
  <c r="AK675" s="1"/>
  <c r="AN648"/>
  <c r="AY119"/>
  <c r="X478"/>
  <c r="AC478" s="1"/>
  <c r="AD467"/>
  <c r="Z573"/>
  <c r="AE573" s="1"/>
  <c r="AC509"/>
  <c r="AL581"/>
  <c r="AM581" s="1"/>
  <c r="BD560"/>
  <c r="AH690"/>
  <c r="AI690" s="1"/>
  <c r="AJ690" s="1"/>
  <c r="AK690" s="1"/>
  <c r="AU606"/>
  <c r="CA633"/>
  <c r="CB633" s="1"/>
  <c r="AL692"/>
  <c r="AM692" s="1"/>
  <c r="AN692" s="1"/>
  <c r="AK692"/>
  <c r="AK691"/>
  <c r="AL691"/>
  <c r="AM691" s="1"/>
  <c r="AN691" s="1"/>
  <c r="BX629"/>
  <c r="BT629"/>
  <c r="BS629"/>
  <c r="BU629"/>
  <c r="BV629" s="1"/>
  <c r="BN663"/>
  <c r="CG663"/>
  <c r="AY690"/>
  <c r="AZ690" s="1"/>
  <c r="BA690"/>
  <c r="BX614"/>
  <c r="BT614"/>
  <c r="BS614"/>
  <c r="BU614"/>
  <c r="BO625"/>
  <c r="BP625" s="1"/>
  <c r="BQ625" s="1"/>
  <c r="BK625"/>
  <c r="BL625" s="1"/>
  <c r="AQ664"/>
  <c r="BR664" s="1"/>
  <c r="AS664"/>
  <c r="AT664" s="1"/>
  <c r="AU664" s="1"/>
  <c r="AS654"/>
  <c r="AQ654"/>
  <c r="BR654" s="1"/>
  <c r="BO619"/>
  <c r="BP619" s="1"/>
  <c r="BQ619" s="1"/>
  <c r="BK619"/>
  <c r="BL619" s="1"/>
  <c r="CG638"/>
  <c r="BN638"/>
  <c r="AP602"/>
  <c r="BM602"/>
  <c r="BO609"/>
  <c r="BP609" s="1"/>
  <c r="BQ609" s="1"/>
  <c r="BK609"/>
  <c r="BL609" s="1"/>
  <c r="BT622"/>
  <c r="BS622"/>
  <c r="BX622"/>
  <c r="BU622"/>
  <c r="BV622" s="1"/>
  <c r="BW622" s="1"/>
  <c r="AY691"/>
  <c r="AZ691" s="1"/>
  <c r="BA691"/>
  <c r="AX693"/>
  <c r="AW693"/>
  <c r="CG634"/>
  <c r="BN634"/>
  <c r="BO629"/>
  <c r="BP629" s="1"/>
  <c r="BK629"/>
  <c r="BL629" s="1"/>
  <c r="BY629" s="1"/>
  <c r="BZ629" s="1"/>
  <c r="BO617"/>
  <c r="BP617" s="1"/>
  <c r="BK617"/>
  <c r="BL617" s="1"/>
  <c r="AY688"/>
  <c r="AZ688" s="1"/>
  <c r="BA688"/>
  <c r="BN665"/>
  <c r="CG665"/>
  <c r="CG661"/>
  <c r="BN661"/>
  <c r="AQ645"/>
  <c r="BR645" s="1"/>
  <c r="AS645"/>
  <c r="AT645" s="1"/>
  <c r="AU645" s="1"/>
  <c r="AL676"/>
  <c r="AM676" s="1"/>
  <c r="AN676" s="1"/>
  <c r="AK676"/>
  <c r="BO627"/>
  <c r="BP627" s="1"/>
  <c r="BQ627" s="1"/>
  <c r="BK627"/>
  <c r="BL627" s="1"/>
  <c r="AY668"/>
  <c r="AZ668" s="1"/>
  <c r="BA668"/>
  <c r="BS613"/>
  <c r="BU613"/>
  <c r="BV613" s="1"/>
  <c r="BT613"/>
  <c r="BX613"/>
  <c r="BM647"/>
  <c r="AP647"/>
  <c r="AW675"/>
  <c r="AX675"/>
  <c r="CG644"/>
  <c r="BN644"/>
  <c r="BN637"/>
  <c r="CG637"/>
  <c r="AS660"/>
  <c r="AT660" s="1"/>
  <c r="AQ660"/>
  <c r="BR660" s="1"/>
  <c r="AS641"/>
  <c r="AT641" s="1"/>
  <c r="AU641" s="1"/>
  <c r="AQ641"/>
  <c r="BR641" s="1"/>
  <c r="AS646"/>
  <c r="AT646" s="1"/>
  <c r="AU646" s="1"/>
  <c r="AQ646"/>
  <c r="BR646" s="1"/>
  <c r="BU617"/>
  <c r="BX617"/>
  <c r="BT617"/>
  <c r="BS617"/>
  <c r="BO622"/>
  <c r="BP622" s="1"/>
  <c r="BK622"/>
  <c r="BL622" s="1"/>
  <c r="BO632"/>
  <c r="BP632" s="1"/>
  <c r="BQ632" s="1"/>
  <c r="BK632"/>
  <c r="BL632" s="1"/>
  <c r="AP601"/>
  <c r="BM601"/>
  <c r="BX626"/>
  <c r="BU626"/>
  <c r="BV626" s="1"/>
  <c r="BW626" s="1"/>
  <c r="BS626"/>
  <c r="BT626"/>
  <c r="BN636"/>
  <c r="CG636"/>
  <c r="AQ638"/>
  <c r="BR638" s="1"/>
  <c r="AS638"/>
  <c r="AT638" s="1"/>
  <c r="AU638" s="1"/>
  <c r="BT627"/>
  <c r="BU627"/>
  <c r="BV627" s="1"/>
  <c r="BS627"/>
  <c r="BX627"/>
  <c r="BO604"/>
  <c r="BP604" s="1"/>
  <c r="BQ604" s="1"/>
  <c r="BK604"/>
  <c r="BL604" s="1"/>
  <c r="BO618"/>
  <c r="BP618" s="1"/>
  <c r="BQ618" s="1"/>
  <c r="BK618"/>
  <c r="BL618" s="1"/>
  <c r="BA677"/>
  <c r="AY677"/>
  <c r="AZ677" s="1"/>
  <c r="BO613"/>
  <c r="BK613"/>
  <c r="BL613" s="1"/>
  <c r="AQ634"/>
  <c r="BR634" s="1"/>
  <c r="AS634"/>
  <c r="AT634" s="1"/>
  <c r="AU634" s="1"/>
  <c r="BO615"/>
  <c r="BP615" s="1"/>
  <c r="BQ615" s="1"/>
  <c r="BK615"/>
  <c r="BL615" s="1"/>
  <c r="BO605"/>
  <c r="BK605"/>
  <c r="BL605" s="1"/>
  <c r="AQ665"/>
  <c r="BR665" s="1"/>
  <c r="AS665"/>
  <c r="AT665" s="1"/>
  <c r="BA601"/>
  <c r="AY601"/>
  <c r="AZ601" s="1"/>
  <c r="AW687"/>
  <c r="AX687"/>
  <c r="CG650"/>
  <c r="BN650"/>
  <c r="BN658"/>
  <c r="CG658"/>
  <c r="BT609"/>
  <c r="BU609"/>
  <c r="BV609" s="1"/>
  <c r="BW609" s="1"/>
  <c r="BS609"/>
  <c r="BX609"/>
  <c r="BT623"/>
  <c r="BU623"/>
  <c r="BV623" s="1"/>
  <c r="BW623" s="1"/>
  <c r="BX623"/>
  <c r="BS623"/>
  <c r="AY678"/>
  <c r="AZ678" s="1"/>
  <c r="BA678"/>
  <c r="Z462"/>
  <c r="AE462" s="1"/>
  <c r="V487"/>
  <c r="W487" s="1"/>
  <c r="AC470"/>
  <c r="X458"/>
  <c r="Y458" s="1"/>
  <c r="BF458" s="1"/>
  <c r="X591"/>
  <c r="Y591" s="1"/>
  <c r="X510"/>
  <c r="AD510" s="1"/>
  <c r="S478"/>
  <c r="U478" s="1"/>
  <c r="AB478" s="1"/>
  <c r="X560"/>
  <c r="Y560" s="1"/>
  <c r="X573"/>
  <c r="Y573" s="1"/>
  <c r="AD470"/>
  <c r="AD583"/>
  <c r="BD591"/>
  <c r="BD478"/>
  <c r="BX504"/>
  <c r="BC560"/>
  <c r="BF453"/>
  <c r="BG453" s="1"/>
  <c r="CH453" s="1"/>
  <c r="BI453" s="1"/>
  <c r="BJ453" s="1"/>
  <c r="BD462"/>
  <c r="BC458"/>
  <c r="BE487"/>
  <c r="CI487" s="1"/>
  <c r="AT607"/>
  <c r="AU607" s="1"/>
  <c r="BY633"/>
  <c r="BZ633" s="1"/>
  <c r="AU614"/>
  <c r="BQ628"/>
  <c r="AU624"/>
  <c r="BV611"/>
  <c r="BW611" s="1"/>
  <c r="BV633"/>
  <c r="BW633" s="1"/>
  <c r="AU632"/>
  <c r="CA616"/>
  <c r="AX684"/>
  <c r="AW684"/>
  <c r="AQ644"/>
  <c r="BR644" s="1"/>
  <c r="AS644"/>
  <c r="AT644" s="1"/>
  <c r="AX669"/>
  <c r="AW669"/>
  <c r="AW682"/>
  <c r="AX682"/>
  <c r="CG641"/>
  <c r="BN641"/>
  <c r="BT615"/>
  <c r="BU615"/>
  <c r="BS615"/>
  <c r="BX615"/>
  <c r="AQ651"/>
  <c r="BR651" s="1"/>
  <c r="AS651"/>
  <c r="AT651" s="1"/>
  <c r="AU651" s="1"/>
  <c r="BX618"/>
  <c r="BS618"/>
  <c r="BU618"/>
  <c r="BV618" s="1"/>
  <c r="BW618" s="1"/>
  <c r="BT618"/>
  <c r="BT607"/>
  <c r="BU607"/>
  <c r="BV607" s="1"/>
  <c r="BX607"/>
  <c r="BS607"/>
  <c r="AS636"/>
  <c r="AT636" s="1"/>
  <c r="AQ636"/>
  <c r="BR636" s="1"/>
  <c r="CG655"/>
  <c r="BN655"/>
  <c r="AY670"/>
  <c r="AZ670" s="1"/>
  <c r="BA670"/>
  <c r="BA685"/>
  <c r="AY685"/>
  <c r="AZ685" s="1"/>
  <c r="BA673"/>
  <c r="AY673"/>
  <c r="AZ673" s="1"/>
  <c r="AY695"/>
  <c r="AZ695" s="1"/>
  <c r="BA695"/>
  <c r="AY674"/>
  <c r="AZ674" s="1"/>
  <c r="BA674"/>
  <c r="BO623"/>
  <c r="BP623" s="1"/>
  <c r="BK623"/>
  <c r="BL623" s="1"/>
  <c r="AP659"/>
  <c r="BM659"/>
  <c r="BN662"/>
  <c r="CG662"/>
  <c r="AW680"/>
  <c r="AX680"/>
  <c r="BN653"/>
  <c r="CG653"/>
  <c r="BS635"/>
  <c r="BX635"/>
  <c r="BT635"/>
  <c r="BU635"/>
  <c r="BV635" s="1"/>
  <c r="BW635" s="1"/>
  <c r="BX606"/>
  <c r="BT606"/>
  <c r="BS606"/>
  <c r="BU606"/>
  <c r="BV606" s="1"/>
  <c r="BW606" s="1"/>
  <c r="BN640"/>
  <c r="CG640"/>
  <c r="BT624"/>
  <c r="BU624"/>
  <c r="BV624" s="1"/>
  <c r="BX624"/>
  <c r="BS624"/>
  <c r="BX610"/>
  <c r="BU610"/>
  <c r="BV610" s="1"/>
  <c r="BS610"/>
  <c r="BT610"/>
  <c r="AY692"/>
  <c r="AZ692" s="1"/>
  <c r="BA692"/>
  <c r="BU632"/>
  <c r="BV632" s="1"/>
  <c r="BW632" s="1"/>
  <c r="BX632"/>
  <c r="BS632"/>
  <c r="BT632"/>
  <c r="AQ642"/>
  <c r="BR642" s="1"/>
  <c r="AS642"/>
  <c r="AT642" s="1"/>
  <c r="AU642" s="1"/>
  <c r="AS652"/>
  <c r="AT652" s="1"/>
  <c r="AU652" s="1"/>
  <c r="AQ652"/>
  <c r="BR652" s="1"/>
  <c r="AX681"/>
  <c r="AW681"/>
  <c r="AQ650"/>
  <c r="BR650" s="1"/>
  <c r="AS650"/>
  <c r="AT650" s="1"/>
  <c r="AS658"/>
  <c r="AT658" s="1"/>
  <c r="AQ658"/>
  <c r="BR658" s="1"/>
  <c r="BO635"/>
  <c r="BP635" s="1"/>
  <c r="BQ635" s="1"/>
  <c r="BK635"/>
  <c r="BL635" s="1"/>
  <c r="BX608"/>
  <c r="BT608"/>
  <c r="BU608"/>
  <c r="BV608" s="1"/>
  <c r="BW608" s="1"/>
  <c r="BS608"/>
  <c r="AS643"/>
  <c r="AT643" s="1"/>
  <c r="AQ643"/>
  <c r="BR643" s="1"/>
  <c r="BA672"/>
  <c r="AY672"/>
  <c r="AZ672" s="1"/>
  <c r="BX631"/>
  <c r="BS631"/>
  <c r="BT631"/>
  <c r="BU631"/>
  <c r="BV631" s="1"/>
  <c r="BW631" s="1"/>
  <c r="AY694"/>
  <c r="AZ694" s="1"/>
  <c r="BA694"/>
  <c r="BF583"/>
  <c r="BG583" s="1"/>
  <c r="CH583" s="1"/>
  <c r="BI583" s="1"/>
  <c r="BJ583" s="1"/>
  <c r="AA541"/>
  <c r="AG541" s="1"/>
  <c r="S462"/>
  <c r="U462" s="1"/>
  <c r="AB462" s="1"/>
  <c r="Z487"/>
  <c r="AA487" s="1"/>
  <c r="AA509"/>
  <c r="AG509" s="1"/>
  <c r="AA457"/>
  <c r="AG457" s="1"/>
  <c r="S458"/>
  <c r="U458" s="1"/>
  <c r="AB458" s="1"/>
  <c r="X598"/>
  <c r="Y598" s="1"/>
  <c r="S591"/>
  <c r="U591" s="1"/>
  <c r="AB591" s="1"/>
  <c r="V510"/>
  <c r="W510" s="1"/>
  <c r="V478"/>
  <c r="W478" s="1"/>
  <c r="S560"/>
  <c r="U560" s="1"/>
  <c r="AB560" s="1"/>
  <c r="S573"/>
  <c r="U573" s="1"/>
  <c r="AB573" s="1"/>
  <c r="BC478"/>
  <c r="BE573"/>
  <c r="CI573" s="1"/>
  <c r="BC462"/>
  <c r="BE510"/>
  <c r="CI510" s="1"/>
  <c r="BD458"/>
  <c r="BC487"/>
  <c r="AU617"/>
  <c r="BY612"/>
  <c r="BZ612" s="1"/>
  <c r="AU609"/>
  <c r="BY630"/>
  <c r="BZ630" s="1"/>
  <c r="AN666"/>
  <c r="BN660"/>
  <c r="CG660"/>
  <c r="AK679"/>
  <c r="AL679"/>
  <c r="AM679" s="1"/>
  <c r="AN679" s="1"/>
  <c r="AK693"/>
  <c r="AL693"/>
  <c r="AM693" s="1"/>
  <c r="AN693" s="1"/>
  <c r="BO606"/>
  <c r="BP606" s="1"/>
  <c r="BQ606" s="1"/>
  <c r="BK606"/>
  <c r="BL606" s="1"/>
  <c r="BO610"/>
  <c r="BP610" s="1"/>
  <c r="BK610"/>
  <c r="BL610" s="1"/>
  <c r="AQ663"/>
  <c r="BR663" s="1"/>
  <c r="AS663"/>
  <c r="AT663" s="1"/>
  <c r="BN651"/>
  <c r="CG651"/>
  <c r="BT605"/>
  <c r="BU605"/>
  <c r="BV605" s="1"/>
  <c r="BW605" s="1"/>
  <c r="BX605"/>
  <c r="BS605"/>
  <c r="BU620"/>
  <c r="BV620" s="1"/>
  <c r="BW620" s="1"/>
  <c r="BS620"/>
  <c r="BT620"/>
  <c r="BX620"/>
  <c r="BN664"/>
  <c r="CG664"/>
  <c r="AY679"/>
  <c r="AZ679" s="1"/>
  <c r="BA679"/>
  <c r="BO607"/>
  <c r="BP607" s="1"/>
  <c r="BQ607" s="1"/>
  <c r="BK607"/>
  <c r="BL607" s="1"/>
  <c r="AQ662"/>
  <c r="BR662" s="1"/>
  <c r="AS662"/>
  <c r="BO614"/>
  <c r="BP614" s="1"/>
  <c r="BK614"/>
  <c r="BL614" s="1"/>
  <c r="BO631"/>
  <c r="BP631" s="1"/>
  <c r="BQ631" s="1"/>
  <c r="BK631"/>
  <c r="BL631" s="1"/>
  <c r="AW671"/>
  <c r="AX671"/>
  <c r="AS653"/>
  <c r="AT653" s="1"/>
  <c r="AU653" s="1"/>
  <c r="AQ653"/>
  <c r="BR653" s="1"/>
  <c r="BO608"/>
  <c r="BP608" s="1"/>
  <c r="BK608"/>
  <c r="BL608" s="1"/>
  <c r="BA648"/>
  <c r="AY648"/>
  <c r="AZ648" s="1"/>
  <c r="AS656"/>
  <c r="AT656" s="1"/>
  <c r="AQ656"/>
  <c r="BR656" s="1"/>
  <c r="BN652"/>
  <c r="CG652"/>
  <c r="BO626"/>
  <c r="BK626"/>
  <c r="BL626" s="1"/>
  <c r="AK689"/>
  <c r="AL689"/>
  <c r="AM689" s="1"/>
  <c r="AK677"/>
  <c r="AL677"/>
  <c r="AM677" s="1"/>
  <c r="AN677" s="1"/>
  <c r="AS661"/>
  <c r="AT661" s="1"/>
  <c r="AU661" s="1"/>
  <c r="AQ661"/>
  <c r="BR661" s="1"/>
  <c r="BN645"/>
  <c r="CG645"/>
  <c r="AW676"/>
  <c r="AX676"/>
  <c r="BS604"/>
  <c r="BX604"/>
  <c r="BT604"/>
  <c r="BU604"/>
  <c r="BV604" s="1"/>
  <c r="BN657"/>
  <c r="CG657"/>
  <c r="BM649"/>
  <c r="AP649"/>
  <c r="BA683"/>
  <c r="AY683"/>
  <c r="AZ683" s="1"/>
  <c r="S487"/>
  <c r="U487" s="1"/>
  <c r="AB487" s="1"/>
  <c r="V591"/>
  <c r="W591" s="1"/>
  <c r="Z510"/>
  <c r="AE510" s="1"/>
  <c r="Z560"/>
  <c r="AA560" s="1"/>
  <c r="V573"/>
  <c r="W573" s="1"/>
  <c r="BG566"/>
  <c r="CH566" s="1"/>
  <c r="BI566" s="1"/>
  <c r="BJ566" s="1"/>
  <c r="AH670"/>
  <c r="AI670" s="1"/>
  <c r="AJ670" s="1"/>
  <c r="AU629"/>
  <c r="BQ616"/>
  <c r="AU635"/>
  <c r="BY611"/>
  <c r="BZ611" s="1"/>
  <c r="AU623"/>
  <c r="V598"/>
  <c r="W598" s="1"/>
  <c r="BD598"/>
  <c r="S598"/>
  <c r="U598" s="1"/>
  <c r="AB598" s="1"/>
  <c r="BC598"/>
  <c r="Q492"/>
  <c r="BE492" s="1"/>
  <c r="CI492" s="1"/>
  <c r="BH492"/>
  <c r="Q490"/>
  <c r="BE490" s="1"/>
  <c r="CI490" s="1"/>
  <c r="BH490"/>
  <c r="Q518"/>
  <c r="BD518" s="1"/>
  <c r="BH518"/>
  <c r="AV554"/>
  <c r="BI554"/>
  <c r="BJ554" s="1"/>
  <c r="Q489"/>
  <c r="BC489" s="1"/>
  <c r="BH489"/>
  <c r="Z584"/>
  <c r="AA584" s="1"/>
  <c r="S580"/>
  <c r="U580" s="1"/>
  <c r="AB580" s="1"/>
  <c r="AD483"/>
  <c r="Q592"/>
  <c r="BE592" s="1"/>
  <c r="CI592" s="1"/>
  <c r="BH592"/>
  <c r="Q480"/>
  <c r="BC480" s="1"/>
  <c r="BH480"/>
  <c r="Q525"/>
  <c r="V525" s="1"/>
  <c r="W525" s="1"/>
  <c r="BH525"/>
  <c r="Q477"/>
  <c r="BD477" s="1"/>
  <c r="BH477"/>
  <c r="Q486"/>
  <c r="BE486" s="1"/>
  <c r="CI486" s="1"/>
  <c r="BH486"/>
  <c r="Q561"/>
  <c r="BD561" s="1"/>
  <c r="BH561"/>
  <c r="Q493"/>
  <c r="BC493" s="1"/>
  <c r="BH493"/>
  <c r="Q481"/>
  <c r="S481" s="1"/>
  <c r="U481" s="1"/>
  <c r="BH481"/>
  <c r="V461"/>
  <c r="W461" s="1"/>
  <c r="X517"/>
  <c r="Y517" s="1"/>
  <c r="AF554"/>
  <c r="V485"/>
  <c r="W485" s="1"/>
  <c r="AF559"/>
  <c r="BD517"/>
  <c r="BC580"/>
  <c r="BD542"/>
  <c r="BE584"/>
  <c r="CI584" s="1"/>
  <c r="Z549"/>
  <c r="AE549" s="1"/>
  <c r="S584"/>
  <c r="U584" s="1"/>
  <c r="AB584" s="1"/>
  <c r="Z580"/>
  <c r="AA580" s="1"/>
  <c r="S475"/>
  <c r="U475" s="1"/>
  <c r="S461"/>
  <c r="U461" s="1"/>
  <c r="AB461" s="1"/>
  <c r="V517"/>
  <c r="W517" s="1"/>
  <c r="X488"/>
  <c r="Y488" s="1"/>
  <c r="BB58"/>
  <c r="X484"/>
  <c r="Y484" s="1"/>
  <c r="AV484" s="1"/>
  <c r="Z485"/>
  <c r="AE485" s="1"/>
  <c r="AE442"/>
  <c r="Z542"/>
  <c r="AE542" s="1"/>
  <c r="V476"/>
  <c r="W476" s="1"/>
  <c r="X535"/>
  <c r="Y535" s="1"/>
  <c r="AA583"/>
  <c r="AG583" s="1"/>
  <c r="AG554"/>
  <c r="BC475"/>
  <c r="BE461"/>
  <c r="CI461" s="1"/>
  <c r="BE549"/>
  <c r="CI549" s="1"/>
  <c r="BC542"/>
  <c r="BC484"/>
  <c r="BE485"/>
  <c r="CI485" s="1"/>
  <c r="BF483"/>
  <c r="BG483" s="1"/>
  <c r="CH483" s="1"/>
  <c r="BI483" s="1"/>
  <c r="BJ483" s="1"/>
  <c r="BE476"/>
  <c r="CI476" s="1"/>
  <c r="AV483"/>
  <c r="AX483" s="1"/>
  <c r="BD488"/>
  <c r="BD584"/>
  <c r="BU338"/>
  <c r="BV338" s="1"/>
  <c r="BW338" s="1"/>
  <c r="Q585"/>
  <c r="BC585" s="1"/>
  <c r="BH585"/>
  <c r="Q568"/>
  <c r="BE568" s="1"/>
  <c r="CI568" s="1"/>
  <c r="BH568"/>
  <c r="G552"/>
  <c r="G650" s="1"/>
  <c r="A650"/>
  <c r="Q550"/>
  <c r="BC550" s="1"/>
  <c r="BH550"/>
  <c r="G551"/>
  <c r="G649" s="1"/>
  <c r="A649"/>
  <c r="Q574"/>
  <c r="BE574" s="1"/>
  <c r="CI574" s="1"/>
  <c r="BH574"/>
  <c r="Q536"/>
  <c r="BE536" s="1"/>
  <c r="CI536" s="1"/>
  <c r="BH536"/>
  <c r="Q543"/>
  <c r="Z543" s="1"/>
  <c r="BH543"/>
  <c r="AC559"/>
  <c r="Z484"/>
  <c r="AE484" s="1"/>
  <c r="S542"/>
  <c r="U542" s="1"/>
  <c r="AB542" s="1"/>
  <c r="BU504"/>
  <c r="BV504" s="1"/>
  <c r="BD484"/>
  <c r="AY120"/>
  <c r="AC483"/>
  <c r="X549"/>
  <c r="Y549" s="1"/>
  <c r="X584"/>
  <c r="Y584" s="1"/>
  <c r="X580"/>
  <c r="Y580" s="1"/>
  <c r="V475"/>
  <c r="W475" s="1"/>
  <c r="Z461"/>
  <c r="AE461" s="1"/>
  <c r="S517"/>
  <c r="U517" s="1"/>
  <c r="V488"/>
  <c r="W488" s="1"/>
  <c r="S485"/>
  <c r="U485" s="1"/>
  <c r="AB485" s="1"/>
  <c r="S476"/>
  <c r="U476" s="1"/>
  <c r="S535"/>
  <c r="U535" s="1"/>
  <c r="AC583"/>
  <c r="AD559"/>
  <c r="AZ244"/>
  <c r="BA244" s="1"/>
  <c r="BB244" s="1"/>
  <c r="BK325"/>
  <c r="BL325" s="1"/>
  <c r="BK313"/>
  <c r="BL313" s="1"/>
  <c r="BK311"/>
  <c r="BL311" s="1"/>
  <c r="BX331"/>
  <c r="BX323"/>
  <c r="L148" i="3"/>
  <c r="BT331" i="1"/>
  <c r="BT323"/>
  <c r="BM50"/>
  <c r="P48" i="3" s="1"/>
  <c r="H23"/>
  <c r="H31"/>
  <c r="BN319" i="1"/>
  <c r="BO319" s="1"/>
  <c r="P53" i="3"/>
  <c r="BR344" i="1"/>
  <c r="BU344" s="1"/>
  <c r="BV344" s="1"/>
  <c r="CG344"/>
  <c r="BR411"/>
  <c r="BT411" s="1"/>
  <c r="CG411"/>
  <c r="CG354"/>
  <c r="BR346"/>
  <c r="CG346"/>
  <c r="BR357"/>
  <c r="CG357"/>
  <c r="M14" i="3"/>
  <c r="BS310" i="1"/>
  <c r="M37" i="3"/>
  <c r="BS333" i="1"/>
  <c r="M110" i="3"/>
  <c r="BS406" i="1"/>
  <c r="BS367"/>
  <c r="M71" i="3"/>
  <c r="M16"/>
  <c r="BS312" i="1"/>
  <c r="CG353"/>
  <c r="BR505"/>
  <c r="CG505"/>
  <c r="BR426"/>
  <c r="CG426"/>
  <c r="CG336"/>
  <c r="M38" i="3"/>
  <c r="BS334" i="1"/>
  <c r="M21" i="3"/>
  <c r="BS317" i="1"/>
  <c r="M15" i="3"/>
  <c r="BS311" i="1"/>
  <c r="BS332"/>
  <c r="M36" i="3"/>
  <c r="BU332" i="1"/>
  <c r="BV332" s="1"/>
  <c r="BX332"/>
  <c r="BT332"/>
  <c r="M18" i="3"/>
  <c r="BS314" i="1"/>
  <c r="BT309"/>
  <c r="CG427"/>
  <c r="BR350"/>
  <c r="CG350"/>
  <c r="BR349"/>
  <c r="CG349"/>
  <c r="CG425"/>
  <c r="CG512"/>
  <c r="BS529"/>
  <c r="M233" i="3"/>
  <c r="M13"/>
  <c r="BS309" i="1"/>
  <c r="CG503"/>
  <c r="H207" i="3"/>
  <c r="M17"/>
  <c r="BS313" i="1"/>
  <c r="BU313"/>
  <c r="BV313" s="1"/>
  <c r="BW313" s="1"/>
  <c r="BR365"/>
  <c r="CG365"/>
  <c r="CG345"/>
  <c r="BR341"/>
  <c r="BT341" s="1"/>
  <c r="CG341"/>
  <c r="CG359"/>
  <c r="CG343"/>
  <c r="CG347"/>
  <c r="BR363"/>
  <c r="CG363"/>
  <c r="CG342"/>
  <c r="BR324"/>
  <c r="CG324"/>
  <c r="CG370"/>
  <c r="M41" i="3"/>
  <c r="BS337" i="1"/>
  <c r="M26" i="3"/>
  <c r="BS322" i="1"/>
  <c r="M111" i="3"/>
  <c r="BS407" i="1"/>
  <c r="BS504"/>
  <c r="M208" i="3"/>
  <c r="M34"/>
  <c r="BS330" i="1"/>
  <c r="BX330"/>
  <c r="M31" i="3"/>
  <c r="BS327" i="1"/>
  <c r="BU327"/>
  <c r="BV327" s="1"/>
  <c r="BW327" s="1"/>
  <c r="BT327"/>
  <c r="BX327"/>
  <c r="M20" i="3"/>
  <c r="BS316" i="1"/>
  <c r="M23" i="3"/>
  <c r="BS319" i="1"/>
  <c r="BS323"/>
  <c r="M27" i="3"/>
  <c r="BS338" i="1"/>
  <c r="M42" i="3"/>
  <c r="BH139" i="1"/>
  <c r="AL139" s="1"/>
  <c r="AM139" s="1"/>
  <c r="BC119"/>
  <c r="BX313"/>
  <c r="AS344"/>
  <c r="AT344" s="1"/>
  <c r="BT334"/>
  <c r="BQ325"/>
  <c r="BN333"/>
  <c r="BK333" s="1"/>
  <c r="BL333" s="1"/>
  <c r="CG352"/>
  <c r="BN503"/>
  <c r="BK503" s="1"/>
  <c r="BU330"/>
  <c r="BV330" s="1"/>
  <c r="BW330" s="1"/>
  <c r="BX314"/>
  <c r="BR369"/>
  <c r="BX369" s="1"/>
  <c r="CG369"/>
  <c r="CG361"/>
  <c r="BS318"/>
  <c r="M22" i="3"/>
  <c r="M33"/>
  <c r="BS329" i="1"/>
  <c r="CG364"/>
  <c r="CG366"/>
  <c r="CG351"/>
  <c r="CG362"/>
  <c r="BR412"/>
  <c r="CG412"/>
  <c r="BR519"/>
  <c r="BX519" s="1"/>
  <c r="CG519"/>
  <c r="BR340"/>
  <c r="CG340"/>
  <c r="CG555"/>
  <c r="CG358"/>
  <c r="CG371"/>
  <c r="CG537"/>
  <c r="CG409"/>
  <c r="M215" i="3"/>
  <c r="BS511" i="1"/>
  <c r="M207" i="3"/>
  <c r="BS503" i="1"/>
  <c r="BU503"/>
  <c r="BV503" s="1"/>
  <c r="BW503" s="1"/>
  <c r="BX503"/>
  <c r="BT503"/>
  <c r="BS331"/>
  <c r="M35" i="3"/>
  <c r="M19"/>
  <c r="BS315" i="1"/>
  <c r="BN63"/>
  <c r="BC233"/>
  <c r="BM233" s="1"/>
  <c r="P231" i="3" s="1"/>
  <c r="AZ119" i="1"/>
  <c r="BA119" s="1"/>
  <c r="BB92"/>
  <c r="AQ444"/>
  <c r="BT313"/>
  <c r="H215" i="3"/>
  <c r="H37"/>
  <c r="BU309" i="1"/>
  <c r="BV309" s="1"/>
  <c r="BW309" s="1"/>
  <c r="H17" i="3"/>
  <c r="BO504" i="1"/>
  <c r="BP504" s="1"/>
  <c r="BQ504" s="1"/>
  <c r="BL504"/>
  <c r="BO321"/>
  <c r="BP321" s="1"/>
  <c r="BL321"/>
  <c r="BO317"/>
  <c r="BP317" s="1"/>
  <c r="BQ317" s="1"/>
  <c r="BL317"/>
  <c r="BO328"/>
  <c r="BP328" s="1"/>
  <c r="BL328"/>
  <c r="BO337"/>
  <c r="BP337" s="1"/>
  <c r="BL337"/>
  <c r="BO330"/>
  <c r="BP330" s="1"/>
  <c r="BL330"/>
  <c r="BO318"/>
  <c r="BP318" s="1"/>
  <c r="BQ318" s="1"/>
  <c r="BL318"/>
  <c r="BO314"/>
  <c r="BP314" s="1"/>
  <c r="BQ314" s="1"/>
  <c r="BL314"/>
  <c r="BO332"/>
  <c r="BP332" s="1"/>
  <c r="BL332"/>
  <c r="BO348"/>
  <c r="BP348" s="1"/>
  <c r="BL348"/>
  <c r="AX156"/>
  <c r="K154" i="3" s="1"/>
  <c r="BN49" i="1"/>
  <c r="BC251"/>
  <c r="BM251" s="1"/>
  <c r="P249" i="3" s="1"/>
  <c r="BO51" i="1"/>
  <c r="BP51" s="1"/>
  <c r="BQ51" s="1"/>
  <c r="BN357"/>
  <c r="BK357" s="1"/>
  <c r="BO407"/>
  <c r="BP407" s="1"/>
  <c r="BL407"/>
  <c r="BO335"/>
  <c r="BP335" s="1"/>
  <c r="BQ335" s="1"/>
  <c r="BL335"/>
  <c r="BO339"/>
  <c r="BP339" s="1"/>
  <c r="BL339"/>
  <c r="BO320"/>
  <c r="BP320" s="1"/>
  <c r="BQ320" s="1"/>
  <c r="BL320"/>
  <c r="BD57"/>
  <c r="BG56" s="1"/>
  <c r="BI56" s="1"/>
  <c r="N54" i="3" s="1"/>
  <c r="BO49" i="1"/>
  <c r="BP49" s="1"/>
  <c r="BQ49" s="1"/>
  <c r="BO57"/>
  <c r="BP57" s="1"/>
  <c r="BQ57" s="1"/>
  <c r="BC120"/>
  <c r="AZ251"/>
  <c r="BA251" s="1"/>
  <c r="BN51"/>
  <c r="AU285"/>
  <c r="AV285" s="1"/>
  <c r="G283" i="3" s="1"/>
  <c r="BB66" i="1"/>
  <c r="AN430"/>
  <c r="AU444"/>
  <c r="BN57"/>
  <c r="AZ120"/>
  <c r="BA120" s="1"/>
  <c r="AN382"/>
  <c r="BB76"/>
  <c r="BB132"/>
  <c r="BL15"/>
  <c r="N207" i="3"/>
  <c r="AU412" i="1"/>
  <c r="BC262"/>
  <c r="BB95"/>
  <c r="AW170"/>
  <c r="AZ233"/>
  <c r="BA233" s="1"/>
  <c r="AW139"/>
  <c r="BH238"/>
  <c r="AL238" s="1"/>
  <c r="AM238" s="1"/>
  <c r="AX238"/>
  <c r="K236" i="3" s="1"/>
  <c r="AP429" i="1"/>
  <c r="AQ429" s="1"/>
  <c r="BR429" s="1"/>
  <c r="M133" i="3" s="1"/>
  <c r="BO37" i="1"/>
  <c r="BP37" s="1"/>
  <c r="BQ37" s="1"/>
  <c r="BH170"/>
  <c r="AL170" s="1"/>
  <c r="AM170" s="1"/>
  <c r="AY233"/>
  <c r="AW238"/>
  <c r="BB87"/>
  <c r="AX170"/>
  <c r="K168" i="3" s="1"/>
  <c r="BO29" i="1"/>
  <c r="BP29" s="1"/>
  <c r="BQ29" s="1"/>
  <c r="AX139"/>
  <c r="K137" i="3" s="1"/>
  <c r="AS252" i="1"/>
  <c r="BN29"/>
  <c r="BO63"/>
  <c r="BP63" s="1"/>
  <c r="BQ63" s="1"/>
  <c r="BH156"/>
  <c r="AL156" s="1"/>
  <c r="AM156" s="1"/>
  <c r="BB91"/>
  <c r="BL224"/>
  <c r="AY262"/>
  <c r="BB83"/>
  <c r="BD48"/>
  <c r="BG47" s="1"/>
  <c r="BI47" s="1"/>
  <c r="N45" i="3" s="1"/>
  <c r="P35"/>
  <c r="AP447" i="1"/>
  <c r="AS447" s="1"/>
  <c r="AT447" s="1"/>
  <c r="AU447" s="1"/>
  <c r="AU324"/>
  <c r="AZ262"/>
  <c r="BA262" s="1"/>
  <c r="AW156"/>
  <c r="BB101"/>
  <c r="BN505"/>
  <c r="BK505" s="1"/>
  <c r="H209" i="3"/>
  <c r="BC234" i="1"/>
  <c r="BD234" s="1"/>
  <c r="BG233" s="1"/>
  <c r="BI233" s="1"/>
  <c r="N231" i="3" s="1"/>
  <c r="K232"/>
  <c r="AT129" i="1"/>
  <c r="AU129" s="1"/>
  <c r="AV129" s="1"/>
  <c r="G127" i="3" s="1"/>
  <c r="I127"/>
  <c r="AQ278" i="1"/>
  <c r="AR278" s="1"/>
  <c r="AS278" s="1"/>
  <c r="I276" i="3"/>
  <c r="AT172" i="1"/>
  <c r="AU172" s="1"/>
  <c r="AV172" s="1"/>
  <c r="G170" i="3" s="1"/>
  <c r="I170"/>
  <c r="AT171" i="1"/>
  <c r="AX171" s="1"/>
  <c r="I169" i="3"/>
  <c r="BC285" i="1"/>
  <c r="K283" i="3"/>
  <c r="BC125" i="1"/>
  <c r="K123" i="3"/>
  <c r="AW220" i="1"/>
  <c r="AV220"/>
  <c r="G218" i="3" s="1"/>
  <c r="AT271" i="1"/>
  <c r="AU271" s="1"/>
  <c r="AV271" s="1"/>
  <c r="G269" i="3" s="1"/>
  <c r="I269"/>
  <c r="AW189" i="1"/>
  <c r="AV189"/>
  <c r="G187" i="3" s="1"/>
  <c r="BO64" i="1"/>
  <c r="BP64" s="1"/>
  <c r="P62" i="3"/>
  <c r="AS530" i="1"/>
  <c r="AT530" s="1"/>
  <c r="AU530" s="1"/>
  <c r="L234" i="3"/>
  <c r="H56"/>
  <c r="BO225" i="1"/>
  <c r="BP225" s="1"/>
  <c r="BQ225" s="1"/>
  <c r="P223" i="3"/>
  <c r="BN361" i="1"/>
  <c r="BK361" s="1"/>
  <c r="H65" i="3"/>
  <c r="BJ55" i="1"/>
  <c r="BK55" s="1"/>
  <c r="BL55" s="1"/>
  <c r="N53" i="3"/>
  <c r="AW277" i="1"/>
  <c r="AV277"/>
  <c r="G275" i="3" s="1"/>
  <c r="BN329" i="1"/>
  <c r="BK329" s="1"/>
  <c r="H33" i="3"/>
  <c r="BN322" i="1"/>
  <c r="BK322" s="1"/>
  <c r="H26" i="3"/>
  <c r="H113"/>
  <c r="BO46" i="1"/>
  <c r="BP46" s="1"/>
  <c r="P44" i="3"/>
  <c r="BJ39" i="1"/>
  <c r="BK39" s="1"/>
  <c r="BL39" s="1"/>
  <c r="N37" i="3"/>
  <c r="AK546" i="1"/>
  <c r="BM546" s="1"/>
  <c r="J250" i="3"/>
  <c r="BN34" i="1"/>
  <c r="P32" i="3"/>
  <c r="H49"/>
  <c r="BN426" i="1"/>
  <c r="BK426" s="1"/>
  <c r="H130" i="3"/>
  <c r="BH153" i="1"/>
  <c r="AL153" s="1"/>
  <c r="AM153" s="1"/>
  <c r="AV153"/>
  <c r="G151" i="3" s="1"/>
  <c r="AQ154" i="1"/>
  <c r="AR154" s="1"/>
  <c r="AS154" s="1"/>
  <c r="I152" i="3"/>
  <c r="AT304" i="1"/>
  <c r="AU304" s="1"/>
  <c r="I302" i="3"/>
  <c r="BJ235" i="1"/>
  <c r="BK235" s="1"/>
  <c r="BL235" s="1"/>
  <c r="N233" i="3"/>
  <c r="BN364" i="1"/>
  <c r="BK364" s="1"/>
  <c r="AW245"/>
  <c r="AV245"/>
  <c r="G243" i="3" s="1"/>
  <c r="BN367" i="1"/>
  <c r="BK367" s="1"/>
  <c r="H71" i="3"/>
  <c r="BN323" i="1"/>
  <c r="H27" i="3"/>
  <c r="BN309" i="1"/>
  <c r="BK309" s="1"/>
  <c r="BL309" s="1"/>
  <c r="H13" i="3"/>
  <c r="BN211" i="1"/>
  <c r="P209" i="3"/>
  <c r="BO48" i="1"/>
  <c r="BP48" s="1"/>
  <c r="P46" i="3"/>
  <c r="AT253" i="1"/>
  <c r="AU253" s="1"/>
  <c r="AV253" s="1"/>
  <c r="G251" i="3" s="1"/>
  <c r="I251"/>
  <c r="BN32" i="1"/>
  <c r="P30" i="3"/>
  <c r="AT191" i="1"/>
  <c r="AX191" s="1"/>
  <c r="K189" i="3" s="1"/>
  <c r="I189"/>
  <c r="AT297" i="1"/>
  <c r="AU297" s="1"/>
  <c r="I295" i="3"/>
  <c r="AT194" i="1"/>
  <c r="AX194" s="1"/>
  <c r="K192" i="3" s="1"/>
  <c r="I192"/>
  <c r="BN15" i="1"/>
  <c r="P13" i="3"/>
  <c r="BJ27" i="1"/>
  <c r="BK27" s="1"/>
  <c r="BL27" s="1"/>
  <c r="N25" i="3"/>
  <c r="BH141" i="1"/>
  <c r="AL141" s="1"/>
  <c r="AM141" s="1"/>
  <c r="AV141"/>
  <c r="G139" i="3" s="1"/>
  <c r="BC116" i="1"/>
  <c r="K114" i="3"/>
  <c r="AT207" i="1"/>
  <c r="AU207" s="1"/>
  <c r="AV207" s="1"/>
  <c r="G205" i="3" s="1"/>
  <c r="I205"/>
  <c r="AT147" i="1"/>
  <c r="AU147" s="1"/>
  <c r="AV147" s="1"/>
  <c r="G145" i="3" s="1"/>
  <c r="I145"/>
  <c r="AW252" i="1"/>
  <c r="AV252"/>
  <c r="G250" i="3" s="1"/>
  <c r="AQ193" i="1"/>
  <c r="AR193" s="1"/>
  <c r="AS193" s="1"/>
  <c r="I191" i="3"/>
  <c r="BN365" i="1"/>
  <c r="BK365" s="1"/>
  <c r="BN60"/>
  <c r="P58" i="3"/>
  <c r="AL397" i="1"/>
  <c r="AM397" s="1"/>
  <c r="J101" i="3"/>
  <c r="AY296" i="1"/>
  <c r="K294" i="3"/>
  <c r="BN529" i="1"/>
  <c r="BK529" s="1"/>
  <c r="H233" i="3"/>
  <c r="BN344" i="1"/>
  <c r="BK344" s="1"/>
  <c r="H48" i="3"/>
  <c r="BJ63" i="1"/>
  <c r="BK63" s="1"/>
  <c r="BL63" s="1"/>
  <c r="N61" i="3"/>
  <c r="BN512" i="1"/>
  <c r="BK512" s="1"/>
  <c r="H216" i="3"/>
  <c r="AQ126" i="1"/>
  <c r="AR126" s="1"/>
  <c r="AS126" s="1"/>
  <c r="I124" i="3"/>
  <c r="AQ190" i="1"/>
  <c r="AR190" s="1"/>
  <c r="AS190" s="1"/>
  <c r="I188" i="3"/>
  <c r="BJ217" i="1"/>
  <c r="BK217" s="1"/>
  <c r="BL217" s="1"/>
  <c r="N215" i="3"/>
  <c r="BN427" i="1"/>
  <c r="BK427" s="1"/>
  <c r="BN353"/>
  <c r="H57" i="3"/>
  <c r="BN310" i="1"/>
  <c r="BK310" s="1"/>
  <c r="H14" i="3"/>
  <c r="BN312" i="1"/>
  <c r="BK312" s="1"/>
  <c r="H16" i="3"/>
  <c r="BN406" i="1"/>
  <c r="H110" i="3"/>
  <c r="BC134" i="1"/>
  <c r="K132" i="3"/>
  <c r="BJ30" i="1"/>
  <c r="BK30" s="1"/>
  <c r="N28" i="3"/>
  <c r="BH295" i="1"/>
  <c r="AL295" s="1"/>
  <c r="AM295" s="1"/>
  <c r="AV295"/>
  <c r="G293" i="3" s="1"/>
  <c r="AQ360" i="1"/>
  <c r="L64" i="3"/>
  <c r="AY121" i="1"/>
  <c r="K119" i="3"/>
  <c r="BJ42" i="1"/>
  <c r="BK42" s="1"/>
  <c r="BL42" s="1"/>
  <c r="N40" i="3"/>
  <c r="BJ43" i="1"/>
  <c r="BK43" s="1"/>
  <c r="BL43" s="1"/>
  <c r="N41" i="3"/>
  <c r="BJ53" i="1"/>
  <c r="BK53" s="1"/>
  <c r="BL53" s="1"/>
  <c r="N51" i="3"/>
  <c r="AQ221" i="1"/>
  <c r="AR221" s="1"/>
  <c r="AS221" s="1"/>
  <c r="I219" i="3"/>
  <c r="BJ49" i="1"/>
  <c r="BK49" s="1"/>
  <c r="BL49" s="1"/>
  <c r="N47" i="3"/>
  <c r="BN243" i="1"/>
  <c r="P241" i="3"/>
  <c r="AQ290" i="1"/>
  <c r="AR290" s="1"/>
  <c r="AS290" s="1"/>
  <c r="I288" i="3"/>
  <c r="AT214" i="1"/>
  <c r="AU214" s="1"/>
  <c r="AV214" s="1"/>
  <c r="G212" i="3" s="1"/>
  <c r="I212"/>
  <c r="AQ286" i="1"/>
  <c r="AR286" s="1"/>
  <c r="AS286" s="1"/>
  <c r="I284" i="3"/>
  <c r="AQ445" i="1"/>
  <c r="L149" i="3"/>
  <c r="AS356" i="1"/>
  <c r="AT356" s="1"/>
  <c r="L60" i="3"/>
  <c r="AS368" i="1"/>
  <c r="AT368" s="1"/>
  <c r="AU368" s="1"/>
  <c r="L72" i="3"/>
  <c r="AS408" i="1"/>
  <c r="AT408" s="1"/>
  <c r="AU408" s="1"/>
  <c r="L112" i="3"/>
  <c r="AZ137" i="1"/>
  <c r="BA137" s="1"/>
  <c r="K135" i="3"/>
  <c r="BN316" i="1"/>
  <c r="BK316" s="1"/>
  <c r="H20" i="3"/>
  <c r="BN354" i="1"/>
  <c r="H58" i="3"/>
  <c r="BN315" i="1"/>
  <c r="BK315" s="1"/>
  <c r="H19" i="3"/>
  <c r="BN331" i="1"/>
  <c r="BK331" s="1"/>
  <c r="H35" i="3"/>
  <c r="BN349" i="1"/>
  <c r="H53" i="3"/>
  <c r="AS360" i="1"/>
  <c r="AT360" s="1"/>
  <c r="BH245"/>
  <c r="AL245" s="1"/>
  <c r="AM245" s="1"/>
  <c r="BO34"/>
  <c r="BP34" s="1"/>
  <c r="BQ34" s="1"/>
  <c r="AW295"/>
  <c r="BN48"/>
  <c r="AD199"/>
  <c r="AE199" s="1"/>
  <c r="AJ199" s="1"/>
  <c r="AW454"/>
  <c r="AY134"/>
  <c r="AL546"/>
  <c r="AM546" s="1"/>
  <c r="BB105"/>
  <c r="AZ134"/>
  <c r="BA134" s="1"/>
  <c r="AX303"/>
  <c r="AX245"/>
  <c r="AP385"/>
  <c r="AS156"/>
  <c r="BN46"/>
  <c r="BB79"/>
  <c r="AW303"/>
  <c r="BH303"/>
  <c r="AL303" s="1"/>
  <c r="AM303" s="1"/>
  <c r="BO211"/>
  <c r="BP211" s="1"/>
  <c r="BQ211" s="1"/>
  <c r="BO15"/>
  <c r="BP15" s="1"/>
  <c r="BB86"/>
  <c r="BB46"/>
  <c r="BO313"/>
  <c r="BO311"/>
  <c r="BP311" s="1"/>
  <c r="BQ311" s="1"/>
  <c r="BH189"/>
  <c r="AL189" s="1"/>
  <c r="AM189" s="1"/>
  <c r="BD46"/>
  <c r="BG45" s="1"/>
  <c r="BI45" s="1"/>
  <c r="BT315"/>
  <c r="AX189"/>
  <c r="AT290"/>
  <c r="AU290" s="1"/>
  <c r="AV290" s="1"/>
  <c r="G288" i="3" s="1"/>
  <c r="BC137" i="1"/>
  <c r="BN511"/>
  <c r="BN327"/>
  <c r="BN334"/>
  <c r="BN338"/>
  <c r="BU311"/>
  <c r="BV311" s="1"/>
  <c r="BW311" s="1"/>
  <c r="BT311"/>
  <c r="BX311"/>
  <c r="AX277"/>
  <c r="AY137"/>
  <c r="AX252"/>
  <c r="BN324"/>
  <c r="AX239"/>
  <c r="BH277"/>
  <c r="AL277" s="1"/>
  <c r="AM277" s="1"/>
  <c r="AS296"/>
  <c r="BV320"/>
  <c r="BW320" s="1"/>
  <c r="BU333"/>
  <c r="BT333"/>
  <c r="BX333"/>
  <c r="BX322"/>
  <c r="BU322"/>
  <c r="BV322" s="1"/>
  <c r="BW322" s="1"/>
  <c r="H63" i="3"/>
  <c r="BU315" i="1"/>
  <c r="BV315" s="1"/>
  <c r="BW315" s="1"/>
  <c r="BX321"/>
  <c r="BT321"/>
  <c r="AQ129"/>
  <c r="AR129" s="1"/>
  <c r="AS129" s="1"/>
  <c r="BN225"/>
  <c r="BO60"/>
  <c r="BP60" s="1"/>
  <c r="BQ60" s="1"/>
  <c r="AD192"/>
  <c r="AE192" s="1"/>
  <c r="AJ192" s="1"/>
  <c r="AT278"/>
  <c r="AU278" s="1"/>
  <c r="BB72"/>
  <c r="H47" i="3"/>
  <c r="H115"/>
  <c r="BT326" i="1"/>
  <c r="CA326" s="1"/>
  <c r="BX326"/>
  <c r="BU326"/>
  <c r="BV326" s="1"/>
  <c r="BW326" s="1"/>
  <c r="BU328"/>
  <c r="BT328"/>
  <c r="BX328"/>
  <c r="BX337"/>
  <c r="BU337"/>
  <c r="BV337" s="1"/>
  <c r="BT322"/>
  <c r="AW141"/>
  <c r="AX140"/>
  <c r="BB115"/>
  <c r="AU296"/>
  <c r="AV296" s="1"/>
  <c r="G294" i="3" s="1"/>
  <c r="X179" i="1"/>
  <c r="AP179" s="1"/>
  <c r="BX511"/>
  <c r="AQ356"/>
  <c r="AQ147"/>
  <c r="AR147" s="1"/>
  <c r="AS147" s="1"/>
  <c r="X159"/>
  <c r="AP159" s="1"/>
  <c r="AT193"/>
  <c r="AU193" s="1"/>
  <c r="AQ368"/>
  <c r="AK397"/>
  <c r="BM397" s="1"/>
  <c r="AS445"/>
  <c r="AT445" s="1"/>
  <c r="AU445" s="1"/>
  <c r="BU511"/>
  <c r="BV511" s="1"/>
  <c r="BW511" s="1"/>
  <c r="AD198"/>
  <c r="AE198" s="1"/>
  <c r="AJ198" s="1"/>
  <c r="BD60"/>
  <c r="BG59" s="1"/>
  <c r="BI59" s="1"/>
  <c r="AQ530"/>
  <c r="AU512"/>
  <c r="AN192"/>
  <c r="D190" i="3" s="1"/>
  <c r="AQ408" i="1"/>
  <c r="BU316"/>
  <c r="BT316"/>
  <c r="BX316"/>
  <c r="X298"/>
  <c r="AP298" s="1"/>
  <c r="AH434"/>
  <c r="AI434" s="1"/>
  <c r="AJ434" s="1"/>
  <c r="AU336"/>
  <c r="AY469"/>
  <c r="AZ469" s="1"/>
  <c r="BA469"/>
  <c r="E173" i="3" s="1"/>
  <c r="AY515" i="1"/>
  <c r="AZ515" s="1"/>
  <c r="BA515"/>
  <c r="E219" i="3" s="1"/>
  <c r="AY546" i="1"/>
  <c r="AZ546" s="1"/>
  <c r="BA546"/>
  <c r="E250" i="3" s="1"/>
  <c r="BA452" i="1"/>
  <c r="E156" i="3" s="1"/>
  <c r="AY452" i="1"/>
  <c r="AZ452" s="1"/>
  <c r="BA424"/>
  <c r="E128" i="3" s="1"/>
  <c r="AY424" i="1"/>
  <c r="AZ424" s="1"/>
  <c r="BA400"/>
  <c r="E104" i="3" s="1"/>
  <c r="AY400" i="1"/>
  <c r="AZ400" s="1"/>
  <c r="S201"/>
  <c r="V201" s="1"/>
  <c r="T201" s="1"/>
  <c r="Y201" s="1"/>
  <c r="Z201" s="1"/>
  <c r="AN201" s="1"/>
  <c r="D199" i="3" s="1"/>
  <c r="BA376" i="1"/>
  <c r="E80" i="3" s="1"/>
  <c r="AY397" i="1"/>
  <c r="AZ397" s="1"/>
  <c r="BA397"/>
  <c r="E101" i="3" s="1"/>
  <c r="AB484" i="1"/>
  <c r="AW420"/>
  <c r="AX420"/>
  <c r="AY454"/>
  <c r="AZ454" s="1"/>
  <c r="BA454"/>
  <c r="E158" i="3" s="1"/>
  <c r="BX310" i="1"/>
  <c r="BU310"/>
  <c r="BV310" s="1"/>
  <c r="BW310" s="1"/>
  <c r="BT310"/>
  <c r="AY446"/>
  <c r="AZ446" s="1"/>
  <c r="BA446"/>
  <c r="E150" i="3" s="1"/>
  <c r="AX466" i="1"/>
  <c r="AW466"/>
  <c r="BX406"/>
  <c r="BU406"/>
  <c r="BV406" s="1"/>
  <c r="BW406" s="1"/>
  <c r="BT406"/>
  <c r="AY565"/>
  <c r="AZ565" s="1"/>
  <c r="BA565"/>
  <c r="E269" i="3" s="1"/>
  <c r="AY438" i="1"/>
  <c r="AZ438" s="1"/>
  <c r="BA438"/>
  <c r="E142" i="3" s="1"/>
  <c r="BX318" i="1"/>
  <c r="BU318"/>
  <c r="BV318" s="1"/>
  <c r="BW318" s="1"/>
  <c r="BT318"/>
  <c r="W197"/>
  <c r="AD195"/>
  <c r="AE195" s="1"/>
  <c r="AJ195" s="1"/>
  <c r="AN199"/>
  <c r="D197" i="3" s="1"/>
  <c r="BT329" i="1"/>
  <c r="BU329"/>
  <c r="BV329" s="1"/>
  <c r="BW329" s="1"/>
  <c r="BX329"/>
  <c r="AP430"/>
  <c r="BT317"/>
  <c r="BX317"/>
  <c r="BU317"/>
  <c r="BV317" s="1"/>
  <c r="BW317" s="1"/>
  <c r="BX312"/>
  <c r="BT312"/>
  <c r="BU312"/>
  <c r="BV312" s="1"/>
  <c r="BA540"/>
  <c r="E244" i="3" s="1"/>
  <c r="AY540" i="1"/>
  <c r="AZ540" s="1"/>
  <c r="BA572"/>
  <c r="E276" i="3" s="1"/>
  <c r="AY572" i="1"/>
  <c r="AZ572" s="1"/>
  <c r="BA448"/>
  <c r="E152" i="3" s="1"/>
  <c r="AY448" i="1"/>
  <c r="AZ448" s="1"/>
  <c r="BA404"/>
  <c r="E108" i="3" s="1"/>
  <c r="AY404" i="1"/>
  <c r="AZ404" s="1"/>
  <c r="BF470"/>
  <c r="BG470" s="1"/>
  <c r="CH470" s="1"/>
  <c r="BI470" s="1"/>
  <c r="BJ470" s="1"/>
  <c r="AY285"/>
  <c r="BH252"/>
  <c r="AL252" s="1"/>
  <c r="AM252" s="1"/>
  <c r="AT221"/>
  <c r="AU221" s="1"/>
  <c r="AW289"/>
  <c r="BN64"/>
  <c r="AQ271"/>
  <c r="AR271" s="1"/>
  <c r="AS271" s="1"/>
  <c r="BO32"/>
  <c r="BP32" s="1"/>
  <c r="BQ32" s="1"/>
  <c r="AN374"/>
  <c r="AE291"/>
  <c r="AJ291" s="1"/>
  <c r="AZ234"/>
  <c r="BA234" s="1"/>
  <c r="BC296"/>
  <c r="AY116"/>
  <c r="AT286"/>
  <c r="AU286" s="1"/>
  <c r="X173"/>
  <c r="AP173" s="1"/>
  <c r="X180"/>
  <c r="AP180" s="1"/>
  <c r="AZ285"/>
  <c r="BA285" s="1"/>
  <c r="BB285" s="1"/>
  <c r="Y177"/>
  <c r="Z177" s="1"/>
  <c r="AN177" s="1"/>
  <c r="D175" i="3" s="1"/>
  <c r="S292" i="1"/>
  <c r="V292" s="1"/>
  <c r="T292" s="1"/>
  <c r="Y292" s="1"/>
  <c r="Z292" s="1"/>
  <c r="AN292" s="1"/>
  <c r="D290" i="3" s="1"/>
  <c r="AQ207" i="1"/>
  <c r="AR207" s="1"/>
  <c r="AS207" s="1"/>
  <c r="Y286"/>
  <c r="Z286" s="1"/>
  <c r="AN286" s="1"/>
  <c r="D284" i="3" s="1"/>
  <c r="BO243" i="1"/>
  <c r="BP243" s="1"/>
  <c r="BQ243" s="1"/>
  <c r="AX141"/>
  <c r="X229"/>
  <c r="AP229" s="1"/>
  <c r="BC121"/>
  <c r="AA299"/>
  <c r="AB299" s="1"/>
  <c r="X198"/>
  <c r="AP198" s="1"/>
  <c r="AX289"/>
  <c r="BH289"/>
  <c r="AL289" s="1"/>
  <c r="AM289" s="1"/>
  <c r="AQ172"/>
  <c r="AR172" s="1"/>
  <c r="AQ214"/>
  <c r="AR214" s="1"/>
  <c r="AS214" s="1"/>
  <c r="W299"/>
  <c r="AD298"/>
  <c r="AE298" s="1"/>
  <c r="AJ298" s="1"/>
  <c r="AQ297"/>
  <c r="AR297" s="1"/>
  <c r="AS297" s="1"/>
  <c r="AC292"/>
  <c r="AQ194"/>
  <c r="AR194" s="1"/>
  <c r="AS194" s="1"/>
  <c r="AC542"/>
  <c r="AN291"/>
  <c r="D289" i="3" s="1"/>
  <c r="R292" i="1"/>
  <c r="U292" s="1"/>
  <c r="AT126"/>
  <c r="AU126" s="1"/>
  <c r="AV126" s="1"/>
  <c r="G124" i="3" s="1"/>
  <c r="AZ125" i="1"/>
  <c r="BA125" s="1"/>
  <c r="AT190"/>
  <c r="AU190" s="1"/>
  <c r="AA292"/>
  <c r="AB292" s="1"/>
  <c r="AC462"/>
  <c r="BO237"/>
  <c r="BP237" s="1"/>
  <c r="BQ237" s="1"/>
  <c r="BN237"/>
  <c r="AT154"/>
  <c r="AU154" s="1"/>
  <c r="AY125"/>
  <c r="AQ253"/>
  <c r="AR253" s="1"/>
  <c r="AS253" s="1"/>
  <c r="R299"/>
  <c r="U299" s="1"/>
  <c r="AC299"/>
  <c r="AX153"/>
  <c r="AW153"/>
  <c r="AQ304"/>
  <c r="AR304" s="1"/>
  <c r="AS304" s="1"/>
  <c r="AN196"/>
  <c r="D194" i="3" s="1"/>
  <c r="AZ116" i="1"/>
  <c r="BA116" s="1"/>
  <c r="BB116" s="1"/>
  <c r="Y176"/>
  <c r="Z176" s="1"/>
  <c r="AN176" s="1"/>
  <c r="D174" i="3" s="1"/>
  <c r="AH466" i="1"/>
  <c r="AI466" s="1"/>
  <c r="AJ466" s="1"/>
  <c r="AQ171"/>
  <c r="AR171" s="1"/>
  <c r="AS171" s="1"/>
  <c r="BH220"/>
  <c r="AL220" s="1"/>
  <c r="AM220" s="1"/>
  <c r="Y247"/>
  <c r="Z247" s="1"/>
  <c r="AN247" s="1"/>
  <c r="D245" i="3" s="1"/>
  <c r="BD237" i="1"/>
  <c r="BG236" s="1"/>
  <c r="BI236" s="1"/>
  <c r="R197"/>
  <c r="U197" s="1"/>
  <c r="AD197" s="1"/>
  <c r="AZ296"/>
  <c r="BA296" s="1"/>
  <c r="BB296" s="1"/>
  <c r="AS188"/>
  <c r="Y194"/>
  <c r="Z194" s="1"/>
  <c r="AN194" s="1"/>
  <c r="D192" i="3" s="1"/>
  <c r="AQ191" i="1"/>
  <c r="AR191" s="1"/>
  <c r="AS191" s="1"/>
  <c r="AX260"/>
  <c r="X280"/>
  <c r="AP280" s="1"/>
  <c r="AX220"/>
  <c r="K218" i="3" s="1"/>
  <c r="AH454" i="1"/>
  <c r="AI454" s="1"/>
  <c r="AJ454" s="1"/>
  <c r="BO212"/>
  <c r="BP212" s="1"/>
  <c r="BQ212" s="1"/>
  <c r="BN212"/>
  <c r="T493"/>
  <c r="T481"/>
  <c r="T550"/>
  <c r="T585"/>
  <c r="T592"/>
  <c r="T490"/>
  <c r="T518"/>
  <c r="T568"/>
  <c r="T480"/>
  <c r="T489"/>
  <c r="T536"/>
  <c r="T543"/>
  <c r="BQ62"/>
  <c r="S203"/>
  <c r="V203" s="1"/>
  <c r="T203" s="1"/>
  <c r="Y203" s="1"/>
  <c r="Z203" s="1"/>
  <c r="AN203" s="1"/>
  <c r="D201" i="3" s="1"/>
  <c r="S197" i="1"/>
  <c r="V197" s="1"/>
  <c r="T197" s="1"/>
  <c r="W200"/>
  <c r="X196"/>
  <c r="AP196" s="1"/>
  <c r="X222"/>
  <c r="AP222" s="1"/>
  <c r="AN280"/>
  <c r="D278" i="3" s="1"/>
  <c r="Y265" i="1"/>
  <c r="Z265" s="1"/>
  <c r="AN265" s="1"/>
  <c r="D263" i="3" s="1"/>
  <c r="BJ46" i="1"/>
  <c r="BK46" s="1"/>
  <c r="BL46" s="1"/>
  <c r="AC197"/>
  <c r="AZ121"/>
  <c r="BA121" s="1"/>
  <c r="AA201"/>
  <c r="AB201" s="1"/>
  <c r="AK388"/>
  <c r="BM388" s="1"/>
  <c r="AL388"/>
  <c r="T477"/>
  <c r="T574"/>
  <c r="AK514"/>
  <c r="BM514" s="1"/>
  <c r="AL514"/>
  <c r="AM514" s="1"/>
  <c r="T492"/>
  <c r="T486"/>
  <c r="T561"/>
  <c r="T525"/>
  <c r="AK450"/>
  <c r="BM450" s="1"/>
  <c r="AL450"/>
  <c r="AM450" s="1"/>
  <c r="AN450" s="1"/>
  <c r="AC201"/>
  <c r="Y298"/>
  <c r="Z298" s="1"/>
  <c r="AN298" s="1"/>
  <c r="D296" i="3" s="1"/>
  <c r="Y145" i="1"/>
  <c r="Z145" s="1"/>
  <c r="AN145" s="1"/>
  <c r="D143" i="3" s="1"/>
  <c r="AD196" i="1"/>
  <c r="AE196" s="1"/>
  <c r="AJ196" s="1"/>
  <c r="BD212"/>
  <c r="BG211" s="1"/>
  <c r="BI211" s="1"/>
  <c r="X166"/>
  <c r="AP166" s="1"/>
  <c r="X240"/>
  <c r="AP240" s="1"/>
  <c r="BM61"/>
  <c r="S281"/>
  <c r="V281" s="1"/>
  <c r="T281" s="1"/>
  <c r="Y281" s="1"/>
  <c r="Z281" s="1"/>
  <c r="AN281" s="1"/>
  <c r="D279" i="3" s="1"/>
  <c r="AA204" i="1"/>
  <c r="AB204" s="1"/>
  <c r="R201"/>
  <c r="U201" s="1"/>
  <c r="R491"/>
  <c r="P491"/>
  <c r="R495"/>
  <c r="P495"/>
  <c r="P282"/>
  <c r="Q282" s="1"/>
  <c r="W282" s="1"/>
  <c r="O576"/>
  <c r="R498"/>
  <c r="P498"/>
  <c r="R497"/>
  <c r="P497"/>
  <c r="R494"/>
  <c r="P494"/>
  <c r="R575"/>
  <c r="P575"/>
  <c r="AF470"/>
  <c r="AG470"/>
  <c r="S200"/>
  <c r="V200" s="1"/>
  <c r="T200" s="1"/>
  <c r="X200" s="1"/>
  <c r="X291"/>
  <c r="AP291" s="1"/>
  <c r="Y215"/>
  <c r="Z215" s="1"/>
  <c r="AN215" s="1"/>
  <c r="D213" i="3" s="1"/>
  <c r="AY234" i="1"/>
  <c r="Y254"/>
  <c r="Z254" s="1"/>
  <c r="AN254" s="1"/>
  <c r="D252" i="3" s="1"/>
  <c r="AC203" i="1"/>
  <c r="BM53"/>
  <c r="BD219"/>
  <c r="BG218" s="1"/>
  <c r="BI218" s="1"/>
  <c r="Y163"/>
  <c r="Z163" s="1"/>
  <c r="AN163" s="1"/>
  <c r="D161" i="3" s="1"/>
  <c r="R281" i="1"/>
  <c r="U281" s="1"/>
  <c r="AQ279"/>
  <c r="AR279" s="1"/>
  <c r="AS279" s="1"/>
  <c r="Y198"/>
  <c r="Z198" s="1"/>
  <c r="AN198" s="1"/>
  <c r="D196" i="3" s="1"/>
  <c r="AC204" i="1"/>
  <c r="R204"/>
  <c r="U204" s="1"/>
  <c r="BB97"/>
  <c r="AX161"/>
  <c r="AX188"/>
  <c r="AS260"/>
  <c r="AH404"/>
  <c r="AI404" s="1"/>
  <c r="AJ404" s="1"/>
  <c r="J108" i="3" s="1"/>
  <c r="P300" i="1"/>
  <c r="Q300" s="1"/>
  <c r="S300" s="1"/>
  <c r="O594"/>
  <c r="P206"/>
  <c r="Q206" s="1"/>
  <c r="R206" s="1"/>
  <c r="O500"/>
  <c r="AE478"/>
  <c r="AA478"/>
  <c r="R562"/>
  <c r="P562"/>
  <c r="R569"/>
  <c r="P569"/>
  <c r="R526"/>
  <c r="P526"/>
  <c r="P202"/>
  <c r="Q202" s="1"/>
  <c r="AA202" s="1"/>
  <c r="AB202" s="1"/>
  <c r="O496"/>
  <c r="R586"/>
  <c r="P586"/>
  <c r="AC200"/>
  <c r="U280"/>
  <c r="AD280" s="1"/>
  <c r="AE280" s="1"/>
  <c r="AJ280" s="1"/>
  <c r="BB84"/>
  <c r="AN195"/>
  <c r="D193" i="3" s="1"/>
  <c r="BB107" i="1"/>
  <c r="BQ56"/>
  <c r="BL26"/>
  <c r="AA203"/>
  <c r="AB203" s="1"/>
  <c r="R203"/>
  <c r="U203" s="1"/>
  <c r="AC281"/>
  <c r="AT279"/>
  <c r="AU279" s="1"/>
  <c r="W204"/>
  <c r="AX264"/>
  <c r="P205"/>
  <c r="Q205" s="1"/>
  <c r="AC205" s="1"/>
  <c r="O499"/>
  <c r="R544"/>
  <c r="P544"/>
  <c r="R551"/>
  <c r="P551"/>
  <c r="P293"/>
  <c r="Q293" s="1"/>
  <c r="AC293" s="1"/>
  <c r="O587"/>
  <c r="AD462"/>
  <c r="Y462"/>
  <c r="AE598"/>
  <c r="AA598"/>
  <c r="R593"/>
  <c r="P593"/>
  <c r="AD542"/>
  <c r="Y542"/>
  <c r="AS175"/>
  <c r="AA200"/>
  <c r="AB200" s="1"/>
  <c r="BK19"/>
  <c r="BL19" s="1"/>
  <c r="AS124"/>
  <c r="BA123"/>
  <c r="BB123" s="1"/>
  <c r="BA65"/>
  <c r="BB65" s="1"/>
  <c r="BA219"/>
  <c r="BB219" s="1"/>
  <c r="AA281"/>
  <c r="AB281" s="1"/>
  <c r="AX160"/>
  <c r="AS160"/>
  <c r="AX175"/>
  <c r="AQ215"/>
  <c r="AR215" s="1"/>
  <c r="AS215" s="1"/>
  <c r="AT215"/>
  <c r="AU215" s="1"/>
  <c r="AV215" s="1"/>
  <c r="G213" i="3" s="1"/>
  <c r="AT165" i="1"/>
  <c r="AU165" s="1"/>
  <c r="AV165" s="1"/>
  <c r="G163" i="3" s="1"/>
  <c r="AQ165" i="1"/>
  <c r="AR165" s="1"/>
  <c r="AS165" s="1"/>
  <c r="AT272"/>
  <c r="AU272" s="1"/>
  <c r="AV272" s="1"/>
  <c r="G270" i="3" s="1"/>
  <c r="AQ272" i="1"/>
  <c r="AR272" s="1"/>
  <c r="AS272" s="1"/>
  <c r="AT145"/>
  <c r="AU145" s="1"/>
  <c r="AV145" s="1"/>
  <c r="G143" i="3" s="1"/>
  <c r="AQ145" i="1"/>
  <c r="AR145" s="1"/>
  <c r="AS145" s="1"/>
  <c r="AT265"/>
  <c r="AU265" s="1"/>
  <c r="AV265" s="1"/>
  <c r="G263" i="3" s="1"/>
  <c r="AQ265" i="1"/>
  <c r="AR265" s="1"/>
  <c r="AS265" s="1"/>
  <c r="AT254"/>
  <c r="AU254" s="1"/>
  <c r="AV254" s="1"/>
  <c r="G252" i="3" s="1"/>
  <c r="AQ254" i="1"/>
  <c r="AR254" s="1"/>
  <c r="AS254" s="1"/>
  <c r="AQ148"/>
  <c r="AR148" s="1"/>
  <c r="AT148"/>
  <c r="AU148" s="1"/>
  <c r="AV148" s="1"/>
  <c r="G146" i="3" s="1"/>
  <c r="AT177" i="1"/>
  <c r="AU177" s="1"/>
  <c r="AV177" s="1"/>
  <c r="G175" i="3" s="1"/>
  <c r="AQ177" i="1"/>
  <c r="AR177" s="1"/>
  <c r="AS177" s="1"/>
  <c r="AX265"/>
  <c r="K263" i="3" s="1"/>
  <c r="BC169" i="1"/>
  <c r="AZ169"/>
  <c r="BA169" s="1"/>
  <c r="AY169"/>
  <c r="BC122"/>
  <c r="AZ122"/>
  <c r="AY122"/>
  <c r="BC288"/>
  <c r="AZ288"/>
  <c r="BA288" s="1"/>
  <c r="AY288"/>
  <c r="AQ228"/>
  <c r="AR228" s="1"/>
  <c r="AS228" s="1"/>
  <c r="AT228"/>
  <c r="U216"/>
  <c r="AD216" s="1"/>
  <c r="AE216" s="1"/>
  <c r="AJ216" s="1"/>
  <c r="V181"/>
  <c r="T181" s="1"/>
  <c r="Y181" s="1"/>
  <c r="Z181" s="1"/>
  <c r="AN181" s="1"/>
  <c r="D179" i="3" s="1"/>
  <c r="A553" i="1"/>
  <c r="BE259"/>
  <c r="O283"/>
  <c r="P257"/>
  <c r="Q257" s="1"/>
  <c r="BC270"/>
  <c r="AZ270"/>
  <c r="BA270" s="1"/>
  <c r="AY270"/>
  <c r="AW226"/>
  <c r="BH226"/>
  <c r="AL226" s="1"/>
  <c r="AM226" s="1"/>
  <c r="U200"/>
  <c r="V178"/>
  <c r="T178" s="1"/>
  <c r="X178" s="1"/>
  <c r="AP178" s="1"/>
  <c r="I176" i="3" s="1"/>
  <c r="AU127" i="1"/>
  <c r="AV127" s="1"/>
  <c r="G125" i="3" s="1"/>
  <c r="AX127" i="1"/>
  <c r="K125" i="3" s="1"/>
  <c r="V248" i="1"/>
  <c r="T248" s="1"/>
  <c r="Y248" s="1"/>
  <c r="Z248" s="1"/>
  <c r="AN248" s="1"/>
  <c r="D246" i="3" s="1"/>
  <c r="AU155" i="1"/>
  <c r="AV155" s="1"/>
  <c r="G153" i="3" s="1"/>
  <c r="AX155" i="1"/>
  <c r="K153" i="3" s="1"/>
  <c r="V230" i="1"/>
  <c r="T230" s="1"/>
  <c r="Y230" s="1"/>
  <c r="Z230" s="1"/>
  <c r="AN230" s="1"/>
  <c r="D228" i="3" s="1"/>
  <c r="BO44" i="1"/>
  <c r="BP44" s="1"/>
  <c r="BN44"/>
  <c r="A554"/>
  <c r="BE260"/>
  <c r="U255"/>
  <c r="AD255" s="1"/>
  <c r="AE255" s="1"/>
  <c r="AJ255" s="1"/>
  <c r="BH78"/>
  <c r="AL78" s="1"/>
  <c r="AM78" s="1"/>
  <c r="AW78"/>
  <c r="AU213"/>
  <c r="AV213" s="1"/>
  <c r="G211" i="3" s="1"/>
  <c r="AX213" i="1"/>
  <c r="K211" i="3" s="1"/>
  <c r="R256" i="1"/>
  <c r="W256"/>
  <c r="S256"/>
  <c r="AC256"/>
  <c r="AA256"/>
  <c r="AB256" s="1"/>
  <c r="V241"/>
  <c r="T241" s="1"/>
  <c r="Y241" s="1"/>
  <c r="Z241" s="1"/>
  <c r="AN241" s="1"/>
  <c r="D239" i="3" s="1"/>
  <c r="AW158" i="1"/>
  <c r="BH158"/>
  <c r="AL158" s="1"/>
  <c r="AM158" s="1"/>
  <c r="U185"/>
  <c r="AD185" s="1"/>
  <c r="AE185" s="1"/>
  <c r="AJ185" s="1"/>
  <c r="BO219"/>
  <c r="BP219" s="1"/>
  <c r="BQ219" s="1"/>
  <c r="BN219"/>
  <c r="AW161"/>
  <c r="BH161"/>
  <c r="AL161" s="1"/>
  <c r="AM161" s="1"/>
  <c r="BO43"/>
  <c r="BP43" s="1"/>
  <c r="BQ43" s="1"/>
  <c r="BN43"/>
  <c r="BJ62"/>
  <c r="BK62" s="1"/>
  <c r="BL62" s="1"/>
  <c r="O258"/>
  <c r="O552" s="1"/>
  <c r="P232"/>
  <c r="Q232" s="1"/>
  <c r="A69"/>
  <c r="A361"/>
  <c r="G361" s="1"/>
  <c r="A261"/>
  <c r="BE67"/>
  <c r="V204"/>
  <c r="T204" s="1"/>
  <c r="Y204" s="1"/>
  <c r="Z204" s="1"/>
  <c r="AU142"/>
  <c r="AV142" s="1"/>
  <c r="G140" i="3" s="1"/>
  <c r="AX142" i="1"/>
  <c r="K140" i="3" s="1"/>
  <c r="BH175" i="1"/>
  <c r="AL175" s="1"/>
  <c r="AM175" s="1"/>
  <c r="AW175"/>
  <c r="U223"/>
  <c r="AD223" s="1"/>
  <c r="AE223" s="1"/>
  <c r="AJ223" s="1"/>
  <c r="AW239"/>
  <c r="BH239"/>
  <c r="AL239" s="1"/>
  <c r="AM239" s="1"/>
  <c r="BH160"/>
  <c r="AL160" s="1"/>
  <c r="AM160" s="1"/>
  <c r="AW160"/>
  <c r="AW130"/>
  <c r="BH130"/>
  <c r="AL130" s="1"/>
  <c r="AM130" s="1"/>
  <c r="BH260"/>
  <c r="AL260" s="1"/>
  <c r="AM260" s="1"/>
  <c r="AW260"/>
  <c r="BH143"/>
  <c r="AL143" s="1"/>
  <c r="AM143" s="1"/>
  <c r="BB80"/>
  <c r="BB61"/>
  <c r="X195"/>
  <c r="AP195" s="1"/>
  <c r="I193" i="3" s="1"/>
  <c r="BB85" i="1"/>
  <c r="BD65"/>
  <c r="BG64" s="1"/>
  <c r="BI64" s="1"/>
  <c r="N62" i="3" s="1"/>
  <c r="BB118" i="1"/>
  <c r="X192"/>
  <c r="AP192" s="1"/>
  <c r="I190" i="3" s="1"/>
  <c r="X162" i="1"/>
  <c r="AP162" s="1"/>
  <c r="I160" i="3" s="1"/>
  <c r="AR227" i="1"/>
  <c r="AS227" s="1"/>
  <c r="AX158"/>
  <c r="K156" i="3" s="1"/>
  <c r="BJ31" i="1"/>
  <c r="BK31" s="1"/>
  <c r="U184"/>
  <c r="AD184" s="1"/>
  <c r="AE184" s="1"/>
  <c r="AJ184" s="1"/>
  <c r="BC136"/>
  <c r="AZ136"/>
  <c r="BA136" s="1"/>
  <c r="AY136"/>
  <c r="AU263"/>
  <c r="AV263" s="1"/>
  <c r="G261" i="3" s="1"/>
  <c r="AX263" i="1"/>
  <c r="K261" i="3" s="1"/>
  <c r="W274" i="1"/>
  <c r="S274"/>
  <c r="R274"/>
  <c r="AC274"/>
  <c r="AA274"/>
  <c r="AB274" s="1"/>
  <c r="U266"/>
  <c r="AD266" s="1"/>
  <c r="AE266" s="1"/>
  <c r="AJ266" s="1"/>
  <c r="AQ247"/>
  <c r="AR247" s="1"/>
  <c r="AS247" s="1"/>
  <c r="AT247"/>
  <c r="AU247" s="1"/>
  <c r="AV247" s="1"/>
  <c r="G245" i="3" s="1"/>
  <c r="W242" i="1"/>
  <c r="S242"/>
  <c r="AC242"/>
  <c r="AA242"/>
  <c r="AB242" s="1"/>
  <c r="R242"/>
  <c r="BC151"/>
  <c r="AZ151"/>
  <c r="BA151" s="1"/>
  <c r="AY151"/>
  <c r="V182"/>
  <c r="T182" s="1"/>
  <c r="Y182" s="1"/>
  <c r="Z182" s="1"/>
  <c r="AN182" s="1"/>
  <c r="D180" i="3" s="1"/>
  <c r="AU124" i="1"/>
  <c r="AV124" s="1"/>
  <c r="G122" i="3" s="1"/>
  <c r="AX124" i="1"/>
  <c r="K122" i="3" s="1"/>
  <c r="U164" i="1"/>
  <c r="AD164" s="1"/>
  <c r="AE164" s="1"/>
  <c r="AJ164" s="1"/>
  <c r="V184"/>
  <c r="T184" s="1"/>
  <c r="X184" s="1"/>
  <c r="AP184" s="1"/>
  <c r="I182" i="3" s="1"/>
  <c r="AW122" i="1"/>
  <c r="BH122"/>
  <c r="AL122" s="1"/>
  <c r="AM122" s="1"/>
  <c r="V273"/>
  <c r="T273" s="1"/>
  <c r="Y273" s="1"/>
  <c r="Z273" s="1"/>
  <c r="AN273" s="1"/>
  <c r="D271" i="3" s="1"/>
  <c r="BC226" i="1"/>
  <c r="AZ226"/>
  <c r="BA226" s="1"/>
  <c r="AY226"/>
  <c r="U178"/>
  <c r="AD178" s="1"/>
  <c r="AE178" s="1"/>
  <c r="AJ178" s="1"/>
  <c r="U182"/>
  <c r="AD182" s="1"/>
  <c r="AE182" s="1"/>
  <c r="AJ182" s="1"/>
  <c r="V167"/>
  <c r="T167" s="1"/>
  <c r="Y167" s="1"/>
  <c r="Z167" s="1"/>
  <c r="AN167" s="1"/>
  <c r="D165" i="3" s="1"/>
  <c r="BH136" i="1"/>
  <c r="AL136" s="1"/>
  <c r="AM136" s="1"/>
  <c r="AW136"/>
  <c r="AQ176"/>
  <c r="AR176" s="1"/>
  <c r="AS176" s="1"/>
  <c r="U248"/>
  <c r="AD248" s="1"/>
  <c r="AE248" s="1"/>
  <c r="AJ248" s="1"/>
  <c r="AC186"/>
  <c r="AA186"/>
  <c r="AB186" s="1"/>
  <c r="R186"/>
  <c r="W186"/>
  <c r="S186"/>
  <c r="BH288"/>
  <c r="AL288" s="1"/>
  <c r="AM288" s="1"/>
  <c r="AW288"/>
  <c r="BJ51"/>
  <c r="BK51" s="1"/>
  <c r="BL51" s="1"/>
  <c r="BO28"/>
  <c r="BP28" s="1"/>
  <c r="BQ28" s="1"/>
  <c r="BN28"/>
  <c r="A70"/>
  <c r="A362"/>
  <c r="G362" s="1"/>
  <c r="A262"/>
  <c r="BE68"/>
  <c r="V216"/>
  <c r="T216" s="1"/>
  <c r="X216" s="1"/>
  <c r="AP216" s="1"/>
  <c r="I214" i="3" s="1"/>
  <c r="BC78" i="1"/>
  <c r="AZ78"/>
  <c r="BA78" s="1"/>
  <c r="AY78"/>
  <c r="U241"/>
  <c r="AD241" s="1"/>
  <c r="AE241" s="1"/>
  <c r="AJ241" s="1"/>
  <c r="V168"/>
  <c r="T168" s="1"/>
  <c r="Y168" s="1"/>
  <c r="Z168" s="1"/>
  <c r="AN168" s="1"/>
  <c r="D166" i="3" s="1"/>
  <c r="V185" i="1"/>
  <c r="T185" s="1"/>
  <c r="Y185" s="1"/>
  <c r="Z185" s="1"/>
  <c r="AN185" s="1"/>
  <c r="D183" i="3" s="1"/>
  <c r="BC259" i="1"/>
  <c r="AZ259"/>
  <c r="BA259" s="1"/>
  <c r="AY259"/>
  <c r="AQ174"/>
  <c r="AR174" s="1"/>
  <c r="AS174" s="1"/>
  <c r="AT174"/>
  <c r="U181"/>
  <c r="AD181" s="1"/>
  <c r="AE181" s="1"/>
  <c r="AJ181" s="1"/>
  <c r="O276"/>
  <c r="O570" s="1"/>
  <c r="P250"/>
  <c r="Q250" s="1"/>
  <c r="AU227"/>
  <c r="AV227" s="1"/>
  <c r="G225" i="3" s="1"/>
  <c r="AX227" i="1"/>
  <c r="K225" i="3" s="1"/>
  <c r="BH140" i="1"/>
  <c r="AL140" s="1"/>
  <c r="AM140" s="1"/>
  <c r="AW140"/>
  <c r="X149"/>
  <c r="AP149" s="1"/>
  <c r="I147" i="3" s="1"/>
  <c r="BB93" i="1"/>
  <c r="X199"/>
  <c r="AP199" s="1"/>
  <c r="I197" i="3" s="1"/>
  <c r="Y272" i="1"/>
  <c r="Z272" s="1"/>
  <c r="AN272" s="1"/>
  <c r="D270" i="3" s="1"/>
  <c r="BD53" i="1"/>
  <c r="BG52" s="1"/>
  <c r="BI52" s="1"/>
  <c r="N50" i="3" s="1"/>
  <c r="BP54" i="1"/>
  <c r="BQ54" s="1"/>
  <c r="Y165"/>
  <c r="Z165" s="1"/>
  <c r="AN165" s="1"/>
  <c r="D163" i="3" s="1"/>
  <c r="BD61" i="1"/>
  <c r="BG60" s="1"/>
  <c r="BI60" s="1"/>
  <c r="N58" i="3" s="1"/>
  <c r="AX246" i="1"/>
  <c r="K244" i="3" s="1"/>
  <c r="BC152" i="1"/>
  <c r="AZ152"/>
  <c r="BA152" s="1"/>
  <c r="AY152"/>
  <c r="U273"/>
  <c r="AD273" s="1"/>
  <c r="AE273" s="1"/>
  <c r="AJ273" s="1"/>
  <c r="U167"/>
  <c r="AD167" s="1"/>
  <c r="AE167" s="1"/>
  <c r="AJ167" s="1"/>
  <c r="O301"/>
  <c r="P275"/>
  <c r="Q275" s="1"/>
  <c r="U168"/>
  <c r="AD168" s="1"/>
  <c r="AE168" s="1"/>
  <c r="AJ168" s="1"/>
  <c r="R224"/>
  <c r="W224"/>
  <c r="S224"/>
  <c r="AC224"/>
  <c r="AA224"/>
  <c r="AB224" s="1"/>
  <c r="AC267"/>
  <c r="AA267"/>
  <c r="AB267" s="1"/>
  <c r="R267"/>
  <c r="W267"/>
  <c r="S267"/>
  <c r="BH246"/>
  <c r="AL246" s="1"/>
  <c r="AM246" s="1"/>
  <c r="AW246"/>
  <c r="O294"/>
  <c r="P268"/>
  <c r="Q268" s="1"/>
  <c r="BH151"/>
  <c r="AL151" s="1"/>
  <c r="AM151" s="1"/>
  <c r="AW151"/>
  <c r="AU128"/>
  <c r="AV128" s="1"/>
  <c r="G126" i="3" s="1"/>
  <c r="AX128" i="1"/>
  <c r="K126" i="3" s="1"/>
  <c r="V164" i="1"/>
  <c r="T164" s="1"/>
  <c r="Y164" s="1"/>
  <c r="Z164" s="1"/>
  <c r="AN164" s="1"/>
  <c r="D162" i="3" s="1"/>
  <c r="U230" i="1"/>
  <c r="AD230" s="1"/>
  <c r="AE230" s="1"/>
  <c r="AJ230" s="1"/>
  <c r="AT157"/>
  <c r="AQ157"/>
  <c r="AR157" s="1"/>
  <c r="AS157" s="1"/>
  <c r="BM66"/>
  <c r="P64" i="3" s="1"/>
  <c r="BD66" i="1"/>
  <c r="BG65" s="1"/>
  <c r="BI65" s="1"/>
  <c r="N63" i="3" s="1"/>
  <c r="AU135" i="1"/>
  <c r="AV135" s="1"/>
  <c r="G133" i="3" s="1"/>
  <c r="AX135" i="1"/>
  <c r="K133" i="3" s="1"/>
  <c r="AQ163" i="1"/>
  <c r="AR163" s="1"/>
  <c r="AS163" s="1"/>
  <c r="AT163"/>
  <c r="AU163" s="1"/>
  <c r="AV163" s="1"/>
  <c r="G161" i="3" s="1"/>
  <c r="V255" i="1"/>
  <c r="T255" s="1"/>
  <c r="Y255" s="1"/>
  <c r="Z255" s="1"/>
  <c r="AN255" s="1"/>
  <c r="D253" i="3" s="1"/>
  <c r="R249" i="1"/>
  <c r="W249"/>
  <c r="S249"/>
  <c r="AC249"/>
  <c r="AA249"/>
  <c r="AB249" s="1"/>
  <c r="V266"/>
  <c r="T266" s="1"/>
  <c r="X266" s="1"/>
  <c r="AP266" s="1"/>
  <c r="I264" i="3" s="1"/>
  <c r="V299" i="1"/>
  <c r="T299" s="1"/>
  <c r="BC138"/>
  <c r="AZ138"/>
  <c r="BA138" s="1"/>
  <c r="BB138" s="1"/>
  <c r="AY138"/>
  <c r="AT144"/>
  <c r="AQ144"/>
  <c r="AR144" s="1"/>
  <c r="AT146"/>
  <c r="AQ146"/>
  <c r="AR146" s="1"/>
  <c r="AS146" s="1"/>
  <c r="AC231"/>
  <c r="AA231"/>
  <c r="AB231" s="1"/>
  <c r="R231"/>
  <c r="W231"/>
  <c r="S231"/>
  <c r="R187"/>
  <c r="W187"/>
  <c r="S187"/>
  <c r="AC187"/>
  <c r="AA187"/>
  <c r="AB187" s="1"/>
  <c r="V223"/>
  <c r="T223" s="1"/>
  <c r="Y223" s="1"/>
  <c r="Z223" s="1"/>
  <c r="AN223" s="1"/>
  <c r="D221" i="3" s="1"/>
  <c r="R183" i="1"/>
  <c r="W183"/>
  <c r="S183"/>
  <c r="AC183"/>
  <c r="AA183"/>
  <c r="AB183" s="1"/>
  <c r="BH264"/>
  <c r="AL264" s="1"/>
  <c r="AM264" s="1"/>
  <c r="AW264"/>
  <c r="Y148"/>
  <c r="Z148" s="1"/>
  <c r="AN148" s="1"/>
  <c r="D146" i="3" s="1"/>
  <c r="BM65" i="1"/>
  <c r="P63" i="3" s="1"/>
  <c r="AS140" i="1"/>
  <c r="AX130"/>
  <c r="K128" i="3" s="1"/>
  <c r="AT176" i="1" l="1"/>
  <c r="AU176" s="1"/>
  <c r="AV176" s="1"/>
  <c r="G174" i="3" s="1"/>
  <c r="P234"/>
  <c r="BO236" i="1"/>
  <c r="BP236" s="1"/>
  <c r="BQ236" s="1"/>
  <c r="BH188"/>
  <c r="AL188" s="1"/>
  <c r="AM188" s="1"/>
  <c r="AW188"/>
  <c r="AX437"/>
  <c r="BA437" s="1"/>
  <c r="E141" i="3" s="1"/>
  <c r="AW434" i="1"/>
  <c r="AQ657"/>
  <c r="BR657" s="1"/>
  <c r="BX625"/>
  <c r="AW143"/>
  <c r="AX143"/>
  <c r="K141" i="3" s="1"/>
  <c r="AU409" i="1"/>
  <c r="I10" i="6"/>
  <c r="J50" i="10" s="1"/>
  <c r="AY589" i="1"/>
  <c r="AZ589" s="1"/>
  <c r="BS619"/>
  <c r="P8" i="7"/>
  <c r="AP421" i="1"/>
  <c r="AQ421" s="1"/>
  <c r="BY628"/>
  <c r="BZ628" s="1"/>
  <c r="I8" i="6"/>
  <c r="J48" i="10" s="1"/>
  <c r="AY468" i="1"/>
  <c r="AZ468" s="1"/>
  <c r="AS416"/>
  <c r="AT416" s="1"/>
  <c r="AU416" s="1"/>
  <c r="AU341"/>
  <c r="AQ416"/>
  <c r="BR416" s="1"/>
  <c r="BO624"/>
  <c r="BP624" s="1"/>
  <c r="BQ624" s="1"/>
  <c r="AS640"/>
  <c r="AT640" s="1"/>
  <c r="AU640" s="1"/>
  <c r="H10" i="6"/>
  <c r="I49" i="10" s="1"/>
  <c r="AY465" i="1"/>
  <c r="AZ465" s="1"/>
  <c r="AP436"/>
  <c r="L140" i="3" s="1"/>
  <c r="AQ556" i="1"/>
  <c r="BR556" s="1"/>
  <c r="BT556" s="1"/>
  <c r="L260" i="3"/>
  <c r="BT625" i="1"/>
  <c r="CA625" s="1"/>
  <c r="CB625" s="1"/>
  <c r="AS352"/>
  <c r="AT352" s="1"/>
  <c r="BS625"/>
  <c r="AN394"/>
  <c r="BS352"/>
  <c r="L56" i="3"/>
  <c r="AN446" i="1"/>
  <c r="AP446"/>
  <c r="AS446" s="1"/>
  <c r="AT446" s="1"/>
  <c r="AU446" s="1"/>
  <c r="BW628"/>
  <c r="AD501"/>
  <c r="AA458"/>
  <c r="AG458" s="1"/>
  <c r="AX459"/>
  <c r="BA459" s="1"/>
  <c r="E163" i="3" s="1"/>
  <c r="AX482" i="1"/>
  <c r="BA482" s="1"/>
  <c r="E186" i="3" s="1"/>
  <c r="AP393" i="1"/>
  <c r="L97" i="3" s="1"/>
  <c r="AX559" i="1"/>
  <c r="BA559" s="1"/>
  <c r="E263" i="3" s="1"/>
  <c r="BA508" i="1"/>
  <c r="E212" i="3" s="1"/>
  <c r="AP395" i="1"/>
  <c r="L99" i="3" s="1"/>
  <c r="BN654" i="1"/>
  <c r="BO654" s="1"/>
  <c r="BP654" s="1"/>
  <c r="BQ654" s="1"/>
  <c r="BO620"/>
  <c r="BP620" s="1"/>
  <c r="BQ620" s="1"/>
  <c r="AN384"/>
  <c r="AP521"/>
  <c r="L225" i="3" s="1"/>
  <c r="AH547" i="1"/>
  <c r="AI547" s="1"/>
  <c r="AJ547" s="1"/>
  <c r="J251" i="3" s="1"/>
  <c r="AN402" i="1"/>
  <c r="AP564"/>
  <c r="AS564" s="1"/>
  <c r="AT564" s="1"/>
  <c r="AQ637"/>
  <c r="BR637" s="1"/>
  <c r="BT637" s="1"/>
  <c r="AH438"/>
  <c r="AI438" s="1"/>
  <c r="AJ438" s="1"/>
  <c r="J142" i="3" s="1"/>
  <c r="AW470" i="1"/>
  <c r="AC501"/>
  <c r="AL682"/>
  <c r="AM682" s="1"/>
  <c r="AN682" s="1"/>
  <c r="AW451"/>
  <c r="AP532"/>
  <c r="AS532" s="1"/>
  <c r="AT532" s="1"/>
  <c r="BQ326"/>
  <c r="BN643"/>
  <c r="BK643" s="1"/>
  <c r="BL643" s="1"/>
  <c r="AG590"/>
  <c r="AH590" s="1"/>
  <c r="AI590" s="1"/>
  <c r="AJ590" s="1"/>
  <c r="AY533"/>
  <c r="AZ533" s="1"/>
  <c r="AS428"/>
  <c r="AT428" s="1"/>
  <c r="AU348"/>
  <c r="CG646"/>
  <c r="AK695"/>
  <c r="BM695" s="1"/>
  <c r="AY437"/>
  <c r="AZ437" s="1"/>
  <c r="AN422"/>
  <c r="AP394"/>
  <c r="L98" i="3" s="1"/>
  <c r="BW348" i="1"/>
  <c r="BF590"/>
  <c r="BG590" s="1"/>
  <c r="CH590" s="1"/>
  <c r="BI590" s="1"/>
  <c r="BJ590" s="1"/>
  <c r="BA399"/>
  <c r="E103" i="3" s="1"/>
  <c r="AP553" i="1"/>
  <c r="L257" i="3" s="1"/>
  <c r="BX619" i="1"/>
  <c r="CA621"/>
  <c r="CB621" s="1"/>
  <c r="AL399"/>
  <c r="AM399" s="1"/>
  <c r="AN399" s="1"/>
  <c r="AP376"/>
  <c r="AS376" s="1"/>
  <c r="AT376" s="1"/>
  <c r="AP435"/>
  <c r="AQ435" s="1"/>
  <c r="BR435" s="1"/>
  <c r="M139" i="3" s="1"/>
  <c r="BT619" i="1"/>
  <c r="CA619" s="1"/>
  <c r="CC619" s="1"/>
  <c r="CD619" s="1"/>
  <c r="CE619" s="1"/>
  <c r="AN528"/>
  <c r="AP422"/>
  <c r="L126" i="3" s="1"/>
  <c r="AP528" i="1"/>
  <c r="L232" i="3" s="1"/>
  <c r="BF472" i="1"/>
  <c r="BG472" s="1"/>
  <c r="CH472" s="1"/>
  <c r="BI472" s="1"/>
  <c r="BJ472" s="1"/>
  <c r="AH451"/>
  <c r="AI451" s="1"/>
  <c r="AJ451" s="1"/>
  <c r="AL451" s="1"/>
  <c r="AM451" s="1"/>
  <c r="AN451" s="1"/>
  <c r="AX547"/>
  <c r="BA547" s="1"/>
  <c r="E251" i="3" s="1"/>
  <c r="AP571" i="1"/>
  <c r="L275" i="3" s="1"/>
  <c r="AQ428" i="1"/>
  <c r="BR428" s="1"/>
  <c r="BT428" s="1"/>
  <c r="AP390"/>
  <c r="L94" i="3" s="1"/>
  <c r="AP372" i="1"/>
  <c r="L76" i="3" s="1"/>
  <c r="AH516" i="1"/>
  <c r="AI516" s="1"/>
  <c r="AJ516" s="1"/>
  <c r="J220" i="3" s="1"/>
  <c r="BJ57" i="1"/>
  <c r="BK57" s="1"/>
  <c r="BL57" s="1"/>
  <c r="BG458"/>
  <c r="CH458" s="1"/>
  <c r="BI458" s="1"/>
  <c r="BJ458" s="1"/>
  <c r="BJ50"/>
  <c r="BK50" s="1"/>
  <c r="BL50" s="1"/>
  <c r="AP463"/>
  <c r="L167" i="3" s="1"/>
  <c r="BT427" i="1"/>
  <c r="BA582"/>
  <c r="E286" i="3" s="1"/>
  <c r="AP396" i="1"/>
  <c r="AQ396" s="1"/>
  <c r="L117" i="3"/>
  <c r="M131"/>
  <c r="J13" i="6"/>
  <c r="J52" i="10"/>
  <c r="AV590" i="1"/>
  <c r="AW590" s="1"/>
  <c r="BM603"/>
  <c r="BN603" s="1"/>
  <c r="AX443"/>
  <c r="BA443" s="1"/>
  <c r="E147" i="3" s="1"/>
  <c r="AP402" i="1"/>
  <c r="AQ402" s="1"/>
  <c r="AW439"/>
  <c r="AS417"/>
  <c r="AT417" s="1"/>
  <c r="AU417" s="1"/>
  <c r="BF479"/>
  <c r="BG479" s="1"/>
  <c r="CH479" s="1"/>
  <c r="BI479" s="1"/>
  <c r="BJ479" s="1"/>
  <c r="AH558"/>
  <c r="AI558" s="1"/>
  <c r="AJ558" s="1"/>
  <c r="J262" i="3" s="1"/>
  <c r="AX467" i="1"/>
  <c r="BA467" s="1"/>
  <c r="E171" i="3" s="1"/>
  <c r="BU427" i="1"/>
  <c r="BV427" s="1"/>
  <c r="BW427" s="1"/>
  <c r="AQ417"/>
  <c r="BR417" s="1"/>
  <c r="BT417" s="1"/>
  <c r="AX548"/>
  <c r="AY548" s="1"/>
  <c r="AZ548" s="1"/>
  <c r="BX427"/>
  <c r="AS427"/>
  <c r="AT427" s="1"/>
  <c r="AU427" s="1"/>
  <c r="CG656"/>
  <c r="AL680"/>
  <c r="AM680" s="1"/>
  <c r="AN680" s="1"/>
  <c r="L131" i="3"/>
  <c r="AA567" i="1"/>
  <c r="AG567" s="1"/>
  <c r="AN386"/>
  <c r="AV549"/>
  <c r="AW549" s="1"/>
  <c r="X481"/>
  <c r="Y481" s="1"/>
  <c r="AV481" s="1"/>
  <c r="BD536"/>
  <c r="AQ410"/>
  <c r="BR410" s="1"/>
  <c r="BT410" s="1"/>
  <c r="R44" i="7"/>
  <c r="X486" i="1"/>
  <c r="Y486" s="1"/>
  <c r="AA535"/>
  <c r="AG535" s="1"/>
  <c r="AY423"/>
  <c r="AZ423" s="1"/>
  <c r="AQ527"/>
  <c r="BR527" s="1"/>
  <c r="AK399"/>
  <c r="BM399" s="1"/>
  <c r="J144" i="3"/>
  <c r="AK469" i="1"/>
  <c r="BM469" s="1"/>
  <c r="AL572"/>
  <c r="AM572" s="1"/>
  <c r="AX597"/>
  <c r="BA597" s="1"/>
  <c r="E301" i="3" s="1"/>
  <c r="L267"/>
  <c r="AS527" i="1"/>
  <c r="AT527" s="1"/>
  <c r="AU527" s="1"/>
  <c r="AL688"/>
  <c r="AM688" s="1"/>
  <c r="AN688" s="1"/>
  <c r="AK482"/>
  <c r="BM482" s="1"/>
  <c r="AK582"/>
  <c r="BM582" s="1"/>
  <c r="AL469"/>
  <c r="AM469" s="1"/>
  <c r="AN469" s="1"/>
  <c r="AL482"/>
  <c r="AM482" s="1"/>
  <c r="AN482" s="1"/>
  <c r="AW541"/>
  <c r="AX453"/>
  <c r="BA453" s="1"/>
  <c r="E157" i="3" s="1"/>
  <c r="AQ545" i="1"/>
  <c r="BR545" s="1"/>
  <c r="AS414"/>
  <c r="AT414" s="1"/>
  <c r="AU414" s="1"/>
  <c r="AS545"/>
  <c r="AT545" s="1"/>
  <c r="AU545" s="1"/>
  <c r="AP374"/>
  <c r="L78" i="3" s="1"/>
  <c r="BL18" i="1"/>
  <c r="BU639"/>
  <c r="BV639" s="1"/>
  <c r="M48" i="7"/>
  <c r="N48" s="1"/>
  <c r="AL582" i="1"/>
  <c r="AM582" s="1"/>
  <c r="AK540"/>
  <c r="BM540" s="1"/>
  <c r="AW456"/>
  <c r="AP373"/>
  <c r="AQ373" s="1"/>
  <c r="AP377"/>
  <c r="AQ377" s="1"/>
  <c r="AP386"/>
  <c r="L90" i="3" s="1"/>
  <c r="AP507" i="1"/>
  <c r="L211" i="3" s="1"/>
  <c r="AL440" i="1"/>
  <c r="AM440" s="1"/>
  <c r="AN440" s="1"/>
  <c r="AQ414"/>
  <c r="BR414" s="1"/>
  <c r="AS410"/>
  <c r="AT410" s="1"/>
  <c r="AU410" s="1"/>
  <c r="J8" i="6"/>
  <c r="K48" i="10" s="1"/>
  <c r="BF542" i="1"/>
  <c r="BG542" s="1"/>
  <c r="CH542" s="1"/>
  <c r="BI542" s="1"/>
  <c r="BJ542" s="1"/>
  <c r="AL540"/>
  <c r="AM540" s="1"/>
  <c r="AQ563"/>
  <c r="BR563" s="1"/>
  <c r="AU340"/>
  <c r="AK683"/>
  <c r="AP683" s="1"/>
  <c r="R8" i="7"/>
  <c r="K8" i="6"/>
  <c r="L48" i="10" s="1"/>
  <c r="AC476" i="1"/>
  <c r="AC461"/>
  <c r="AA524"/>
  <c r="AG524" s="1"/>
  <c r="AE584"/>
  <c r="AK589"/>
  <c r="BM589" s="1"/>
  <c r="AD461"/>
  <c r="AK392"/>
  <c r="BM392" s="1"/>
  <c r="AL589"/>
  <c r="AM589" s="1"/>
  <c r="AN589" s="1"/>
  <c r="AK533"/>
  <c r="BM533" s="1"/>
  <c r="AD479"/>
  <c r="AL565"/>
  <c r="AM565" s="1"/>
  <c r="AX583"/>
  <c r="AY583" s="1"/>
  <c r="AZ583" s="1"/>
  <c r="AW534"/>
  <c r="AP401"/>
  <c r="AS401" s="1"/>
  <c r="AT401" s="1"/>
  <c r="AU401" s="1"/>
  <c r="BA522"/>
  <c r="E226" i="3" s="1"/>
  <c r="AX442" i="1"/>
  <c r="BA442" s="1"/>
  <c r="E146" i="3" s="1"/>
  <c r="BQ35" i="1"/>
  <c r="J269" i="3"/>
  <c r="BF580" i="1"/>
  <c r="BG580" s="1"/>
  <c r="CH580" s="1"/>
  <c r="BI580" s="1"/>
  <c r="BJ580" s="1"/>
  <c r="AQ655"/>
  <c r="BR655" s="1"/>
  <c r="BX655" s="1"/>
  <c r="CB612"/>
  <c r="AD476"/>
  <c r="AZ139"/>
  <c r="BA139" s="1"/>
  <c r="AL392"/>
  <c r="AM392" s="1"/>
  <c r="AN392" s="1"/>
  <c r="AK452"/>
  <c r="BM452" s="1"/>
  <c r="AL533"/>
  <c r="AM533" s="1"/>
  <c r="AN533" s="1"/>
  <c r="AP418"/>
  <c r="AS418" s="1"/>
  <c r="AT418" s="1"/>
  <c r="AU418" s="1"/>
  <c r="AQ413"/>
  <c r="BR413" s="1"/>
  <c r="AH566"/>
  <c r="AI566" s="1"/>
  <c r="AJ566" s="1"/>
  <c r="J270" i="3" s="1"/>
  <c r="Q8" i="7"/>
  <c r="R5"/>
  <c r="K6" i="6"/>
  <c r="L46" i="10" s="1"/>
  <c r="AP415" i="1"/>
  <c r="L119" i="3" s="1"/>
  <c r="AW509" i="1"/>
  <c r="BF476"/>
  <c r="BG476" s="1"/>
  <c r="CH476" s="1"/>
  <c r="BI476" s="1"/>
  <c r="BJ476" s="1"/>
  <c r="AH597"/>
  <c r="AI597" s="1"/>
  <c r="AJ597" s="1"/>
  <c r="J301" i="3" s="1"/>
  <c r="X568" i="1"/>
  <c r="Y568" s="1"/>
  <c r="AN538"/>
  <c r="AP379"/>
  <c r="L83" i="3" s="1"/>
  <c r="BD574" i="1"/>
  <c r="AP432"/>
  <c r="AQ432" s="1"/>
  <c r="AL508"/>
  <c r="AM508" s="1"/>
  <c r="AN508" s="1"/>
  <c r="AQ531"/>
  <c r="BR531" s="1"/>
  <c r="BX531" s="1"/>
  <c r="AS531"/>
  <c r="AT531" s="1"/>
  <c r="AU531" s="1"/>
  <c r="AK508"/>
  <c r="BM508" s="1"/>
  <c r="BS639"/>
  <c r="AL678"/>
  <c r="AM678" s="1"/>
  <c r="AN678" s="1"/>
  <c r="AH443"/>
  <c r="AI443" s="1"/>
  <c r="AJ443" s="1"/>
  <c r="J147" i="3" s="1"/>
  <c r="AV567" i="1"/>
  <c r="AW567" s="1"/>
  <c r="BF524"/>
  <c r="BG524" s="1"/>
  <c r="CH524" s="1"/>
  <c r="BI524" s="1"/>
  <c r="BJ524" s="1"/>
  <c r="N46" i="7"/>
  <c r="L53" s="1"/>
  <c r="L54" s="1"/>
  <c r="M12" i="6"/>
  <c r="M51" i="10" s="1"/>
  <c r="S28" i="14" s="1"/>
  <c r="T28" s="1"/>
  <c r="U28" s="1"/>
  <c r="BQ58" i="1"/>
  <c r="X543"/>
  <c r="Y543" s="1"/>
  <c r="AP449"/>
  <c r="AS449" s="1"/>
  <c r="AT449" s="1"/>
  <c r="AU449" s="1"/>
  <c r="BD568"/>
  <c r="BD550"/>
  <c r="J128" i="3"/>
  <c r="BT639" i="1"/>
  <c r="CA639" s="1"/>
  <c r="CC639" s="1"/>
  <c r="CD639" s="1"/>
  <c r="CE639" s="1"/>
  <c r="AH456"/>
  <c r="AI456" s="1"/>
  <c r="AJ456" s="1"/>
  <c r="J160" i="3" s="1"/>
  <c r="X574" i="1"/>
  <c r="AD574" s="1"/>
  <c r="Y510"/>
  <c r="AV510" s="1"/>
  <c r="Z550"/>
  <c r="AA550" s="1"/>
  <c r="AC510"/>
  <c r="AX579"/>
  <c r="BA579" s="1"/>
  <c r="E283" i="3" s="1"/>
  <c r="AP538" i="1"/>
  <c r="L242" i="3" s="1"/>
  <c r="AW457" i="1"/>
  <c r="BF535"/>
  <c r="BG535" s="1"/>
  <c r="CH535" s="1"/>
  <c r="BI535" s="1"/>
  <c r="BJ535" s="1"/>
  <c r="BO639"/>
  <c r="BP639" s="1"/>
  <c r="AS639"/>
  <c r="AT639" s="1"/>
  <c r="AU639" s="1"/>
  <c r="M52" i="7"/>
  <c r="AA461" i="1"/>
  <c r="AG461" s="1"/>
  <c r="AA573"/>
  <c r="AG573" s="1"/>
  <c r="AD524"/>
  <c r="AV524"/>
  <c r="AX524" s="1"/>
  <c r="AS431"/>
  <c r="AT431" s="1"/>
  <c r="AU431" s="1"/>
  <c r="BL20"/>
  <c r="BY607"/>
  <c r="BZ607" s="1"/>
  <c r="AC475"/>
  <c r="AA591"/>
  <c r="AG591" s="1"/>
  <c r="AL515"/>
  <c r="AM515" s="1"/>
  <c r="AN515" s="1"/>
  <c r="AP375"/>
  <c r="L79" i="3" s="1"/>
  <c r="AQ431" i="1"/>
  <c r="BR431" s="1"/>
  <c r="BU431" s="1"/>
  <c r="BV431" s="1"/>
  <c r="BW431" s="1"/>
  <c r="AW474"/>
  <c r="BA441"/>
  <c r="E145" i="3" s="1"/>
  <c r="AK684" i="1"/>
  <c r="AP684" s="1"/>
  <c r="AA488"/>
  <c r="AG488" s="1"/>
  <c r="AV461"/>
  <c r="AW461" s="1"/>
  <c r="AW473"/>
  <c r="BF473"/>
  <c r="BG473" s="1"/>
  <c r="CH473" s="1"/>
  <c r="BI473" s="1"/>
  <c r="BJ473" s="1"/>
  <c r="AK669"/>
  <c r="AP669" s="1"/>
  <c r="AK671"/>
  <c r="BM671" s="1"/>
  <c r="AA476"/>
  <c r="AG476" s="1"/>
  <c r="AK437"/>
  <c r="BM437" s="1"/>
  <c r="AC479"/>
  <c r="AV501"/>
  <c r="AW501" s="1"/>
  <c r="AP398"/>
  <c r="AQ398" s="1"/>
  <c r="BE481"/>
  <c r="CI481" s="1"/>
  <c r="AX471"/>
  <c r="AY471" s="1"/>
  <c r="AZ471" s="1"/>
  <c r="BQ321"/>
  <c r="AK686"/>
  <c r="AP686" s="1"/>
  <c r="BM355"/>
  <c r="CG355" s="1"/>
  <c r="AG501"/>
  <c r="AV485"/>
  <c r="AW485" s="1"/>
  <c r="AC458"/>
  <c r="AA475"/>
  <c r="AG475" s="1"/>
  <c r="AC524"/>
  <c r="AK468"/>
  <c r="BM468" s="1"/>
  <c r="AL437"/>
  <c r="AM437" s="1"/>
  <c r="AN437" s="1"/>
  <c r="AK441"/>
  <c r="BM441" s="1"/>
  <c r="AW483"/>
  <c r="AP581"/>
  <c r="AQ581" s="1"/>
  <c r="BA440"/>
  <c r="E144" i="3" s="1"/>
  <c r="BF475" i="1"/>
  <c r="BG475" s="1"/>
  <c r="CH475" s="1"/>
  <c r="BI475" s="1"/>
  <c r="BJ475" s="1"/>
  <c r="AV475"/>
  <c r="AW475" s="1"/>
  <c r="CC630"/>
  <c r="CD630" s="1"/>
  <c r="CE630" s="1"/>
  <c r="AV479"/>
  <c r="AW479" s="1"/>
  <c r="AH534"/>
  <c r="AI534" s="1"/>
  <c r="AJ534" s="1"/>
  <c r="J238" i="3" s="1"/>
  <c r="AF473" i="1"/>
  <c r="AD475"/>
  <c r="AK522"/>
  <c r="BM522" s="1"/>
  <c r="AL468"/>
  <c r="AM468" s="1"/>
  <c r="AN468" s="1"/>
  <c r="AL441"/>
  <c r="AM441" s="1"/>
  <c r="AN441" s="1"/>
  <c r="AK515"/>
  <c r="BM515" s="1"/>
  <c r="AP378"/>
  <c r="L82" i="3" s="1"/>
  <c r="AG473" i="1"/>
  <c r="BF567"/>
  <c r="BG567" s="1"/>
  <c r="CH567" s="1"/>
  <c r="BI567" s="1"/>
  <c r="BJ567" s="1"/>
  <c r="AH453"/>
  <c r="AI453" s="1"/>
  <c r="AJ453" s="1"/>
  <c r="J157" i="3" s="1"/>
  <c r="V480" i="1"/>
  <c r="W480" s="1"/>
  <c r="BC477"/>
  <c r="AL687"/>
  <c r="AM687" s="1"/>
  <c r="AN687" s="1"/>
  <c r="BC561"/>
  <c r="CA618"/>
  <c r="CC618" s="1"/>
  <c r="CD618" s="1"/>
  <c r="AL673"/>
  <c r="AM673" s="1"/>
  <c r="S536"/>
  <c r="U536" s="1"/>
  <c r="AB536" s="1"/>
  <c r="X477"/>
  <c r="Y477" s="1"/>
  <c r="AY455"/>
  <c r="AZ455" s="1"/>
  <c r="AL674"/>
  <c r="AM674" s="1"/>
  <c r="AH459"/>
  <c r="AI459" s="1"/>
  <c r="AJ459" s="1"/>
  <c r="J163" i="3" s="1"/>
  <c r="AC591" i="1"/>
  <c r="AA542"/>
  <c r="AG542" s="1"/>
  <c r="AE517"/>
  <c r="AD567"/>
  <c r="AE487"/>
  <c r="AQ506"/>
  <c r="BR506" s="1"/>
  <c r="AB567"/>
  <c r="AP380"/>
  <c r="AS380" s="1"/>
  <c r="AT380" s="1"/>
  <c r="AF584"/>
  <c r="BM666"/>
  <c r="CG666" s="1"/>
  <c r="AC598"/>
  <c r="AX523"/>
  <c r="AY523" s="1"/>
  <c r="AZ523" s="1"/>
  <c r="BF485"/>
  <c r="BG485" s="1"/>
  <c r="CH485" s="1"/>
  <c r="BI485" s="1"/>
  <c r="BJ485" s="1"/>
  <c r="AK672"/>
  <c r="BM672" s="1"/>
  <c r="AY686"/>
  <c r="AZ686" s="1"/>
  <c r="S490"/>
  <c r="U490" s="1"/>
  <c r="AB490" s="1"/>
  <c r="AL419"/>
  <c r="AM419" s="1"/>
  <c r="AN419" s="1"/>
  <c r="AP400"/>
  <c r="L104" i="3" s="1"/>
  <c r="AP391" i="1"/>
  <c r="AQ391" s="1"/>
  <c r="AL423"/>
  <c r="AM423" s="1"/>
  <c r="AN423" s="1"/>
  <c r="AV488"/>
  <c r="AW488" s="1"/>
  <c r="BN642"/>
  <c r="BO642" s="1"/>
  <c r="BP642" s="1"/>
  <c r="BU370"/>
  <c r="BV370" s="1"/>
  <c r="BW370" s="1"/>
  <c r="BT370"/>
  <c r="BX370"/>
  <c r="AW271"/>
  <c r="AC485"/>
  <c r="AE501"/>
  <c r="AC567"/>
  <c r="AA479"/>
  <c r="AG479" s="1"/>
  <c r="AK465"/>
  <c r="BM465" s="1"/>
  <c r="AK448"/>
  <c r="BM448" s="1"/>
  <c r="AF479"/>
  <c r="AP387"/>
  <c r="AS387" s="1"/>
  <c r="AT387" s="1"/>
  <c r="AU387" s="1"/>
  <c r="AP389"/>
  <c r="AS389" s="1"/>
  <c r="AT389" s="1"/>
  <c r="AU389" s="1"/>
  <c r="BJ48"/>
  <c r="BK48" s="1"/>
  <c r="BL48" s="1"/>
  <c r="J127" i="3"/>
  <c r="AH442" i="1"/>
  <c r="AI442" s="1"/>
  <c r="AJ442" s="1"/>
  <c r="J146" i="3" s="1"/>
  <c r="AK685" i="1"/>
  <c r="AP685" s="1"/>
  <c r="AP557"/>
  <c r="AQ557" s="1"/>
  <c r="AV591"/>
  <c r="AW591" s="1"/>
  <c r="AB479"/>
  <c r="AV573"/>
  <c r="AW573" s="1"/>
  <c r="AW516"/>
  <c r="L224" i="3"/>
  <c r="AL448" i="1"/>
  <c r="AM448" s="1"/>
  <c r="AD485"/>
  <c r="BQ46"/>
  <c r="AK419"/>
  <c r="BM419" s="1"/>
  <c r="AP464"/>
  <c r="L168" i="3" s="1"/>
  <c r="AP384" i="1"/>
  <c r="AS384" s="1"/>
  <c r="AT384" s="1"/>
  <c r="AS506"/>
  <c r="AT506" s="1"/>
  <c r="AU506" s="1"/>
  <c r="AP648"/>
  <c r="AS648" s="1"/>
  <c r="AT648" s="1"/>
  <c r="AU648" s="1"/>
  <c r="AK694"/>
  <c r="AP694" s="1"/>
  <c r="AF567"/>
  <c r="AD598"/>
  <c r="X561"/>
  <c r="Y561" s="1"/>
  <c r="X585"/>
  <c r="Y585" s="1"/>
  <c r="AL465"/>
  <c r="AM465" s="1"/>
  <c r="AN465" s="1"/>
  <c r="AP565"/>
  <c r="L269" i="3" s="1"/>
  <c r="BE543" i="1"/>
  <c r="CI543" s="1"/>
  <c r="AP383"/>
  <c r="AS383" s="1"/>
  <c r="AT383" s="1"/>
  <c r="AU383" s="1"/>
  <c r="BC486"/>
  <c r="AP433"/>
  <c r="L137" i="3" s="1"/>
  <c r="AS520" i="1"/>
  <c r="AT520" s="1"/>
  <c r="BT344"/>
  <c r="AV476"/>
  <c r="AX476" s="1"/>
  <c r="CA617"/>
  <c r="CB617" s="1"/>
  <c r="AL681"/>
  <c r="AM681" s="1"/>
  <c r="AN681" s="1"/>
  <c r="AH457"/>
  <c r="AI457" s="1"/>
  <c r="AJ457" s="1"/>
  <c r="J161" i="3" s="1"/>
  <c r="AH541" i="1"/>
  <c r="AI541" s="1"/>
  <c r="AJ541" s="1"/>
  <c r="J245" i="3" s="1"/>
  <c r="BA689" i="1"/>
  <c r="AL675"/>
  <c r="AM675" s="1"/>
  <c r="AN675" s="1"/>
  <c r="AH523"/>
  <c r="AI523" s="1"/>
  <c r="AJ523" s="1"/>
  <c r="J227" i="3" s="1"/>
  <c r="AH579" i="1"/>
  <c r="AI579" s="1"/>
  <c r="AJ579" s="1"/>
  <c r="J283" i="3" s="1"/>
  <c r="AH474" i="1"/>
  <c r="AI474" s="1"/>
  <c r="AJ474" s="1"/>
  <c r="J178" i="3" s="1"/>
  <c r="AF501" i="1"/>
  <c r="BY608"/>
  <c r="BZ608" s="1"/>
  <c r="V490"/>
  <c r="W490" s="1"/>
  <c r="AX566"/>
  <c r="BA566" s="1"/>
  <c r="E270" i="3" s="1"/>
  <c r="AP382" i="1"/>
  <c r="L86" i="3" s="1"/>
  <c r="BC490" i="1"/>
  <c r="AK424"/>
  <c r="BM424" s="1"/>
  <c r="AP539"/>
  <c r="L243" i="3" s="1"/>
  <c r="AB476" i="1"/>
  <c r="BF549"/>
  <c r="BG549" s="1"/>
  <c r="CH549" s="1"/>
  <c r="BI549" s="1"/>
  <c r="BJ549" s="1"/>
  <c r="BF501"/>
  <c r="BG501" s="1"/>
  <c r="CH501" s="1"/>
  <c r="BI501" s="1"/>
  <c r="BJ501" s="1"/>
  <c r="BQ337"/>
  <c r="AQ513"/>
  <c r="BR513" s="1"/>
  <c r="CA332"/>
  <c r="BY623"/>
  <c r="BZ623" s="1"/>
  <c r="AL667"/>
  <c r="AM667" s="1"/>
  <c r="AF524"/>
  <c r="AH460"/>
  <c r="AI460" s="1"/>
  <c r="AJ460" s="1"/>
  <c r="AL460" s="1"/>
  <c r="AM460" s="1"/>
  <c r="AN460" s="1"/>
  <c r="AF484"/>
  <c r="AH548"/>
  <c r="AI548" s="1"/>
  <c r="AJ548" s="1"/>
  <c r="J252" i="3" s="1"/>
  <c r="AA462" i="1"/>
  <c r="AG462" s="1"/>
  <c r="AW558"/>
  <c r="BD490"/>
  <c r="BX366"/>
  <c r="AS513"/>
  <c r="AT513" s="1"/>
  <c r="AU513" s="1"/>
  <c r="BF517"/>
  <c r="BG517" s="1"/>
  <c r="CH517" s="1"/>
  <c r="BI517" s="1"/>
  <c r="BJ517" s="1"/>
  <c r="AD517"/>
  <c r="AC549"/>
  <c r="AE472"/>
  <c r="Z490"/>
  <c r="AA490" s="1"/>
  <c r="AA549"/>
  <c r="AG549" s="1"/>
  <c r="AY156"/>
  <c r="AD549"/>
  <c r="AE560"/>
  <c r="X490"/>
  <c r="Y490" s="1"/>
  <c r="AF549"/>
  <c r="AC517"/>
  <c r="AU344"/>
  <c r="AU364"/>
  <c r="AV560"/>
  <c r="AW560" s="1"/>
  <c r="AC560"/>
  <c r="AL522"/>
  <c r="AM522" s="1"/>
  <c r="AF458"/>
  <c r="AD458"/>
  <c r="AD560"/>
  <c r="AX460"/>
  <c r="AY460" s="1"/>
  <c r="AZ460" s="1"/>
  <c r="AL668"/>
  <c r="AM668" s="1"/>
  <c r="AN668" s="1"/>
  <c r="BF484"/>
  <c r="BG484" s="1"/>
  <c r="CH484" s="1"/>
  <c r="BI484" s="1"/>
  <c r="BJ484" s="1"/>
  <c r="AV458"/>
  <c r="AX458" s="1"/>
  <c r="AP381"/>
  <c r="L85" i="3" s="1"/>
  <c r="BD244" i="1"/>
  <c r="BG243" s="1"/>
  <c r="BI243" s="1"/>
  <c r="N241" i="3" s="1"/>
  <c r="BQ614" i="1"/>
  <c r="BF487"/>
  <c r="BG487" s="1"/>
  <c r="CH487" s="1"/>
  <c r="BI487" s="1"/>
  <c r="BJ487" s="1"/>
  <c r="BF560"/>
  <c r="BG560" s="1"/>
  <c r="CH560" s="1"/>
  <c r="BI560" s="1"/>
  <c r="BJ560" s="1"/>
  <c r="AC472"/>
  <c r="AD472"/>
  <c r="AD478"/>
  <c r="AP403"/>
  <c r="L107" i="3" s="1"/>
  <c r="AF573" i="1"/>
  <c r="AV487"/>
  <c r="AW487" s="1"/>
  <c r="CA605"/>
  <c r="CC605" s="1"/>
  <c r="CD605" s="1"/>
  <c r="CE605" s="1"/>
  <c r="CA632"/>
  <c r="CC632" s="1"/>
  <c r="CD632" s="1"/>
  <c r="CE632" s="1"/>
  <c r="AH471"/>
  <c r="AI471" s="1"/>
  <c r="AJ471" s="1"/>
  <c r="J175" i="3" s="1"/>
  <c r="AH439" i="1"/>
  <c r="AI439" s="1"/>
  <c r="AJ439" s="1"/>
  <c r="AK439" s="1"/>
  <c r="BM439" s="1"/>
  <c r="AG472"/>
  <c r="AF472"/>
  <c r="AL420"/>
  <c r="AM420" s="1"/>
  <c r="AN420" s="1"/>
  <c r="AK455"/>
  <c r="BM455" s="1"/>
  <c r="BC492"/>
  <c r="AV472"/>
  <c r="AW472" s="1"/>
  <c r="CC611"/>
  <c r="CD611" s="1"/>
  <c r="CE611" s="1"/>
  <c r="AU637"/>
  <c r="AL690"/>
  <c r="AM690" s="1"/>
  <c r="AN690" s="1"/>
  <c r="AX207"/>
  <c r="K205" i="3" s="1"/>
  <c r="X518" i="1"/>
  <c r="AD518" s="1"/>
  <c r="BB119"/>
  <c r="AL455"/>
  <c r="AM455" s="1"/>
  <c r="AN455" s="1"/>
  <c r="AK572"/>
  <c r="BM572" s="1"/>
  <c r="BW332"/>
  <c r="AH554"/>
  <c r="AI554" s="1"/>
  <c r="AJ554" s="1"/>
  <c r="J258" i="3" s="1"/>
  <c r="BY631" i="1"/>
  <c r="BZ631" s="1"/>
  <c r="AF560"/>
  <c r="AK420"/>
  <c r="BM420" s="1"/>
  <c r="AL452"/>
  <c r="AM452" s="1"/>
  <c r="AN452" s="1"/>
  <c r="BY614"/>
  <c r="BZ614" s="1"/>
  <c r="AV598"/>
  <c r="AX598" s="1"/>
  <c r="AH509"/>
  <c r="AI509" s="1"/>
  <c r="AJ509" s="1"/>
  <c r="J213" i="3" s="1"/>
  <c r="X536" i="1"/>
  <c r="Y536" s="1"/>
  <c r="V561"/>
  <c r="W561" s="1"/>
  <c r="V477"/>
  <c r="W477" s="1"/>
  <c r="V481"/>
  <c r="W481" s="1"/>
  <c r="AF476"/>
  <c r="Z480"/>
  <c r="AE480" s="1"/>
  <c r="V585"/>
  <c r="W585" s="1"/>
  <c r="BE480"/>
  <c r="CI480" s="1"/>
  <c r="BE585"/>
  <c r="CI585" s="1"/>
  <c r="BC536"/>
  <c r="BU512"/>
  <c r="BV512" s="1"/>
  <c r="BW512" s="1"/>
  <c r="BD481"/>
  <c r="AV580"/>
  <c r="AW580" s="1"/>
  <c r="AF598"/>
  <c r="CC628"/>
  <c r="CD628" s="1"/>
  <c r="CE628" s="1"/>
  <c r="AF487"/>
  <c r="AH467"/>
  <c r="AI467" s="1"/>
  <c r="AJ467" s="1"/>
  <c r="J171" i="3" s="1"/>
  <c r="Z561" i="1"/>
  <c r="AE561" s="1"/>
  <c r="S585"/>
  <c r="U585" s="1"/>
  <c r="AB585" s="1"/>
  <c r="AC484"/>
  <c r="AD484"/>
  <c r="BD480"/>
  <c r="BD585"/>
  <c r="BC481"/>
  <c r="BE561"/>
  <c r="CI561" s="1"/>
  <c r="BE477"/>
  <c r="CI477" s="1"/>
  <c r="AH559"/>
  <c r="AI559" s="1"/>
  <c r="AJ559" s="1"/>
  <c r="J263" i="3" s="1"/>
  <c r="BY606" i="1"/>
  <c r="BZ606" s="1"/>
  <c r="CA624"/>
  <c r="CC624" s="1"/>
  <c r="CD624" s="1"/>
  <c r="CE624" s="1"/>
  <c r="AY667"/>
  <c r="AZ667" s="1"/>
  <c r="BO233"/>
  <c r="BP233" s="1"/>
  <c r="BQ233" s="1"/>
  <c r="V536"/>
  <c r="W536" s="1"/>
  <c r="AG598"/>
  <c r="S477"/>
  <c r="U477" s="1"/>
  <c r="Z481"/>
  <c r="AA481" s="1"/>
  <c r="X480"/>
  <c r="Y480" s="1"/>
  <c r="BN233"/>
  <c r="Z536"/>
  <c r="AE536" s="1"/>
  <c r="S561"/>
  <c r="U561" s="1"/>
  <c r="AB561" s="1"/>
  <c r="Z477"/>
  <c r="AA477" s="1"/>
  <c r="AF462"/>
  <c r="BD233"/>
  <c r="BG232" s="1"/>
  <c r="BI232" s="1"/>
  <c r="N230" i="3" s="1"/>
  <c r="S480" i="1"/>
  <c r="U480" s="1"/>
  <c r="AB480" s="1"/>
  <c r="Z585"/>
  <c r="AE585" s="1"/>
  <c r="BO333"/>
  <c r="BP333" s="1"/>
  <c r="BQ333" s="1"/>
  <c r="AG560"/>
  <c r="L59" i="3"/>
  <c r="AQ355" i="1"/>
  <c r="BR355" s="1"/>
  <c r="BS355" s="1"/>
  <c r="AS355"/>
  <c r="AT355" s="1"/>
  <c r="AU355" s="1"/>
  <c r="BO251"/>
  <c r="BP251" s="1"/>
  <c r="BQ251" s="1"/>
  <c r="AY139"/>
  <c r="S543"/>
  <c r="U543" s="1"/>
  <c r="AB543" s="1"/>
  <c r="S574"/>
  <c r="U574" s="1"/>
  <c r="AB574" s="1"/>
  <c r="V568"/>
  <c r="W568" s="1"/>
  <c r="S550"/>
  <c r="U550" s="1"/>
  <c r="Y478"/>
  <c r="BF478" s="1"/>
  <c r="BG478" s="1"/>
  <c r="CH478" s="1"/>
  <c r="BI478" s="1"/>
  <c r="BJ478" s="1"/>
  <c r="S493"/>
  <c r="U493" s="1"/>
  <c r="AB493" s="1"/>
  <c r="AG487"/>
  <c r="BC568"/>
  <c r="BC543"/>
  <c r="BC574"/>
  <c r="BU341"/>
  <c r="BV341" s="1"/>
  <c r="BW341" s="1"/>
  <c r="BO50"/>
  <c r="BY626"/>
  <c r="BZ626" s="1"/>
  <c r="AU663"/>
  <c r="BV615"/>
  <c r="BW615" s="1"/>
  <c r="CA609"/>
  <c r="CC609" s="1"/>
  <c r="AC488"/>
  <c r="V543"/>
  <c r="W543" s="1"/>
  <c r="V574"/>
  <c r="W574" s="1"/>
  <c r="AA510"/>
  <c r="AD488"/>
  <c r="Z568"/>
  <c r="AE568" s="1"/>
  <c r="X550"/>
  <c r="Y550" s="1"/>
  <c r="AD487"/>
  <c r="BD543"/>
  <c r="BE550"/>
  <c r="CI550" s="1"/>
  <c r="BE525"/>
  <c r="CI525" s="1"/>
  <c r="BN50"/>
  <c r="CA604"/>
  <c r="CB604" s="1"/>
  <c r="CA620"/>
  <c r="CC620" s="1"/>
  <c r="CD620" s="1"/>
  <c r="CE620" s="1"/>
  <c r="BY610"/>
  <c r="BZ610" s="1"/>
  <c r="BW610"/>
  <c r="BW607"/>
  <c r="BF573"/>
  <c r="BG573" s="1"/>
  <c r="CH573" s="1"/>
  <c r="BI573" s="1"/>
  <c r="BJ573" s="1"/>
  <c r="BF591"/>
  <c r="BG591" s="1"/>
  <c r="CH591" s="1"/>
  <c r="BI591" s="1"/>
  <c r="BJ591" s="1"/>
  <c r="BY613"/>
  <c r="BZ613" s="1"/>
  <c r="CA627"/>
  <c r="CB627" s="1"/>
  <c r="CC633"/>
  <c r="CD633" s="1"/>
  <c r="CE633" s="1"/>
  <c r="BQ629"/>
  <c r="AN683"/>
  <c r="BQ610"/>
  <c r="BC139"/>
  <c r="Z574"/>
  <c r="AA574" s="1"/>
  <c r="V592"/>
  <c r="W592" s="1"/>
  <c r="Z525"/>
  <c r="AA525" s="1"/>
  <c r="S568"/>
  <c r="U568" s="1"/>
  <c r="AC487"/>
  <c r="V550"/>
  <c r="W550" s="1"/>
  <c r="AN581"/>
  <c r="BD592"/>
  <c r="BU425"/>
  <c r="BV425" s="1"/>
  <c r="BW425" s="1"/>
  <c r="AF517"/>
  <c r="AG580"/>
  <c r="AH483"/>
  <c r="AI483" s="1"/>
  <c r="AJ483" s="1"/>
  <c r="J187" i="3" s="1"/>
  <c r="BY635" i="1"/>
  <c r="BZ635" s="1"/>
  <c r="AU650"/>
  <c r="CA615"/>
  <c r="CB615" s="1"/>
  <c r="BY622"/>
  <c r="BZ622" s="1"/>
  <c r="AL670"/>
  <c r="AM670" s="1"/>
  <c r="AN670" s="1"/>
  <c r="AK670"/>
  <c r="BA676"/>
  <c r="AY676"/>
  <c r="AZ676" s="1"/>
  <c r="BT661"/>
  <c r="BS661"/>
  <c r="BU661"/>
  <c r="BV661" s="1"/>
  <c r="BW661" s="1"/>
  <c r="BX661"/>
  <c r="BO652"/>
  <c r="BP652" s="1"/>
  <c r="BQ652" s="1"/>
  <c r="BK652"/>
  <c r="BL652" s="1"/>
  <c r="BA671"/>
  <c r="AY671"/>
  <c r="AZ671" s="1"/>
  <c r="BX662"/>
  <c r="BT662"/>
  <c r="BU662"/>
  <c r="BV662" s="1"/>
  <c r="BS662"/>
  <c r="BO664"/>
  <c r="BP664" s="1"/>
  <c r="BQ664" s="1"/>
  <c r="BK664"/>
  <c r="BL664" s="1"/>
  <c r="BT650"/>
  <c r="BS650"/>
  <c r="BU650"/>
  <c r="BV650" s="1"/>
  <c r="BW650" s="1"/>
  <c r="BX650"/>
  <c r="BU652"/>
  <c r="BV652" s="1"/>
  <c r="BW652" s="1"/>
  <c r="BX652"/>
  <c r="BS652"/>
  <c r="BT652"/>
  <c r="AS659"/>
  <c r="AT659" s="1"/>
  <c r="AU659" s="1"/>
  <c r="AQ659"/>
  <c r="BR659" s="1"/>
  <c r="BT651"/>
  <c r="BU651"/>
  <c r="BV651" s="1"/>
  <c r="BW651" s="1"/>
  <c r="BX651"/>
  <c r="BS651"/>
  <c r="BM680"/>
  <c r="AP680"/>
  <c r="AQ601"/>
  <c r="BR601" s="1"/>
  <c r="AS601"/>
  <c r="AT601" s="1"/>
  <c r="BS646"/>
  <c r="BX646"/>
  <c r="BU646"/>
  <c r="BT646"/>
  <c r="AP678"/>
  <c r="BM678"/>
  <c r="BN647"/>
  <c r="CG647"/>
  <c r="BO665"/>
  <c r="BP665" s="1"/>
  <c r="BK665"/>
  <c r="BL665" s="1"/>
  <c r="BO638"/>
  <c r="BP638" s="1"/>
  <c r="BQ638" s="1"/>
  <c r="BK638"/>
  <c r="BL638" s="1"/>
  <c r="BU637"/>
  <c r="BV637" s="1"/>
  <c r="AP668"/>
  <c r="BM668"/>
  <c r="BN649"/>
  <c r="CG649"/>
  <c r="BO645"/>
  <c r="BP645" s="1"/>
  <c r="BK645"/>
  <c r="BL645" s="1"/>
  <c r="BT656"/>
  <c r="BU656"/>
  <c r="BV656" s="1"/>
  <c r="BW656" s="1"/>
  <c r="BS656"/>
  <c r="BX656"/>
  <c r="BO651"/>
  <c r="BP651" s="1"/>
  <c r="BK651"/>
  <c r="BL651" s="1"/>
  <c r="BN648"/>
  <c r="CG648"/>
  <c r="BX657"/>
  <c r="BT657"/>
  <c r="BS657"/>
  <c r="BU657"/>
  <c r="BV657" s="1"/>
  <c r="BW657" s="1"/>
  <c r="BS643"/>
  <c r="BT643"/>
  <c r="BX643"/>
  <c r="BU643"/>
  <c r="BV643" s="1"/>
  <c r="BT658"/>
  <c r="BS658"/>
  <c r="BX658"/>
  <c r="BU658"/>
  <c r="BV658" s="1"/>
  <c r="BU642"/>
  <c r="BV642" s="1"/>
  <c r="BW642" s="1"/>
  <c r="BT642"/>
  <c r="BX642"/>
  <c r="BS642"/>
  <c r="BO653"/>
  <c r="BP653" s="1"/>
  <c r="BQ653" s="1"/>
  <c r="BK653"/>
  <c r="BL653" s="1"/>
  <c r="AY680"/>
  <c r="AZ680" s="1"/>
  <c r="BA680"/>
  <c r="CG659"/>
  <c r="BN659"/>
  <c r="AY682"/>
  <c r="AZ682" s="1"/>
  <c r="BA682"/>
  <c r="BM673"/>
  <c r="AP673"/>
  <c r="BO650"/>
  <c r="BP650" s="1"/>
  <c r="BK650"/>
  <c r="BL650" s="1"/>
  <c r="AY687"/>
  <c r="AZ687" s="1"/>
  <c r="BA687"/>
  <c r="BS634"/>
  <c r="BX634"/>
  <c r="BT634"/>
  <c r="BU634"/>
  <c r="BV634" s="1"/>
  <c r="BW634" s="1"/>
  <c r="BN601"/>
  <c r="CG601"/>
  <c r="BX641"/>
  <c r="BS641"/>
  <c r="BU641"/>
  <c r="BV641" s="1"/>
  <c r="BW641" s="1"/>
  <c r="BT641"/>
  <c r="AQ647"/>
  <c r="BR647" s="1"/>
  <c r="AS647"/>
  <c r="AT647" s="1"/>
  <c r="BO634"/>
  <c r="BP634" s="1"/>
  <c r="BK634"/>
  <c r="BL634" s="1"/>
  <c r="AQ602"/>
  <c r="BR602" s="1"/>
  <c r="AS602"/>
  <c r="AT602" s="1"/>
  <c r="AU602" s="1"/>
  <c r="AP691"/>
  <c r="BM691"/>
  <c r="AP692"/>
  <c r="BM692"/>
  <c r="BY604"/>
  <c r="BZ604" s="1"/>
  <c r="CA613"/>
  <c r="CA622"/>
  <c r="AC573"/>
  <c r="AA485"/>
  <c r="AG485" s="1"/>
  <c r="AX129"/>
  <c r="AY129" s="1"/>
  <c r="AA484"/>
  <c r="AG484" s="1"/>
  <c r="AC535"/>
  <c r="AH583"/>
  <c r="AI583" s="1"/>
  <c r="AJ583" s="1"/>
  <c r="J287" i="3" s="1"/>
  <c r="AF488" i="1"/>
  <c r="AF461"/>
  <c r="CA631"/>
  <c r="CA607"/>
  <c r="CA623"/>
  <c r="AU665"/>
  <c r="BP605"/>
  <c r="BQ605" s="1"/>
  <c r="CD612"/>
  <c r="CE612" s="1"/>
  <c r="BQ617"/>
  <c r="BY609"/>
  <c r="BZ609" s="1"/>
  <c r="AT654"/>
  <c r="AU654" s="1"/>
  <c r="CA614"/>
  <c r="AQ649"/>
  <c r="BR649" s="1"/>
  <c r="AS649"/>
  <c r="AT649" s="1"/>
  <c r="AU649" s="1"/>
  <c r="AP682"/>
  <c r="BM682"/>
  <c r="BM689"/>
  <c r="AP689"/>
  <c r="BT640"/>
  <c r="BU640"/>
  <c r="BV640" s="1"/>
  <c r="BW640" s="1"/>
  <c r="BX640"/>
  <c r="BS640"/>
  <c r="BM687"/>
  <c r="AP687"/>
  <c r="BS663"/>
  <c r="BT663"/>
  <c r="BU663"/>
  <c r="BV663" s="1"/>
  <c r="BX663"/>
  <c r="BM693"/>
  <c r="AP693"/>
  <c r="BO660"/>
  <c r="BP660" s="1"/>
  <c r="BQ660" s="1"/>
  <c r="BK660"/>
  <c r="BL660" s="1"/>
  <c r="BA681"/>
  <c r="AY681"/>
  <c r="AZ681" s="1"/>
  <c r="BO656"/>
  <c r="BP656" s="1"/>
  <c r="BQ656" s="1"/>
  <c r="BK656"/>
  <c r="BL656" s="1"/>
  <c r="BO662"/>
  <c r="BP662" s="1"/>
  <c r="BK662"/>
  <c r="BL662" s="1"/>
  <c r="BO655"/>
  <c r="BP655" s="1"/>
  <c r="BQ655" s="1"/>
  <c r="BK655"/>
  <c r="BL655" s="1"/>
  <c r="AY669"/>
  <c r="AZ669" s="1"/>
  <c r="BA669"/>
  <c r="BT644"/>
  <c r="BU644"/>
  <c r="BV644" s="1"/>
  <c r="BS644"/>
  <c r="BX644"/>
  <c r="CB616"/>
  <c r="CC616"/>
  <c r="CD616" s="1"/>
  <c r="BO658"/>
  <c r="BP658" s="1"/>
  <c r="BQ658" s="1"/>
  <c r="BK658"/>
  <c r="BL658" s="1"/>
  <c r="AP688"/>
  <c r="BM688"/>
  <c r="BS638"/>
  <c r="BX638"/>
  <c r="BU638"/>
  <c r="BV638" s="1"/>
  <c r="BW638" s="1"/>
  <c r="BT638"/>
  <c r="BT660"/>
  <c r="BU660"/>
  <c r="BS660"/>
  <c r="BX660"/>
  <c r="BO644"/>
  <c r="BP644" s="1"/>
  <c r="BQ644" s="1"/>
  <c r="BK644"/>
  <c r="BL644" s="1"/>
  <c r="BA675"/>
  <c r="AY675"/>
  <c r="AZ675" s="1"/>
  <c r="BO661"/>
  <c r="BP661" s="1"/>
  <c r="BK661"/>
  <c r="BL661" s="1"/>
  <c r="BA693"/>
  <c r="AY693"/>
  <c r="AZ693" s="1"/>
  <c r="BN602"/>
  <c r="CG602"/>
  <c r="BU664"/>
  <c r="BV664" s="1"/>
  <c r="BW664" s="1"/>
  <c r="BS664"/>
  <c r="BT664"/>
  <c r="BX664"/>
  <c r="AP675"/>
  <c r="BM675"/>
  <c r="BM690"/>
  <c r="AP690"/>
  <c r="BW604"/>
  <c r="AT662"/>
  <c r="AU662" s="1"/>
  <c r="AU657"/>
  <c r="AU643"/>
  <c r="CA608"/>
  <c r="AU658"/>
  <c r="CA635"/>
  <c r="BQ623"/>
  <c r="AU636"/>
  <c r="BY605"/>
  <c r="BZ605" s="1"/>
  <c r="BW627"/>
  <c r="CA626"/>
  <c r="BV617"/>
  <c r="BW617" s="1"/>
  <c r="BY624"/>
  <c r="BZ624" s="1"/>
  <c r="BY617"/>
  <c r="BZ617" s="1"/>
  <c r="BW629"/>
  <c r="BO657"/>
  <c r="BP657" s="1"/>
  <c r="BK657"/>
  <c r="BL657" s="1"/>
  <c r="AP677"/>
  <c r="BM677"/>
  <c r="BU653"/>
  <c r="BV653" s="1"/>
  <c r="BW653" s="1"/>
  <c r="BS653"/>
  <c r="BX653"/>
  <c r="BT653"/>
  <c r="BM679"/>
  <c r="AP679"/>
  <c r="BO640"/>
  <c r="BP640" s="1"/>
  <c r="BQ640" s="1"/>
  <c r="BK640"/>
  <c r="BL640" s="1"/>
  <c r="BT636"/>
  <c r="BU636"/>
  <c r="BV636" s="1"/>
  <c r="BW636" s="1"/>
  <c r="BS636"/>
  <c r="BX636"/>
  <c r="BO646"/>
  <c r="BP646" s="1"/>
  <c r="BK646"/>
  <c r="BL646" s="1"/>
  <c r="BO641"/>
  <c r="BP641" s="1"/>
  <c r="BQ641" s="1"/>
  <c r="BK641"/>
  <c r="BL641" s="1"/>
  <c r="AY684"/>
  <c r="AZ684" s="1"/>
  <c r="BA684"/>
  <c r="BM674"/>
  <c r="AP674"/>
  <c r="BU665"/>
  <c r="BS665"/>
  <c r="BT665"/>
  <c r="BX665"/>
  <c r="BO636"/>
  <c r="BP636" s="1"/>
  <c r="BQ636" s="1"/>
  <c r="BK636"/>
  <c r="BL636" s="1"/>
  <c r="BO637"/>
  <c r="BP637" s="1"/>
  <c r="BQ637" s="1"/>
  <c r="BK637"/>
  <c r="BL637" s="1"/>
  <c r="AS666"/>
  <c r="AT666" s="1"/>
  <c r="AQ666"/>
  <c r="BR666" s="1"/>
  <c r="AP676"/>
  <c r="BM676"/>
  <c r="BT645"/>
  <c r="BS645"/>
  <c r="BU645"/>
  <c r="BV645" s="1"/>
  <c r="BX645"/>
  <c r="AQ603"/>
  <c r="BR603" s="1"/>
  <c r="AS603"/>
  <c r="AT603" s="1"/>
  <c r="BU654"/>
  <c r="BV654" s="1"/>
  <c r="BW654" s="1"/>
  <c r="BX654"/>
  <c r="BT654"/>
  <c r="BS654"/>
  <c r="BO663"/>
  <c r="BK663"/>
  <c r="BL663" s="1"/>
  <c r="AP681"/>
  <c r="BM681"/>
  <c r="AP667"/>
  <c r="BM667"/>
  <c r="AX172"/>
  <c r="K170" i="3" s="1"/>
  <c r="BJ56" i="1"/>
  <c r="BK56" s="1"/>
  <c r="BL56" s="1"/>
  <c r="X492"/>
  <c r="Y492" s="1"/>
  <c r="AE580"/>
  <c r="AF591"/>
  <c r="AD573"/>
  <c r="AD535"/>
  <c r="AC580"/>
  <c r="AD580"/>
  <c r="Z489"/>
  <c r="AE489" s="1"/>
  <c r="AD591"/>
  <c r="AF485"/>
  <c r="AF580"/>
  <c r="AV535"/>
  <c r="AW535" s="1"/>
  <c r="AV517"/>
  <c r="AX517" s="1"/>
  <c r="AN689"/>
  <c r="BP626"/>
  <c r="BQ626" s="1"/>
  <c r="AU656"/>
  <c r="BQ608"/>
  <c r="AN669"/>
  <c r="CA610"/>
  <c r="BW624"/>
  <c r="CA606"/>
  <c r="AU644"/>
  <c r="BY620"/>
  <c r="BZ620" s="1"/>
  <c r="BY615"/>
  <c r="BZ615" s="1"/>
  <c r="BP613"/>
  <c r="BQ613" s="1"/>
  <c r="BY618"/>
  <c r="BZ618" s="1"/>
  <c r="AT655"/>
  <c r="AU655" s="1"/>
  <c r="BY632"/>
  <c r="BZ632" s="1"/>
  <c r="BQ622"/>
  <c r="AU660"/>
  <c r="BW613"/>
  <c r="BY627"/>
  <c r="BZ627" s="1"/>
  <c r="BV614"/>
  <c r="BW614" s="1"/>
  <c r="CA629"/>
  <c r="BF598"/>
  <c r="BG598" s="1"/>
  <c r="CH598" s="1"/>
  <c r="BI598" s="1"/>
  <c r="BJ598" s="1"/>
  <c r="G554"/>
  <c r="G652" s="1"/>
  <c r="A652"/>
  <c r="Q575"/>
  <c r="BE575" s="1"/>
  <c r="CI575" s="1"/>
  <c r="BH575"/>
  <c r="Q497"/>
  <c r="BD497" s="1"/>
  <c r="BH497"/>
  <c r="Q593"/>
  <c r="V593" s="1"/>
  <c r="W593" s="1"/>
  <c r="BH593"/>
  <c r="Q544"/>
  <c r="BE544" s="1"/>
  <c r="CI544" s="1"/>
  <c r="BH544"/>
  <c r="Q586"/>
  <c r="BC586" s="1"/>
  <c r="BH586"/>
  <c r="Q526"/>
  <c r="BD526" s="1"/>
  <c r="BH526"/>
  <c r="Q562"/>
  <c r="BE562" s="1"/>
  <c r="CI562" s="1"/>
  <c r="BH562"/>
  <c r="Z592"/>
  <c r="AE592" s="1"/>
  <c r="S486"/>
  <c r="U486" s="1"/>
  <c r="AB486" s="1"/>
  <c r="Z492"/>
  <c r="AA492" s="1"/>
  <c r="S525"/>
  <c r="U525" s="1"/>
  <c r="AB525" s="1"/>
  <c r="V518"/>
  <c r="W518" s="1"/>
  <c r="S489"/>
  <c r="U489" s="1"/>
  <c r="AB489" s="1"/>
  <c r="X493"/>
  <c r="Y493" s="1"/>
  <c r="AF475"/>
  <c r="AF535"/>
  <c r="BE518"/>
  <c r="CI518" s="1"/>
  <c r="BC592"/>
  <c r="BE489"/>
  <c r="CI489" s="1"/>
  <c r="BT369"/>
  <c r="AB535"/>
  <c r="BF488"/>
  <c r="BG488" s="1"/>
  <c r="CH488" s="1"/>
  <c r="BI488" s="1"/>
  <c r="BJ488" s="1"/>
  <c r="AB517"/>
  <c r="BE493"/>
  <c r="CI493" s="1"/>
  <c r="BD486"/>
  <c r="AV584"/>
  <c r="AX584" s="1"/>
  <c r="BD525"/>
  <c r="BF461"/>
  <c r="BG461" s="1"/>
  <c r="CH461" s="1"/>
  <c r="BI461" s="1"/>
  <c r="BJ461" s="1"/>
  <c r="CA328"/>
  <c r="Q32" i="3" s="1"/>
  <c r="CA333" i="1"/>
  <c r="Q37" i="3" s="1"/>
  <c r="CA313" i="1"/>
  <c r="Q17" i="3" s="1"/>
  <c r="Q498" i="1"/>
  <c r="BE498" s="1"/>
  <c r="CI498" s="1"/>
  <c r="BH498"/>
  <c r="Q491"/>
  <c r="BE491" s="1"/>
  <c r="CI491" s="1"/>
  <c r="BH491"/>
  <c r="Q494"/>
  <c r="V494" s="1"/>
  <c r="W494" s="1"/>
  <c r="BH494"/>
  <c r="Q495"/>
  <c r="S495" s="1"/>
  <c r="U495" s="1"/>
  <c r="BH495"/>
  <c r="AW554"/>
  <c r="AX554"/>
  <c r="BH172"/>
  <c r="AL172" s="1"/>
  <c r="AM172" s="1"/>
  <c r="V486"/>
  <c r="W486" s="1"/>
  <c r="S492"/>
  <c r="U492" s="1"/>
  <c r="AB492" s="1"/>
  <c r="X525"/>
  <c r="Y525" s="1"/>
  <c r="BF525" s="1"/>
  <c r="Z518"/>
  <c r="AA518" s="1"/>
  <c r="X489"/>
  <c r="AC489" s="1"/>
  <c r="V493"/>
  <c r="W493" s="1"/>
  <c r="BC518"/>
  <c r="BD492"/>
  <c r="BD489"/>
  <c r="AB475"/>
  <c r="BD493"/>
  <c r="BC525"/>
  <c r="BS429"/>
  <c r="CA311"/>
  <c r="Q15" i="3" s="1"/>
  <c r="BY326" i="1"/>
  <c r="BZ326" s="1"/>
  <c r="O30" i="3" s="1"/>
  <c r="G553" i="1"/>
  <c r="G651" s="1"/>
  <c r="A651"/>
  <c r="Q551"/>
  <c r="BD551" s="1"/>
  <c r="BH551"/>
  <c r="Q569"/>
  <c r="BE569" s="1"/>
  <c r="CI569" s="1"/>
  <c r="BH569"/>
  <c r="AW129"/>
  <c r="AD584"/>
  <c r="X592"/>
  <c r="Y592" s="1"/>
  <c r="BH129"/>
  <c r="AL129" s="1"/>
  <c r="AM129" s="1"/>
  <c r="S592"/>
  <c r="U592" s="1"/>
  <c r="AB592" s="1"/>
  <c r="Z486"/>
  <c r="AA486" s="1"/>
  <c r="V492"/>
  <c r="W492" s="1"/>
  <c r="S518"/>
  <c r="U518" s="1"/>
  <c r="AB518" s="1"/>
  <c r="AG517"/>
  <c r="V489"/>
  <c r="W489" s="1"/>
  <c r="Z493"/>
  <c r="AA493" s="1"/>
  <c r="AG584"/>
  <c r="AC584"/>
  <c r="AU556"/>
  <c r="BF584"/>
  <c r="BG584" s="1"/>
  <c r="CH584" s="1"/>
  <c r="BI584" s="1"/>
  <c r="BJ584" s="1"/>
  <c r="BW504"/>
  <c r="BH285"/>
  <c r="AL285" s="1"/>
  <c r="AM285" s="1"/>
  <c r="CA318"/>
  <c r="CA317"/>
  <c r="Q21" i="3" s="1"/>
  <c r="CA321" i="1"/>
  <c r="Q25" i="3" s="1"/>
  <c r="BY320" i="1"/>
  <c r="BZ320" s="1"/>
  <c r="O24" i="3" s="1"/>
  <c r="CA320" i="1"/>
  <c r="CB320" s="1"/>
  <c r="BY335"/>
  <c r="BZ335" s="1"/>
  <c r="O39" i="3" s="1"/>
  <c r="CA335" i="1"/>
  <c r="CC335" s="1"/>
  <c r="CD335" s="1"/>
  <c r="BY325"/>
  <c r="BZ325" s="1"/>
  <c r="O29" i="3" s="1"/>
  <c r="CA325" i="1"/>
  <c r="BY337"/>
  <c r="BZ337" s="1"/>
  <c r="O41" i="3" s="1"/>
  <c r="CA337" i="1"/>
  <c r="Q41" i="3" s="1"/>
  <c r="BY348" i="1"/>
  <c r="BZ348" s="1"/>
  <c r="O52" i="3" s="1"/>
  <c r="CA348" i="1"/>
  <c r="Q52" i="3" s="1"/>
  <c r="BY314" i="1"/>
  <c r="BZ314" s="1"/>
  <c r="O18" i="3" s="1"/>
  <c r="CA314" i="1"/>
  <c r="CC314" s="1"/>
  <c r="CD314" s="1"/>
  <c r="CE314" s="1"/>
  <c r="BY330"/>
  <c r="BZ330" s="1"/>
  <c r="O34" i="3" s="1"/>
  <c r="CA330" i="1"/>
  <c r="Q34" i="3" s="1"/>
  <c r="BY504" i="1"/>
  <c r="BZ504" s="1"/>
  <c r="O208" i="3" s="1"/>
  <c r="CA504" i="1"/>
  <c r="Q208" i="3" s="1"/>
  <c r="BY309" i="1"/>
  <c r="BZ309" s="1"/>
  <c r="CA309"/>
  <c r="BY313"/>
  <c r="BZ313" s="1"/>
  <c r="O17" i="3" s="1"/>
  <c r="BK324" i="1"/>
  <c r="BL324" s="1"/>
  <c r="BY332"/>
  <c r="BZ332" s="1"/>
  <c r="O36" i="3" s="1"/>
  <c r="Q22"/>
  <c r="BY318" i="1"/>
  <c r="BZ318" s="1"/>
  <c r="O22" i="3" s="1"/>
  <c r="BY317" i="1"/>
  <c r="BZ317" s="1"/>
  <c r="O21" i="3" s="1"/>
  <c r="BK327" i="1"/>
  <c r="BL327" s="1"/>
  <c r="CA327" s="1"/>
  <c r="BK406"/>
  <c r="BL406" s="1"/>
  <c r="BK338"/>
  <c r="BL338" s="1"/>
  <c r="CA338" s="1"/>
  <c r="BK353"/>
  <c r="BL353" s="1"/>
  <c r="BK511"/>
  <c r="BL511" s="1"/>
  <c r="CA511" s="1"/>
  <c r="BK354"/>
  <c r="BL354" s="1"/>
  <c r="BY321"/>
  <c r="BZ321" s="1"/>
  <c r="O25" i="3" s="1"/>
  <c r="BY311" i="1"/>
  <c r="BZ311" s="1"/>
  <c r="O15" i="3" s="1"/>
  <c r="BK334" i="1"/>
  <c r="BL334" s="1"/>
  <c r="BK349"/>
  <c r="BL349" s="1"/>
  <c r="BK323"/>
  <c r="BL323" s="1"/>
  <c r="BY328"/>
  <c r="BZ328" s="1"/>
  <c r="O32" i="3" s="1"/>
  <c r="BY333" i="1"/>
  <c r="BZ333" s="1"/>
  <c r="O37" i="3" s="1"/>
  <c r="BK319" i="1"/>
  <c r="BL319" s="1"/>
  <c r="CA319" s="1"/>
  <c r="BB120"/>
  <c r="BO406"/>
  <c r="BP406" s="1"/>
  <c r="H68" i="3"/>
  <c r="AU194" i="1"/>
  <c r="AV194" s="1"/>
  <c r="G192" i="3" s="1"/>
  <c r="BN425" i="1"/>
  <c r="BN351"/>
  <c r="BK351" s="1"/>
  <c r="BL351" s="1"/>
  <c r="BN369"/>
  <c r="BK369" s="1"/>
  <c r="BL369" s="1"/>
  <c r="BH214"/>
  <c r="AL214" s="1"/>
  <c r="AM214" s="1"/>
  <c r="AW214"/>
  <c r="H129" i="3"/>
  <c r="H55"/>
  <c r="H73"/>
  <c r="H28"/>
  <c r="CG506" i="1"/>
  <c r="BR530"/>
  <c r="CG530"/>
  <c r="CG545"/>
  <c r="CG527"/>
  <c r="BX371"/>
  <c r="CG372"/>
  <c r="CG431"/>
  <c r="CG563"/>
  <c r="CG531"/>
  <c r="CG413"/>
  <c r="CG410"/>
  <c r="BR520"/>
  <c r="CG520"/>
  <c r="BR445"/>
  <c r="CG445"/>
  <c r="BR360"/>
  <c r="BU360" s="1"/>
  <c r="CG360"/>
  <c r="CG414"/>
  <c r="BR444"/>
  <c r="BX444" s="1"/>
  <c r="CG444"/>
  <c r="BS358"/>
  <c r="M62" i="3"/>
  <c r="BS340" i="1"/>
  <c r="M44" i="3"/>
  <c r="BT340" i="1"/>
  <c r="BU340"/>
  <c r="BX340"/>
  <c r="BS412"/>
  <c r="M116" i="3"/>
  <c r="M70"/>
  <c r="BS366" i="1"/>
  <c r="BS361"/>
  <c r="M65" i="3"/>
  <c r="BS342" i="1"/>
  <c r="M46" i="3"/>
  <c r="M216"/>
  <c r="BS512" i="1"/>
  <c r="BS349"/>
  <c r="M53" i="3"/>
  <c r="BX349" i="1"/>
  <c r="BS505"/>
  <c r="M209" i="3"/>
  <c r="M61"/>
  <c r="BS357" i="1"/>
  <c r="BS411"/>
  <c r="M115" i="3"/>
  <c r="BS344" i="1"/>
  <c r="M48" i="3"/>
  <c r="BX344" i="1"/>
  <c r="BR408"/>
  <c r="CG408"/>
  <c r="BR368"/>
  <c r="BX368" s="1"/>
  <c r="CG368"/>
  <c r="BR356"/>
  <c r="CG356"/>
  <c r="CG428"/>
  <c r="M241" i="3"/>
  <c r="BS537" i="1"/>
  <c r="BS370"/>
  <c r="M74" i="3"/>
  <c r="M67"/>
  <c r="BS363" i="1"/>
  <c r="BS343"/>
  <c r="M47" i="3"/>
  <c r="BT343" i="1"/>
  <c r="BX343"/>
  <c r="BU343"/>
  <c r="BV343" s="1"/>
  <c r="BW343" s="1"/>
  <c r="M45" i="3"/>
  <c r="BS341" i="1"/>
  <c r="BX341"/>
  <c r="BS365"/>
  <c r="M69" i="3"/>
  <c r="BS336" i="1"/>
  <c r="BU336"/>
  <c r="BV336" s="1"/>
  <c r="BW336" s="1"/>
  <c r="BT336"/>
  <c r="BX336"/>
  <c r="M40" i="3"/>
  <c r="M50"/>
  <c r="BS346" i="1"/>
  <c r="BT519"/>
  <c r="BT425"/>
  <c r="BN336"/>
  <c r="BO336" s="1"/>
  <c r="BN341"/>
  <c r="BK341" s="1"/>
  <c r="H74" i="3"/>
  <c r="H241"/>
  <c r="BQ332" i="1"/>
  <c r="CG429"/>
  <c r="H40" i="3"/>
  <c r="H50"/>
  <c r="BD251" i="1"/>
  <c r="BG250" s="1"/>
  <c r="BI250" s="1"/>
  <c r="N248" i="3" s="1"/>
  <c r="BX512" i="1"/>
  <c r="BN346"/>
  <c r="BO353"/>
  <c r="BP353" s="1"/>
  <c r="AW285"/>
  <c r="H45" i="3"/>
  <c r="BN409" i="1"/>
  <c r="BN352"/>
  <c r="BK352" s="1"/>
  <c r="CG435"/>
  <c r="BT349"/>
  <c r="CG513"/>
  <c r="CG417"/>
  <c r="M259" i="3"/>
  <c r="BS555" i="1"/>
  <c r="M223" i="3"/>
  <c r="BS519" i="1"/>
  <c r="BS362"/>
  <c r="M66" i="3"/>
  <c r="M55"/>
  <c r="BS351" i="1"/>
  <c r="BS364"/>
  <c r="M68" i="3"/>
  <c r="M73"/>
  <c r="BS369" i="1"/>
  <c r="BS425"/>
  <c r="M129" i="3"/>
  <c r="BS350" i="1"/>
  <c r="M54" i="3"/>
  <c r="BS426" i="1"/>
  <c r="M130" i="3"/>
  <c r="M57"/>
  <c r="BS353" i="1"/>
  <c r="BU353"/>
  <c r="BV353" s="1"/>
  <c r="BW353" s="1"/>
  <c r="BT353"/>
  <c r="BX353"/>
  <c r="BS354"/>
  <c r="M58" i="3"/>
  <c r="CG556" i="1"/>
  <c r="BS409"/>
  <c r="M113" i="3"/>
  <c r="M75"/>
  <c r="BS371" i="1"/>
  <c r="BO503"/>
  <c r="BP503" s="1"/>
  <c r="BQ503" s="1"/>
  <c r="BL503"/>
  <c r="CA503" s="1"/>
  <c r="BS324"/>
  <c r="BU324"/>
  <c r="BV324" s="1"/>
  <c r="M28" i="3"/>
  <c r="BT324" i="1"/>
  <c r="BX324"/>
  <c r="BS347"/>
  <c r="M51" i="3"/>
  <c r="BU347" i="1"/>
  <c r="BV347" s="1"/>
  <c r="BW347" s="1"/>
  <c r="BT347"/>
  <c r="BX347"/>
  <c r="BS359"/>
  <c r="M63" i="3"/>
  <c r="BX359" i="1"/>
  <c r="BT359"/>
  <c r="BU359"/>
  <c r="BV359" s="1"/>
  <c r="BW359" s="1"/>
  <c r="BS345"/>
  <c r="M49" i="3"/>
  <c r="BU345" i="1"/>
  <c r="BV345" s="1"/>
  <c r="BW345" s="1"/>
  <c r="BT345"/>
  <c r="BX345"/>
  <c r="CG565"/>
  <c r="BC156"/>
  <c r="BT412"/>
  <c r="BU369"/>
  <c r="BV369" s="1"/>
  <c r="BW369" s="1"/>
  <c r="BU519"/>
  <c r="BV519" s="1"/>
  <c r="BW519" s="1"/>
  <c r="H51" i="3"/>
  <c r="BT366" i="1"/>
  <c r="BT358"/>
  <c r="BU349"/>
  <c r="BV349" s="1"/>
  <c r="BW349" s="1"/>
  <c r="BO354"/>
  <c r="BP354" s="1"/>
  <c r="BQ354" s="1"/>
  <c r="BO349"/>
  <c r="BP349" s="1"/>
  <c r="H131" i="3"/>
  <c r="H69"/>
  <c r="BN345" i="1"/>
  <c r="BN370"/>
  <c r="BN537"/>
  <c r="BK537" s="1"/>
  <c r="CG521"/>
  <c r="CG380"/>
  <c r="H61" i="3"/>
  <c r="BQ330" i="1"/>
  <c r="BQ328"/>
  <c r="BQ348"/>
  <c r="BO309"/>
  <c r="BP309" s="1"/>
  <c r="BQ309" s="1"/>
  <c r="BO367"/>
  <c r="BP367" s="1"/>
  <c r="BL367"/>
  <c r="BO364"/>
  <c r="BP364" s="1"/>
  <c r="BL364"/>
  <c r="BO315"/>
  <c r="BP315" s="1"/>
  <c r="BQ315" s="1"/>
  <c r="BL315"/>
  <c r="BO316"/>
  <c r="BP316" s="1"/>
  <c r="BL316"/>
  <c r="BO312"/>
  <c r="BP312" s="1"/>
  <c r="BL312"/>
  <c r="CA312" s="1"/>
  <c r="BO310"/>
  <c r="BP310" s="1"/>
  <c r="BL310"/>
  <c r="BO427"/>
  <c r="BP427" s="1"/>
  <c r="BL427"/>
  <c r="BO344"/>
  <c r="BP344" s="1"/>
  <c r="BQ344" s="1"/>
  <c r="BL344"/>
  <c r="BO365"/>
  <c r="BP365" s="1"/>
  <c r="BL365"/>
  <c r="BO345"/>
  <c r="BP345" s="1"/>
  <c r="BO329"/>
  <c r="BP329" s="1"/>
  <c r="BL329"/>
  <c r="BO357"/>
  <c r="BL357"/>
  <c r="AZ238"/>
  <c r="BA238" s="1"/>
  <c r="AZ156"/>
  <c r="BA156" s="1"/>
  <c r="BO323"/>
  <c r="BP323" s="1"/>
  <c r="BQ407"/>
  <c r="BO331"/>
  <c r="BP331" s="1"/>
  <c r="BQ331" s="1"/>
  <c r="BL331"/>
  <c r="CA331" s="1"/>
  <c r="BO512"/>
  <c r="BP512" s="1"/>
  <c r="BL512"/>
  <c r="BO529"/>
  <c r="BP529" s="1"/>
  <c r="BL529"/>
  <c r="BO426"/>
  <c r="BP426" s="1"/>
  <c r="BQ426" s="1"/>
  <c r="BL426"/>
  <c r="BO322"/>
  <c r="BP322" s="1"/>
  <c r="BQ322" s="1"/>
  <c r="BL322"/>
  <c r="BO361"/>
  <c r="BP361" s="1"/>
  <c r="BL361"/>
  <c r="BO505"/>
  <c r="BP505" s="1"/>
  <c r="BL505"/>
  <c r="BN251"/>
  <c r="BB251"/>
  <c r="BQ339"/>
  <c r="L133" i="3"/>
  <c r="AY170" i="1"/>
  <c r="BC238"/>
  <c r="BM238" s="1"/>
  <c r="P236" i="3" s="1"/>
  <c r="AX147" i="1"/>
  <c r="K145" i="3" s="1"/>
  <c r="L151"/>
  <c r="AY238" i="1"/>
  <c r="AQ447"/>
  <c r="AS429"/>
  <c r="AT429" s="1"/>
  <c r="AW253"/>
  <c r="BB233"/>
  <c r="BQ48"/>
  <c r="AX297"/>
  <c r="K295" i="3" s="1"/>
  <c r="AU171" i="1"/>
  <c r="AV171" s="1"/>
  <c r="G169" i="3" s="1"/>
  <c r="BC170" i="1"/>
  <c r="AN397"/>
  <c r="AZ170"/>
  <c r="BA170" s="1"/>
  <c r="BB170" s="1"/>
  <c r="AU191"/>
  <c r="AW191" s="1"/>
  <c r="AX253"/>
  <c r="K251" i="3" s="1"/>
  <c r="BQ64" i="1"/>
  <c r="BM234"/>
  <c r="P232" i="3" s="1"/>
  <c r="BH147" i="1"/>
  <c r="AL147" s="1"/>
  <c r="AM147" s="1"/>
  <c r="BB137"/>
  <c r="BB262"/>
  <c r="AX304"/>
  <c r="K302" i="3" s="1"/>
  <c r="AU356" i="1"/>
  <c r="AP440"/>
  <c r="L144" i="3" s="1"/>
  <c r="BJ47" i="1"/>
  <c r="BK47" s="1"/>
  <c r="BL47" s="1"/>
  <c r="BH271"/>
  <c r="AL271" s="1"/>
  <c r="AM271" s="1"/>
  <c r="AW172"/>
  <c r="BH253"/>
  <c r="AL253" s="1"/>
  <c r="AM253" s="1"/>
  <c r="AW147"/>
  <c r="AX271"/>
  <c r="K269" i="3" s="1"/>
  <c r="BL30" i="1"/>
  <c r="AX214"/>
  <c r="K212" i="3" s="1"/>
  <c r="AP546" i="1"/>
  <c r="L250" i="3" s="1"/>
  <c r="AU360" i="1"/>
  <c r="AZ160"/>
  <c r="BA160" s="1"/>
  <c r="BB160" s="1"/>
  <c r="K158" i="3"/>
  <c r="AQ229" i="1"/>
  <c r="AR229" s="1"/>
  <c r="AS229" s="1"/>
  <c r="I227" i="3"/>
  <c r="BH193" i="1"/>
  <c r="AL193" s="1"/>
  <c r="AM193" s="1"/>
  <c r="AV193"/>
  <c r="G191" i="3" s="1"/>
  <c r="AT179" i="1"/>
  <c r="AU179" s="1"/>
  <c r="AV179" s="1"/>
  <c r="G177" i="3" s="1"/>
  <c r="I177"/>
  <c r="BN366" i="1"/>
  <c r="BK366" s="1"/>
  <c r="H70" i="3"/>
  <c r="BC264" i="1"/>
  <c r="K262" i="3"/>
  <c r="AZ161" i="1"/>
  <c r="BA161" s="1"/>
  <c r="BB161" s="1"/>
  <c r="K159" i="3"/>
  <c r="BJ218" i="1"/>
  <c r="BK218" s="1"/>
  <c r="N216" i="3"/>
  <c r="AT291" i="1"/>
  <c r="AU291" s="1"/>
  <c r="I289" i="3"/>
  <c r="BN61" i="1"/>
  <c r="P59" i="3"/>
  <c r="BJ211" i="1"/>
  <c r="BK211" s="1"/>
  <c r="BL211" s="1"/>
  <c r="N209" i="3"/>
  <c r="AT196" i="1"/>
  <c r="AU196" s="1"/>
  <c r="I194" i="3"/>
  <c r="AZ260" i="1"/>
  <c r="BA260" s="1"/>
  <c r="K258" i="3"/>
  <c r="BH154" i="1"/>
  <c r="AL154" s="1"/>
  <c r="AM154" s="1"/>
  <c r="AV154"/>
  <c r="G152" i="3" s="1"/>
  <c r="BH190" i="1"/>
  <c r="AL190" s="1"/>
  <c r="AM190" s="1"/>
  <c r="AV190"/>
  <c r="G188" i="3" s="1"/>
  <c r="AW221" i="1"/>
  <c r="AV221"/>
  <c r="G219" i="3" s="1"/>
  <c r="AQ298" i="1"/>
  <c r="AR298" s="1"/>
  <c r="AS298" s="1"/>
  <c r="I296" i="3"/>
  <c r="AT159" i="1"/>
  <c r="AU159" s="1"/>
  <c r="AV159" s="1"/>
  <c r="G157" i="3" s="1"/>
  <c r="I157"/>
  <c r="BN414" i="1"/>
  <c r="BN412"/>
  <c r="H116" i="3"/>
  <c r="BN555" i="1"/>
  <c r="BK555" s="1"/>
  <c r="H259" i="3"/>
  <c r="BN362" i="1"/>
  <c r="H66" i="3"/>
  <c r="BC239" i="1"/>
  <c r="BM239" s="1"/>
  <c r="K237" i="3"/>
  <c r="BN358" i="1"/>
  <c r="H62" i="3"/>
  <c r="AS385" i="1"/>
  <c r="AT385" s="1"/>
  <c r="AU385" s="1"/>
  <c r="L89" i="3"/>
  <c r="BH279" i="1"/>
  <c r="AL279" s="1"/>
  <c r="AM279" s="1"/>
  <c r="AV279"/>
  <c r="G277" i="3" s="1"/>
  <c r="BC188" i="1"/>
  <c r="K186" i="3"/>
  <c r="AQ222" i="1"/>
  <c r="AR222" s="1"/>
  <c r="AS222" s="1"/>
  <c r="I220" i="3"/>
  <c r="AZ153" i="1"/>
  <c r="BA153" s="1"/>
  <c r="BB153" s="1"/>
  <c r="K151" i="3"/>
  <c r="AW297" i="1"/>
  <c r="AV297"/>
  <c r="G295" i="3" s="1"/>
  <c r="AW286" i="1"/>
  <c r="AV286"/>
  <c r="G284" i="3" s="1"/>
  <c r="BN431" i="1"/>
  <c r="BK431" s="1"/>
  <c r="AL434"/>
  <c r="AM434" s="1"/>
  <c r="AN434" s="1"/>
  <c r="J138" i="3"/>
  <c r="BN444" i="1"/>
  <c r="AY277"/>
  <c r="K275" i="3"/>
  <c r="AQ166" i="1"/>
  <c r="AR166" s="1"/>
  <c r="AS166" s="1"/>
  <c r="I164" i="3"/>
  <c r="AZ171" i="1"/>
  <c r="BA171" s="1"/>
  <c r="K169" i="3"/>
  <c r="AK454" i="1"/>
  <c r="BM454" s="1"/>
  <c r="J158" i="3"/>
  <c r="BJ236" i="1"/>
  <c r="BK236" s="1"/>
  <c r="BL236" s="1"/>
  <c r="N234" i="3"/>
  <c r="AT198" i="1"/>
  <c r="AU198" s="1"/>
  <c r="I196" i="3"/>
  <c r="AQ173" i="1"/>
  <c r="AR173" s="1"/>
  <c r="AS173" s="1"/>
  <c r="I171" i="3"/>
  <c r="BN506" i="1"/>
  <c r="BK506" s="1"/>
  <c r="H210" i="3"/>
  <c r="BJ59" i="1"/>
  <c r="BK59" s="1"/>
  <c r="BL59" s="1"/>
  <c r="N57" i="3"/>
  <c r="BO244" i="1"/>
  <c r="BP244" s="1"/>
  <c r="BQ244" s="1"/>
  <c r="P242" i="3"/>
  <c r="AZ140" i="1"/>
  <c r="BA140" s="1"/>
  <c r="BB140" s="1"/>
  <c r="K138" i="3"/>
  <c r="BN519" i="1"/>
  <c r="BK519" s="1"/>
  <c r="H223" i="3"/>
  <c r="BN428" i="1"/>
  <c r="H132" i="3"/>
  <c r="AW278" i="1"/>
  <c r="AV278"/>
  <c r="G276" i="3" s="1"/>
  <c r="BN520" i="1"/>
  <c r="BN363"/>
  <c r="BK363" s="1"/>
  <c r="H67" i="3"/>
  <c r="AY189" i="1"/>
  <c r="K187" i="3"/>
  <c r="BJ45" i="1"/>
  <c r="BK45" s="1"/>
  <c r="BL45" s="1"/>
  <c r="N43" i="3"/>
  <c r="BN371" i="1"/>
  <c r="BK371" s="1"/>
  <c r="H75" i="3"/>
  <c r="BN350" i="1"/>
  <c r="BK350" s="1"/>
  <c r="H54" i="3"/>
  <c r="BC303" i="1"/>
  <c r="K301" i="3"/>
  <c r="BN410" i="1"/>
  <c r="BK410" s="1"/>
  <c r="BN445"/>
  <c r="BK445" s="1"/>
  <c r="BN429"/>
  <c r="BK429" s="1"/>
  <c r="AQ430"/>
  <c r="L134" i="3"/>
  <c r="BC175" i="1"/>
  <c r="K173" i="3"/>
  <c r="BN53" i="1"/>
  <c r="P51" i="3"/>
  <c r="AQ240" i="1"/>
  <c r="AR240" s="1"/>
  <c r="AS240" s="1"/>
  <c r="I238" i="3"/>
  <c r="AT280" i="1"/>
  <c r="AX280" s="1"/>
  <c r="K278" i="3" s="1"/>
  <c r="I278"/>
  <c r="AL466" i="1"/>
  <c r="AM466" s="1"/>
  <c r="AN466" s="1"/>
  <c r="J170" i="3"/>
  <c r="AW304" i="1"/>
  <c r="AV304"/>
  <c r="G302" i="3" s="1"/>
  <c r="BC289" i="1"/>
  <c r="K287" i="3"/>
  <c r="BC141" i="1"/>
  <c r="K139" i="3"/>
  <c r="AT180" i="1"/>
  <c r="AU180" s="1"/>
  <c r="AV180" s="1"/>
  <c r="G178" i="3" s="1"/>
  <c r="I178"/>
  <c r="AS421" i="1"/>
  <c r="AT421" s="1"/>
  <c r="AU421" s="1"/>
  <c r="BN417"/>
  <c r="H121" i="3"/>
  <c r="H225"/>
  <c r="BN340" i="1"/>
  <c r="BK340" s="1"/>
  <c r="H44" i="3"/>
  <c r="BC252" i="1"/>
  <c r="BM252" s="1"/>
  <c r="K250" i="3"/>
  <c r="AZ245" i="1"/>
  <c r="BA245" s="1"/>
  <c r="K243" i="3"/>
  <c r="BN342" i="1"/>
  <c r="BK342" s="1"/>
  <c r="H46" i="3"/>
  <c r="AQ385" i="1"/>
  <c r="BD259"/>
  <c r="BG258" s="1"/>
  <c r="BI258" s="1"/>
  <c r="AY245"/>
  <c r="Q30" i="3"/>
  <c r="BB134" i="1"/>
  <c r="AZ239"/>
  <c r="BA239" s="1"/>
  <c r="AW207"/>
  <c r="BC277"/>
  <c r="BC245"/>
  <c r="BM245" s="1"/>
  <c r="AZ303"/>
  <c r="BA303" s="1"/>
  <c r="AY303"/>
  <c r="AN546"/>
  <c r="AW296"/>
  <c r="BC189"/>
  <c r="BH278"/>
  <c r="AL278" s="1"/>
  <c r="AM278" s="1"/>
  <c r="BH207"/>
  <c r="AL207" s="1"/>
  <c r="AM207" s="1"/>
  <c r="AY239"/>
  <c r="BH296"/>
  <c r="AL296" s="1"/>
  <c r="AM296" s="1"/>
  <c r="AZ277"/>
  <c r="BA277" s="1"/>
  <c r="BB277" s="1"/>
  <c r="AZ189"/>
  <c r="BA189" s="1"/>
  <c r="BB189" s="1"/>
  <c r="BX412"/>
  <c r="BU358"/>
  <c r="BV358" s="1"/>
  <c r="BW358" s="1"/>
  <c r="BP313"/>
  <c r="BQ313" s="1"/>
  <c r="BO327"/>
  <c r="BP327" s="1"/>
  <c r="BO324"/>
  <c r="BO338"/>
  <c r="BQ15"/>
  <c r="BX358"/>
  <c r="BP319"/>
  <c r="BQ319" s="1"/>
  <c r="BH290"/>
  <c r="AL290" s="1"/>
  <c r="AM290" s="1"/>
  <c r="AW290"/>
  <c r="AX193"/>
  <c r="AY252"/>
  <c r="BU412"/>
  <c r="BV412" s="1"/>
  <c r="BO334"/>
  <c r="BP334" s="1"/>
  <c r="BO511"/>
  <c r="BW344"/>
  <c r="AX278"/>
  <c r="BB125"/>
  <c r="AZ289"/>
  <c r="BA289" s="1"/>
  <c r="BC140"/>
  <c r="AX290"/>
  <c r="BU371"/>
  <c r="BV371" s="1"/>
  <c r="BW371" s="1"/>
  <c r="BN411"/>
  <c r="BN343"/>
  <c r="BT357"/>
  <c r="BU357"/>
  <c r="BV357" s="1"/>
  <c r="BW357" s="1"/>
  <c r="BX357"/>
  <c r="AZ252"/>
  <c r="BA252" s="1"/>
  <c r="AY140"/>
  <c r="AS172"/>
  <c r="BT371"/>
  <c r="BN244"/>
  <c r="BN359"/>
  <c r="BN347"/>
  <c r="BN416"/>
  <c r="AY160"/>
  <c r="AQ179"/>
  <c r="AR179" s="1"/>
  <c r="AS179" s="1"/>
  <c r="H234" i="3"/>
  <c r="BU365" i="1"/>
  <c r="BV365" s="1"/>
  <c r="BW365" s="1"/>
  <c r="BX365"/>
  <c r="BT365"/>
  <c r="BT339"/>
  <c r="BY339" s="1"/>
  <c r="BX339"/>
  <c r="BU339"/>
  <c r="BV339" s="1"/>
  <c r="BW339" s="1"/>
  <c r="BX407"/>
  <c r="H72" i="3"/>
  <c r="BV328" i="1"/>
  <c r="BW328" s="1"/>
  <c r="BW337"/>
  <c r="BX342"/>
  <c r="BU342"/>
  <c r="BV342" s="1"/>
  <c r="BW342" s="1"/>
  <c r="AP397"/>
  <c r="BX346"/>
  <c r="BU346"/>
  <c r="BV346" s="1"/>
  <c r="BW346" s="1"/>
  <c r="BT346"/>
  <c r="H235" i="3"/>
  <c r="BU411" i="1"/>
  <c r="BV411" s="1"/>
  <c r="BW411" s="1"/>
  <c r="BX411"/>
  <c r="BU362"/>
  <c r="BV362" s="1"/>
  <c r="BW362" s="1"/>
  <c r="BX362"/>
  <c r="BT361"/>
  <c r="BU361"/>
  <c r="BV361" s="1"/>
  <c r="BW361" s="1"/>
  <c r="BX361"/>
  <c r="BT342"/>
  <c r="BT354"/>
  <c r="H231" i="3"/>
  <c r="BV333" i="1"/>
  <c r="BW333" s="1"/>
  <c r="AY141"/>
  <c r="BV354"/>
  <c r="BW354" s="1"/>
  <c r="BX354"/>
  <c r="AQ159"/>
  <c r="AR159" s="1"/>
  <c r="AS159" s="1"/>
  <c r="AZ141"/>
  <c r="BA141" s="1"/>
  <c r="AK434"/>
  <c r="BM434" s="1"/>
  <c r="AW190"/>
  <c r="AT166"/>
  <c r="AU166" s="1"/>
  <c r="BX363"/>
  <c r="BU363"/>
  <c r="BV363" s="1"/>
  <c r="BW363" s="1"/>
  <c r="BT363"/>
  <c r="AK466"/>
  <c r="BM466" s="1"/>
  <c r="BT352"/>
  <c r="BX352"/>
  <c r="BU352"/>
  <c r="BV352" s="1"/>
  <c r="AY264"/>
  <c r="BV316"/>
  <c r="BW316" s="1"/>
  <c r="BH286"/>
  <c r="AL286" s="1"/>
  <c r="AM286" s="1"/>
  <c r="AS430"/>
  <c r="AT430" s="1"/>
  <c r="AU430" s="1"/>
  <c r="AP514"/>
  <c r="AP388"/>
  <c r="AY558"/>
  <c r="AZ558" s="1"/>
  <c r="BA558"/>
  <c r="E262" i="3" s="1"/>
  <c r="BX351" i="1"/>
  <c r="BU351"/>
  <c r="BV351" s="1"/>
  <c r="BW351" s="1"/>
  <c r="BT351"/>
  <c r="AW484"/>
  <c r="AX484"/>
  <c r="BX426"/>
  <c r="BU426"/>
  <c r="BV426" s="1"/>
  <c r="BW426" s="1"/>
  <c r="BT426"/>
  <c r="AY473"/>
  <c r="AZ473" s="1"/>
  <c r="BA473"/>
  <c r="E177" i="3" s="1"/>
  <c r="AT222" i="1"/>
  <c r="AU222" s="1"/>
  <c r="AV222" s="1"/>
  <c r="G220" i="3" s="1"/>
  <c r="AP423" i="1"/>
  <c r="AY451"/>
  <c r="AZ451" s="1"/>
  <c r="BA451"/>
  <c r="E155" i="3" s="1"/>
  <c r="AY474" i="1"/>
  <c r="AZ474" s="1"/>
  <c r="BA474"/>
  <c r="E178" i="3" s="1"/>
  <c r="BT409" i="1"/>
  <c r="BX409"/>
  <c r="BU409"/>
  <c r="BV409" s="1"/>
  <c r="BW409" s="1"/>
  <c r="AY439"/>
  <c r="AZ439" s="1"/>
  <c r="BA439"/>
  <c r="E143" i="3" s="1"/>
  <c r="AP450" i="1"/>
  <c r="AY483"/>
  <c r="AZ483" s="1"/>
  <c r="BA483"/>
  <c r="E187" i="3" s="1"/>
  <c r="AY466" i="1"/>
  <c r="AZ466" s="1"/>
  <c r="BA466"/>
  <c r="E170" i="3" s="1"/>
  <c r="BA420" i="1"/>
  <c r="E124" i="3" s="1"/>
  <c r="AY420" i="1"/>
  <c r="AZ420" s="1"/>
  <c r="BX350"/>
  <c r="BU350"/>
  <c r="BV350" s="1"/>
  <c r="BW350" s="1"/>
  <c r="BT350"/>
  <c r="BA516"/>
  <c r="E220" i="3" s="1"/>
  <c r="AY516" i="1"/>
  <c r="AZ516" s="1"/>
  <c r="AY470"/>
  <c r="AZ470" s="1"/>
  <c r="BA470"/>
  <c r="E174" i="3" s="1"/>
  <c r="AQ280" i="1"/>
  <c r="AR280" s="1"/>
  <c r="AS280" s="1"/>
  <c r="BH221"/>
  <c r="AL221" s="1"/>
  <c r="AM221" s="1"/>
  <c r="AX221"/>
  <c r="AD292"/>
  <c r="AE292" s="1"/>
  <c r="AJ292" s="1"/>
  <c r="AV542"/>
  <c r="AV462"/>
  <c r="AY534"/>
  <c r="AZ534" s="1"/>
  <c r="BA534"/>
  <c r="E238" i="3" s="1"/>
  <c r="BX364" i="1"/>
  <c r="BU364"/>
  <c r="BV364" s="1"/>
  <c r="BT364"/>
  <c r="AY509"/>
  <c r="AZ509" s="1"/>
  <c r="BA509"/>
  <c r="E213" i="3" s="1"/>
  <c r="AB481" i="1"/>
  <c r="BA456"/>
  <c r="E160" i="3" s="1"/>
  <c r="AY456" i="1"/>
  <c r="AZ456" s="1"/>
  <c r="AY541"/>
  <c r="AZ541" s="1"/>
  <c r="BA541"/>
  <c r="E245" i="3" s="1"/>
  <c r="BT429" i="1"/>
  <c r="BX429"/>
  <c r="BU429"/>
  <c r="BV429" s="1"/>
  <c r="AY457"/>
  <c r="AZ457" s="1"/>
  <c r="BA457"/>
  <c r="E161" i="3" s="1"/>
  <c r="AY434" i="1"/>
  <c r="AZ434" s="1"/>
  <c r="BA434"/>
  <c r="E138" i="3" s="1"/>
  <c r="AQ180" i="1"/>
  <c r="AR180" s="1"/>
  <c r="BW312"/>
  <c r="BF462"/>
  <c r="BG462" s="1"/>
  <c r="CH462" s="1"/>
  <c r="BI462" s="1"/>
  <c r="BJ462" s="1"/>
  <c r="BC260"/>
  <c r="BD260" s="1"/>
  <c r="BG259" s="1"/>
  <c r="BI259" s="1"/>
  <c r="N257" i="3" s="1"/>
  <c r="AY161" i="1"/>
  <c r="X248"/>
  <c r="AP248" s="1"/>
  <c r="BB234"/>
  <c r="AZ188"/>
  <c r="BA188" s="1"/>
  <c r="BB188" s="1"/>
  <c r="AW193"/>
  <c r="AT298"/>
  <c r="AX298" s="1"/>
  <c r="AX286"/>
  <c r="X299"/>
  <c r="AP299" s="1"/>
  <c r="AZ264"/>
  <c r="BA264" s="1"/>
  <c r="W293"/>
  <c r="AX145"/>
  <c r="AX190"/>
  <c r="AX154"/>
  <c r="AY289"/>
  <c r="AA205"/>
  <c r="AB205" s="1"/>
  <c r="S206"/>
  <c r="V206" s="1"/>
  <c r="T206" s="1"/>
  <c r="Y206" s="1"/>
  <c r="Z206" s="1"/>
  <c r="AT173"/>
  <c r="AU173" s="1"/>
  <c r="AD203"/>
  <c r="AE203" s="1"/>
  <c r="AJ203" s="1"/>
  <c r="AQ196"/>
  <c r="AR196" s="1"/>
  <c r="BC160"/>
  <c r="BH304"/>
  <c r="AL304" s="1"/>
  <c r="AM304" s="1"/>
  <c r="AT240"/>
  <c r="AU240" s="1"/>
  <c r="AV240" s="1"/>
  <c r="G238" i="3" s="1"/>
  <c r="BH126" i="1"/>
  <c r="AL126" s="1"/>
  <c r="AM126" s="1"/>
  <c r="BH297"/>
  <c r="AL297" s="1"/>
  <c r="AM297" s="1"/>
  <c r="AD299"/>
  <c r="AE299" s="1"/>
  <c r="AJ299" s="1"/>
  <c r="AZ175"/>
  <c r="BA175" s="1"/>
  <c r="BB175" s="1"/>
  <c r="AT229"/>
  <c r="AU229" s="1"/>
  <c r="AX215"/>
  <c r="AL454"/>
  <c r="AM454" s="1"/>
  <c r="AW154"/>
  <c r="AD201"/>
  <c r="AE201" s="1"/>
  <c r="AJ201" s="1"/>
  <c r="BO61"/>
  <c r="BP61" s="1"/>
  <c r="BQ61" s="1"/>
  <c r="AY171"/>
  <c r="AQ198"/>
  <c r="AR198" s="1"/>
  <c r="AS198" s="1"/>
  <c r="AQ291"/>
  <c r="AR291" s="1"/>
  <c r="AS291" s="1"/>
  <c r="AY260"/>
  <c r="AW126"/>
  <c r="S205"/>
  <c r="V205" s="1"/>
  <c r="T205" s="1"/>
  <c r="Y205" s="1"/>
  <c r="Z205" s="1"/>
  <c r="AY175"/>
  <c r="AC206"/>
  <c r="R205"/>
  <c r="U205" s="1"/>
  <c r="W205"/>
  <c r="AX126"/>
  <c r="R282"/>
  <c r="U282" s="1"/>
  <c r="AA206"/>
  <c r="AB206" s="1"/>
  <c r="BO53"/>
  <c r="BP53" s="1"/>
  <c r="BQ53" s="1"/>
  <c r="AD204"/>
  <c r="AE204" s="1"/>
  <c r="AJ204" s="1"/>
  <c r="AW279"/>
  <c r="AX279"/>
  <c r="AN204"/>
  <c r="D202" i="3" s="1"/>
  <c r="BC171" i="1"/>
  <c r="BC161"/>
  <c r="BC153"/>
  <c r="BB121"/>
  <c r="X203"/>
  <c r="AP203" s="1"/>
  <c r="AY220"/>
  <c r="AZ220"/>
  <c r="BA220" s="1"/>
  <c r="BB220" s="1"/>
  <c r="BC220"/>
  <c r="BM220" s="1"/>
  <c r="X201"/>
  <c r="AP201" s="1"/>
  <c r="AY153"/>
  <c r="R202"/>
  <c r="U202" s="1"/>
  <c r="AD202" s="1"/>
  <c r="R300"/>
  <c r="U300" s="1"/>
  <c r="Y216"/>
  <c r="Z216" s="1"/>
  <c r="AN216" s="1"/>
  <c r="D214" i="3" s="1"/>
  <c r="Y197" i="1"/>
  <c r="Z197" s="1"/>
  <c r="AN197" s="1"/>
  <c r="D195" i="3" s="1"/>
  <c r="X197" i="1"/>
  <c r="AP197" s="1"/>
  <c r="AK404"/>
  <c r="BM404" s="1"/>
  <c r="AL404"/>
  <c r="T498"/>
  <c r="T562"/>
  <c r="T575"/>
  <c r="T551"/>
  <c r="T569"/>
  <c r="T494"/>
  <c r="T491"/>
  <c r="AC282"/>
  <c r="AX148"/>
  <c r="AY188"/>
  <c r="AM388"/>
  <c r="AN388" s="1"/>
  <c r="S282"/>
  <c r="X230"/>
  <c r="AP230" s="1"/>
  <c r="AE197"/>
  <c r="AJ197" s="1"/>
  <c r="X241"/>
  <c r="AP241" s="1"/>
  <c r="Y184"/>
  <c r="Z184" s="1"/>
  <c r="AN184" s="1"/>
  <c r="D182" i="3" s="1"/>
  <c r="W206" i="1"/>
  <c r="AD281"/>
  <c r="AE281" s="1"/>
  <c r="AJ281" s="1"/>
  <c r="AD200"/>
  <c r="AE200" s="1"/>
  <c r="AJ200" s="1"/>
  <c r="AH470"/>
  <c r="AI470" s="1"/>
  <c r="AJ470" s="1"/>
  <c r="J174" i="3" s="1"/>
  <c r="T593" i="1"/>
  <c r="T544"/>
  <c r="T586"/>
  <c r="T526"/>
  <c r="T497"/>
  <c r="T495"/>
  <c r="X168"/>
  <c r="AP168" s="1"/>
  <c r="AN514"/>
  <c r="AA282"/>
  <c r="AB282" s="1"/>
  <c r="AA293"/>
  <c r="AB293" s="1"/>
  <c r="X164"/>
  <c r="AP164" s="1"/>
  <c r="P294"/>
  <c r="Q294" s="1"/>
  <c r="AC294" s="1"/>
  <c r="O588"/>
  <c r="R570"/>
  <c r="P570"/>
  <c r="P283"/>
  <c r="Q283" s="1"/>
  <c r="S283" s="1"/>
  <c r="O577"/>
  <c r="AA543"/>
  <c r="AE543"/>
  <c r="P301"/>
  <c r="Q301" s="1"/>
  <c r="S301" s="1"/>
  <c r="O595"/>
  <c r="R587"/>
  <c r="P587"/>
  <c r="R496"/>
  <c r="P496"/>
  <c r="R594"/>
  <c r="P594"/>
  <c r="AF542"/>
  <c r="W202"/>
  <c r="S293"/>
  <c r="V293" s="1"/>
  <c r="T293" s="1"/>
  <c r="Y293" s="1"/>
  <c r="Z293" s="1"/>
  <c r="AC300"/>
  <c r="X182"/>
  <c r="AP182" s="1"/>
  <c r="AZ143"/>
  <c r="BA143" s="1"/>
  <c r="X255"/>
  <c r="AP255" s="1"/>
  <c r="Y178"/>
  <c r="Z178" s="1"/>
  <c r="AN178" s="1"/>
  <c r="D176" i="3" s="1"/>
  <c r="AX254" i="1"/>
  <c r="R552"/>
  <c r="P552"/>
  <c r="AS144"/>
  <c r="Y200"/>
  <c r="Z200" s="1"/>
  <c r="AN200" s="1"/>
  <c r="D198" i="3" s="1"/>
  <c r="S202" i="1"/>
  <c r="V202" s="1"/>
  <c r="T202" s="1"/>
  <c r="Y202" s="1"/>
  <c r="Z202" s="1"/>
  <c r="AC202"/>
  <c r="X273"/>
  <c r="AP273" s="1"/>
  <c r="BB152"/>
  <c r="R293"/>
  <c r="AA300"/>
  <c r="AB300" s="1"/>
  <c r="W300"/>
  <c r="BB226"/>
  <c r="BB151"/>
  <c r="BB136"/>
  <c r="X223"/>
  <c r="AP223" s="1"/>
  <c r="BD226"/>
  <c r="BG225" s="1"/>
  <c r="BI225" s="1"/>
  <c r="R499"/>
  <c r="P499"/>
  <c r="R500"/>
  <c r="P500"/>
  <c r="R576"/>
  <c r="P576"/>
  <c r="AX165"/>
  <c r="AP200"/>
  <c r="X167"/>
  <c r="AP167" s="1"/>
  <c r="BB288"/>
  <c r="BA122"/>
  <c r="BB122" s="1"/>
  <c r="AX247"/>
  <c r="AT266"/>
  <c r="AU266" s="1"/>
  <c r="AV266" s="1"/>
  <c r="G264" i="3" s="1"/>
  <c r="AQ266" i="1"/>
  <c r="AR266" s="1"/>
  <c r="AS266" s="1"/>
  <c r="AQ216"/>
  <c r="AR216" s="1"/>
  <c r="AT216"/>
  <c r="AU216" s="1"/>
  <c r="AV216" s="1"/>
  <c r="G214" i="3" s="1"/>
  <c r="AT184" i="1"/>
  <c r="AU184" s="1"/>
  <c r="AV184" s="1"/>
  <c r="G182" i="3" s="1"/>
  <c r="AQ184" i="1"/>
  <c r="AR184" s="1"/>
  <c r="AS184" s="1"/>
  <c r="BH163"/>
  <c r="AL163" s="1"/>
  <c r="AM163" s="1"/>
  <c r="AW163"/>
  <c r="O302"/>
  <c r="O596" s="1"/>
  <c r="P276"/>
  <c r="Q276" s="1"/>
  <c r="AQ195"/>
  <c r="AT195"/>
  <c r="A555"/>
  <c r="BE261"/>
  <c r="R257"/>
  <c r="W257"/>
  <c r="S257"/>
  <c r="AC257"/>
  <c r="AA257"/>
  <c r="AB257" s="1"/>
  <c r="BH265"/>
  <c r="AL265" s="1"/>
  <c r="AM265" s="1"/>
  <c r="AW265"/>
  <c r="BC130"/>
  <c r="AZ130"/>
  <c r="BA130" s="1"/>
  <c r="AY130"/>
  <c r="BO65"/>
  <c r="BP65" s="1"/>
  <c r="BQ65" s="1"/>
  <c r="BN65"/>
  <c r="V187"/>
  <c r="T187" s="1"/>
  <c r="Y187" s="1"/>
  <c r="Z187" s="1"/>
  <c r="AN187" s="1"/>
  <c r="D185" i="3" s="1"/>
  <c r="AU144" i="1"/>
  <c r="AV144" s="1"/>
  <c r="G142" i="3" s="1"/>
  <c r="AX144" i="1"/>
  <c r="K142" i="3" s="1"/>
  <c r="U187" i="1"/>
  <c r="AD187" s="1"/>
  <c r="AE187" s="1"/>
  <c r="AJ187" s="1"/>
  <c r="V231"/>
  <c r="T231" s="1"/>
  <c r="Y231" s="1"/>
  <c r="Z231" s="1"/>
  <c r="AN231" s="1"/>
  <c r="D229" i="3" s="1"/>
  <c r="BC135" i="1"/>
  <c r="AZ135"/>
  <c r="BA135" s="1"/>
  <c r="BB135" s="1"/>
  <c r="AY135"/>
  <c r="U267"/>
  <c r="AD267" s="1"/>
  <c r="AE267" s="1"/>
  <c r="AJ267" s="1"/>
  <c r="U224"/>
  <c r="AD224" s="1"/>
  <c r="AE224" s="1"/>
  <c r="AJ224" s="1"/>
  <c r="AC275"/>
  <c r="AA275"/>
  <c r="AB275" s="1"/>
  <c r="W275"/>
  <c r="S275"/>
  <c r="R275"/>
  <c r="BJ60"/>
  <c r="BK60" s="1"/>
  <c r="BL60" s="1"/>
  <c r="AQ199"/>
  <c r="AR199" s="1"/>
  <c r="AS199" s="1"/>
  <c r="AT199"/>
  <c r="AW227"/>
  <c r="BH227"/>
  <c r="AL227" s="1"/>
  <c r="AM227" s="1"/>
  <c r="U186"/>
  <c r="AD186" s="1"/>
  <c r="AE186" s="1"/>
  <c r="AJ186" s="1"/>
  <c r="BH124"/>
  <c r="AL124" s="1"/>
  <c r="AM124" s="1"/>
  <c r="AW124"/>
  <c r="BC158"/>
  <c r="AZ158"/>
  <c r="BA158" s="1"/>
  <c r="AY158"/>
  <c r="AT162"/>
  <c r="AQ162"/>
  <c r="AR162" s="1"/>
  <c r="AS162" s="1"/>
  <c r="BC142"/>
  <c r="AZ142"/>
  <c r="BA142" s="1"/>
  <c r="AY142"/>
  <c r="A71"/>
  <c r="A263"/>
  <c r="A363"/>
  <c r="G363" s="1"/>
  <c r="BE69"/>
  <c r="O284"/>
  <c r="P258"/>
  <c r="Q258" s="1"/>
  <c r="V256"/>
  <c r="T256" s="1"/>
  <c r="X256" s="1"/>
  <c r="AP256" s="1"/>
  <c r="I254" i="3" s="1"/>
  <c r="BC213" i="1"/>
  <c r="AZ213"/>
  <c r="BA213" s="1"/>
  <c r="AY213"/>
  <c r="BH254"/>
  <c r="AL254" s="1"/>
  <c r="AM254" s="1"/>
  <c r="AW254"/>
  <c r="AX163"/>
  <c r="K161" i="3" s="1"/>
  <c r="X204" i="1"/>
  <c r="AP204" s="1"/>
  <c r="I202" i="3" s="1"/>
  <c r="X181" i="1"/>
  <c r="AP181" s="1"/>
  <c r="I179" i="3" s="1"/>
  <c r="BB259" i="1"/>
  <c r="BB78"/>
  <c r="BL31"/>
  <c r="X185"/>
  <c r="AP185" s="1"/>
  <c r="I183" i="3" s="1"/>
  <c r="BB270" i="1"/>
  <c r="BM259"/>
  <c r="P257" i="3" s="1"/>
  <c r="BB169" i="1"/>
  <c r="AS148"/>
  <c r="BJ65"/>
  <c r="BK65" s="1"/>
  <c r="BL65" s="1"/>
  <c r="BC194"/>
  <c r="AZ194"/>
  <c r="BA194" s="1"/>
  <c r="AY194"/>
  <c r="BM68"/>
  <c r="P66" i="3" s="1"/>
  <c r="BD68" i="1"/>
  <c r="BG67" s="1"/>
  <c r="BI67" s="1"/>
  <c r="N65" i="3" s="1"/>
  <c r="U274" i="1"/>
  <c r="AD274" s="1"/>
  <c r="AE274" s="1"/>
  <c r="AJ274" s="1"/>
  <c r="BH155"/>
  <c r="AL155" s="1"/>
  <c r="AM155" s="1"/>
  <c r="AW155"/>
  <c r="BJ233"/>
  <c r="BK233" s="1"/>
  <c r="BL233" s="1"/>
  <c r="V183"/>
  <c r="T183" s="1"/>
  <c r="X183" s="1"/>
  <c r="AP183" s="1"/>
  <c r="I181" i="3" s="1"/>
  <c r="U183" i="1"/>
  <c r="AD183" s="1"/>
  <c r="AE183" s="1"/>
  <c r="AJ183" s="1"/>
  <c r="U231"/>
  <c r="AD231" s="1"/>
  <c r="AE231" s="1"/>
  <c r="AJ231" s="1"/>
  <c r="V249"/>
  <c r="T249" s="1"/>
  <c r="Y249" s="1"/>
  <c r="Z249" s="1"/>
  <c r="AN249" s="1"/>
  <c r="D247" i="3" s="1"/>
  <c r="BN66" i="1"/>
  <c r="BO66"/>
  <c r="BP66" s="1"/>
  <c r="AU157"/>
  <c r="AV157" s="1"/>
  <c r="G155" i="3" s="1"/>
  <c r="AX157" i="1"/>
  <c r="K155" i="3" s="1"/>
  <c r="BH128" i="1"/>
  <c r="AL128" s="1"/>
  <c r="AM128" s="1"/>
  <c r="AW128"/>
  <c r="BC191"/>
  <c r="AZ191"/>
  <c r="BA191" s="1"/>
  <c r="AY191"/>
  <c r="BC246"/>
  <c r="BM246" s="1"/>
  <c r="P244" i="3" s="1"/>
  <c r="AZ246" i="1"/>
  <c r="BA246" s="1"/>
  <c r="AY246"/>
  <c r="BJ52"/>
  <c r="BC227"/>
  <c r="AZ227"/>
  <c r="BA227" s="1"/>
  <c r="AY227"/>
  <c r="AU174"/>
  <c r="AV174" s="1"/>
  <c r="G172" i="3" s="1"/>
  <c r="AX174" i="1"/>
  <c r="K172" i="3" s="1"/>
  <c r="A556" i="1"/>
  <c r="BE262"/>
  <c r="BC124"/>
  <c r="AZ124"/>
  <c r="BA124" s="1"/>
  <c r="AY124"/>
  <c r="U242"/>
  <c r="AD242" s="1"/>
  <c r="AE242" s="1"/>
  <c r="AJ242" s="1"/>
  <c r="V274"/>
  <c r="T274" s="1"/>
  <c r="X274" s="1"/>
  <c r="AP274" s="1"/>
  <c r="I272" i="3" s="1"/>
  <c r="R232" i="1"/>
  <c r="W232"/>
  <c r="S232"/>
  <c r="AC232"/>
  <c r="AA232"/>
  <c r="AB232" s="1"/>
  <c r="U256"/>
  <c r="AD256" s="1"/>
  <c r="AE256" s="1"/>
  <c r="AJ256" s="1"/>
  <c r="U206"/>
  <c r="AW177"/>
  <c r="BH177"/>
  <c r="AL177" s="1"/>
  <c r="AM177" s="1"/>
  <c r="AW215"/>
  <c r="BH215"/>
  <c r="AL215" s="1"/>
  <c r="AM215" s="1"/>
  <c r="X281"/>
  <c r="AP281" s="1"/>
  <c r="I279" i="3" s="1"/>
  <c r="Y299" i="1"/>
  <c r="Z299" s="1"/>
  <c r="AN299" s="1"/>
  <c r="D297" i="3" s="1"/>
  <c r="Y266" i="1"/>
  <c r="Z266" s="1"/>
  <c r="AN266" s="1"/>
  <c r="D264" i="3" s="1"/>
  <c r="BM226" i="1"/>
  <c r="P224" i="3" s="1"/>
  <c r="X292" i="1"/>
  <c r="AP292" s="1"/>
  <c r="I290" i="3" s="1"/>
  <c r="BQ44" i="1"/>
  <c r="AX177"/>
  <c r="K175" i="3" s="1"/>
  <c r="U249" i="1"/>
  <c r="AD249" s="1"/>
  <c r="AE249" s="1"/>
  <c r="AJ249" s="1"/>
  <c r="BC128"/>
  <c r="AZ128"/>
  <c r="BA128" s="1"/>
  <c r="AY128"/>
  <c r="V242"/>
  <c r="T242" s="1"/>
  <c r="Y242" s="1"/>
  <c r="Z242" s="1"/>
  <c r="AN242" s="1"/>
  <c r="D240" i="3" s="1"/>
  <c r="AW263" i="1"/>
  <c r="BH263"/>
  <c r="AL263" s="1"/>
  <c r="AM263" s="1"/>
  <c r="BH127"/>
  <c r="AL127" s="1"/>
  <c r="AM127" s="1"/>
  <c r="AW127"/>
  <c r="AU228"/>
  <c r="AV228" s="1"/>
  <c r="G226" i="3" s="1"/>
  <c r="AX228" i="1"/>
  <c r="K226" i="3" s="1"/>
  <c r="BC265" i="1"/>
  <c r="AZ265"/>
  <c r="BA265" s="1"/>
  <c r="BB265" s="1"/>
  <c r="AY265"/>
  <c r="BH272"/>
  <c r="AL272" s="1"/>
  <c r="AM272" s="1"/>
  <c r="AW272"/>
  <c r="AU146"/>
  <c r="AV146" s="1"/>
  <c r="G144" i="3" s="1"/>
  <c r="AX146" i="1"/>
  <c r="K144" i="3" s="1"/>
  <c r="BH135" i="1"/>
  <c r="AL135" s="1"/>
  <c r="AM135" s="1"/>
  <c r="AW135"/>
  <c r="R268"/>
  <c r="W268"/>
  <c r="S268"/>
  <c r="AC268"/>
  <c r="AA268"/>
  <c r="AB268" s="1"/>
  <c r="V267"/>
  <c r="T267" s="1"/>
  <c r="X267" s="1"/>
  <c r="AP267" s="1"/>
  <c r="I265" i="3" s="1"/>
  <c r="V224" i="1"/>
  <c r="T224" s="1"/>
  <c r="X224" s="1"/>
  <c r="AP224" s="1"/>
  <c r="I222" i="3" s="1"/>
  <c r="AT149" i="1"/>
  <c r="AQ149"/>
  <c r="AR149" s="1"/>
  <c r="AS149" s="1"/>
  <c r="W250"/>
  <c r="S250"/>
  <c r="AC250"/>
  <c r="AA250"/>
  <c r="AB250" s="1"/>
  <c r="R250"/>
  <c r="V300"/>
  <c r="T300" s="1"/>
  <c r="A72"/>
  <c r="A364"/>
  <c r="G364" s="1"/>
  <c r="A264"/>
  <c r="BE70"/>
  <c r="V186"/>
  <c r="T186" s="1"/>
  <c r="Y186" s="1"/>
  <c r="Z186" s="1"/>
  <c r="AN186" s="1"/>
  <c r="D184" i="3" s="1"/>
  <c r="BH176" i="1"/>
  <c r="AL176" s="1"/>
  <c r="AM176" s="1"/>
  <c r="AW176"/>
  <c r="AT178"/>
  <c r="AU178" s="1"/>
  <c r="AV178" s="1"/>
  <c r="G176" i="3" s="1"/>
  <c r="AQ178" i="1"/>
  <c r="AR178" s="1"/>
  <c r="AS178" s="1"/>
  <c r="AW247"/>
  <c r="BH247"/>
  <c r="AL247" s="1"/>
  <c r="AM247" s="1"/>
  <c r="BC263"/>
  <c r="AZ263"/>
  <c r="BA263" s="1"/>
  <c r="AY263"/>
  <c r="AT192"/>
  <c r="AQ192"/>
  <c r="AR192" s="1"/>
  <c r="AS192" s="1"/>
  <c r="BJ64"/>
  <c r="BK64" s="1"/>
  <c r="AW142"/>
  <c r="BH142"/>
  <c r="AL142" s="1"/>
  <c r="AM142" s="1"/>
  <c r="BM67"/>
  <c r="P65" i="3" s="1"/>
  <c r="BD67" i="1"/>
  <c r="BG66" s="1"/>
  <c r="BI66" s="1"/>
  <c r="N64" i="3" s="1"/>
  <c r="BH213" i="1"/>
  <c r="AL213" s="1"/>
  <c r="AM213" s="1"/>
  <c r="AW213"/>
  <c r="BC155"/>
  <c r="AZ155"/>
  <c r="BA155" s="1"/>
  <c r="AY155"/>
  <c r="BC127"/>
  <c r="AZ127"/>
  <c r="BA127" s="1"/>
  <c r="AY127"/>
  <c r="BH148"/>
  <c r="AL148" s="1"/>
  <c r="AM148" s="1"/>
  <c r="AW148"/>
  <c r="AW145"/>
  <c r="BH145"/>
  <c r="AL145" s="1"/>
  <c r="AM145" s="1"/>
  <c r="BH165"/>
  <c r="AL165" s="1"/>
  <c r="AM165" s="1"/>
  <c r="AW165"/>
  <c r="AX272"/>
  <c r="K270" i="3" s="1"/>
  <c r="AX176" i="1" l="1"/>
  <c r="AQ446"/>
  <c r="BY625"/>
  <c r="BZ625" s="1"/>
  <c r="AQ390"/>
  <c r="AY143"/>
  <c r="BC143"/>
  <c r="AY482"/>
  <c r="AZ482" s="1"/>
  <c r="BY619"/>
  <c r="BZ619" s="1"/>
  <c r="AQ564"/>
  <c r="L150" i="3"/>
  <c r="L268"/>
  <c r="AQ374" i="1"/>
  <c r="BR374" s="1"/>
  <c r="AP392"/>
  <c r="L125" i="3"/>
  <c r="AU352" i="1"/>
  <c r="AL534"/>
  <c r="AM534" s="1"/>
  <c r="AN534" s="1"/>
  <c r="AS436"/>
  <c r="AT436" s="1"/>
  <c r="BA548"/>
  <c r="E252" i="3" s="1"/>
  <c r="AS393" i="1"/>
  <c r="AT393" s="1"/>
  <c r="AU393" s="1"/>
  <c r="AQ436"/>
  <c r="BR436" s="1"/>
  <c r="BX436" s="1"/>
  <c r="AQ553"/>
  <c r="BR553" s="1"/>
  <c r="AY443"/>
  <c r="AZ443" s="1"/>
  <c r="AK451"/>
  <c r="BM451" s="1"/>
  <c r="J155" i="3"/>
  <c r="AQ521" i="1"/>
  <c r="BR521" s="1"/>
  <c r="M225" i="3" s="1"/>
  <c r="BO643" i="1"/>
  <c r="BP643" s="1"/>
  <c r="BQ643" s="1"/>
  <c r="BS637"/>
  <c r="AS395"/>
  <c r="AT395" s="1"/>
  <c r="AU395" s="1"/>
  <c r="BX637"/>
  <c r="AS521"/>
  <c r="AT521" s="1"/>
  <c r="AU521" s="1"/>
  <c r="AS390"/>
  <c r="AT390" s="1"/>
  <c r="AU390" s="1"/>
  <c r="AQ395"/>
  <c r="BR395" s="1"/>
  <c r="AY559"/>
  <c r="AZ559" s="1"/>
  <c r="L236" i="3"/>
  <c r="AQ528" i="1"/>
  <c r="BR528" s="1"/>
  <c r="AQ383"/>
  <c r="BR383" s="1"/>
  <c r="BX383" s="1"/>
  <c r="AQ532"/>
  <c r="BR532" s="1"/>
  <c r="BT532" s="1"/>
  <c r="AU428"/>
  <c r="AY459"/>
  <c r="AZ459" s="1"/>
  <c r="AK547"/>
  <c r="BM547" s="1"/>
  <c r="AL547"/>
  <c r="AM547" s="1"/>
  <c r="AN547" s="1"/>
  <c r="AX549"/>
  <c r="BA549" s="1"/>
  <c r="E253" i="3" s="1"/>
  <c r="AS402" i="1"/>
  <c r="AT402" s="1"/>
  <c r="AU402" s="1"/>
  <c r="L100" i="3"/>
  <c r="AQ394" i="1"/>
  <c r="BR394" s="1"/>
  <c r="BU394" s="1"/>
  <c r="BV394" s="1"/>
  <c r="BW394" s="1"/>
  <c r="AL438"/>
  <c r="AM438" s="1"/>
  <c r="BK654"/>
  <c r="BL654" s="1"/>
  <c r="AC574"/>
  <c r="Y574"/>
  <c r="BF574" s="1"/>
  <c r="BG574" s="1"/>
  <c r="CH574" s="1"/>
  <c r="BI574" s="1"/>
  <c r="BJ574" s="1"/>
  <c r="AY579"/>
  <c r="AZ579" s="1"/>
  <c r="AS394"/>
  <c r="AT394" s="1"/>
  <c r="AU394" s="1"/>
  <c r="AQ393"/>
  <c r="BR393" s="1"/>
  <c r="AK438"/>
  <c r="BM438" s="1"/>
  <c r="AQ422"/>
  <c r="BR422" s="1"/>
  <c r="AS378"/>
  <c r="AT378" s="1"/>
  <c r="AU378" s="1"/>
  <c r="BX435"/>
  <c r="BM683"/>
  <c r="BN683" s="1"/>
  <c r="AC568"/>
  <c r="AK566"/>
  <c r="BM566" s="1"/>
  <c r="BU435"/>
  <c r="BV435" s="1"/>
  <c r="BW435" s="1"/>
  <c r="AS435"/>
  <c r="AT435" s="1"/>
  <c r="AU435" s="1"/>
  <c r="AP582"/>
  <c r="L286" i="3" s="1"/>
  <c r="AY467" i="1"/>
  <c r="AZ467" s="1"/>
  <c r="L77" i="3"/>
  <c r="L81"/>
  <c r="AS528" i="1"/>
  <c r="AT528" s="1"/>
  <c r="AS571"/>
  <c r="AT571" s="1"/>
  <c r="AU571" s="1"/>
  <c r="BQ639"/>
  <c r="AP695"/>
  <c r="AQ695" s="1"/>
  <c r="BR695" s="1"/>
  <c r="BS435"/>
  <c r="CC621"/>
  <c r="CD621" s="1"/>
  <c r="CE621" s="1"/>
  <c r="BT435"/>
  <c r="AQ571"/>
  <c r="BR571" s="1"/>
  <c r="AX461"/>
  <c r="BA461" s="1"/>
  <c r="E165" i="3" s="1"/>
  <c r="L139"/>
  <c r="AV478" i="1"/>
  <c r="AW478" s="1"/>
  <c r="AQ376"/>
  <c r="BR376" s="1"/>
  <c r="L80" i="3"/>
  <c r="L106"/>
  <c r="AN540" i="1"/>
  <c r="AN582"/>
  <c r="AX501"/>
  <c r="BA501" s="1"/>
  <c r="E205" i="3" s="1"/>
  <c r="AS396" i="1"/>
  <c r="AT396" s="1"/>
  <c r="AS377"/>
  <c r="AT377" s="1"/>
  <c r="AU377" s="1"/>
  <c r="AS553"/>
  <c r="AT553" s="1"/>
  <c r="AU553" s="1"/>
  <c r="AS372"/>
  <c r="AT372" s="1"/>
  <c r="AU372" s="1"/>
  <c r="AN572"/>
  <c r="AK558"/>
  <c r="BM558" s="1"/>
  <c r="AY547"/>
  <c r="AZ547" s="1"/>
  <c r="AW458"/>
  <c r="AN565"/>
  <c r="AS422"/>
  <c r="AT422" s="1"/>
  <c r="AU422" s="1"/>
  <c r="AS374"/>
  <c r="AT374" s="1"/>
  <c r="AU374" s="1"/>
  <c r="AQ372"/>
  <c r="BR372" s="1"/>
  <c r="BU372" s="1"/>
  <c r="BV372" s="1"/>
  <c r="AL558"/>
  <c r="AM558" s="1"/>
  <c r="BM685"/>
  <c r="CG685" s="1"/>
  <c r="AP465"/>
  <c r="L169" i="3" s="1"/>
  <c r="AS391" i="1"/>
  <c r="AT391" s="1"/>
  <c r="AU391" s="1"/>
  <c r="AK460"/>
  <c r="BM460" s="1"/>
  <c r="BM669"/>
  <c r="BN669" s="1"/>
  <c r="AL523"/>
  <c r="AM523" s="1"/>
  <c r="AN523" s="1"/>
  <c r="AK534"/>
  <c r="BM534" s="1"/>
  <c r="L95" i="3"/>
  <c r="AN674" i="1"/>
  <c r="K52" i="10"/>
  <c r="K13" i="6"/>
  <c r="L52" i="10" s="1"/>
  <c r="AF478" i="1"/>
  <c r="AK597"/>
  <c r="BM597" s="1"/>
  <c r="AK516"/>
  <c r="BM516" s="1"/>
  <c r="AP482"/>
  <c r="L186" i="3" s="1"/>
  <c r="AP540" i="1"/>
  <c r="L244" i="3" s="1"/>
  <c r="AQ463" i="1"/>
  <c r="BR463" s="1"/>
  <c r="BT355"/>
  <c r="AL516"/>
  <c r="AM516" s="1"/>
  <c r="AN516" s="1"/>
  <c r="L93" i="3"/>
  <c r="AS463" i="1"/>
  <c r="AT463" s="1"/>
  <c r="AU463" s="1"/>
  <c r="CG603"/>
  <c r="AH473"/>
  <c r="AI473" s="1"/>
  <c r="AJ473" s="1"/>
  <c r="AL473" s="1"/>
  <c r="AM473" s="1"/>
  <c r="AN473" s="1"/>
  <c r="M48" i="10"/>
  <c r="I28" i="14" s="1"/>
  <c r="M16" i="6"/>
  <c r="AE574" i="1"/>
  <c r="AX573"/>
  <c r="BA573" s="1"/>
  <c r="E277" i="3" s="1"/>
  <c r="AP441" i="1"/>
  <c r="AS441" s="1"/>
  <c r="AT441" s="1"/>
  <c r="AU441" s="1"/>
  <c r="AS398"/>
  <c r="AT398" s="1"/>
  <c r="AU398" s="1"/>
  <c r="L87" i="3"/>
  <c r="AN673" i="1"/>
  <c r="BM694"/>
  <c r="CG694" s="1"/>
  <c r="AX590"/>
  <c r="AK456"/>
  <c r="BM456" s="1"/>
  <c r="AX479"/>
  <c r="AY479" s="1"/>
  <c r="AZ479" s="1"/>
  <c r="AQ378"/>
  <c r="BR378" s="1"/>
  <c r="L105" i="3"/>
  <c r="AS415" i="1"/>
  <c r="AT415" s="1"/>
  <c r="AU415" s="1"/>
  <c r="AP671"/>
  <c r="AQ671" s="1"/>
  <c r="BR671" s="1"/>
  <c r="BN666"/>
  <c r="BO666" s="1"/>
  <c r="BP666" s="1"/>
  <c r="BQ666" s="1"/>
  <c r="AC481"/>
  <c r="AP522"/>
  <c r="AS522" s="1"/>
  <c r="AT522" s="1"/>
  <c r="AU522" s="1"/>
  <c r="AY442"/>
  <c r="AZ442" s="1"/>
  <c r="AS400"/>
  <c r="AT400" s="1"/>
  <c r="AQ415"/>
  <c r="BR415" s="1"/>
  <c r="AQ401"/>
  <c r="BR401" s="1"/>
  <c r="AS373"/>
  <c r="AT373" s="1"/>
  <c r="AU373" s="1"/>
  <c r="BM686"/>
  <c r="BN686" s="1"/>
  <c r="AV568"/>
  <c r="AX568" s="1"/>
  <c r="AL566"/>
  <c r="AM566" s="1"/>
  <c r="AN566" s="1"/>
  <c r="AP452"/>
  <c r="AQ452" s="1"/>
  <c r="AQ400"/>
  <c r="AP672"/>
  <c r="AQ672" s="1"/>
  <c r="BR672" s="1"/>
  <c r="AY597"/>
  <c r="AZ597" s="1"/>
  <c r="AQ418"/>
  <c r="BR418" s="1"/>
  <c r="AQ380"/>
  <c r="BR380" s="1"/>
  <c r="M84" i="3" s="1"/>
  <c r="AG481" i="1"/>
  <c r="AF481"/>
  <c r="AC486"/>
  <c r="AD486"/>
  <c r="BF510"/>
  <c r="BG510" s="1"/>
  <c r="CH510" s="1"/>
  <c r="BI510" s="1"/>
  <c r="BJ510" s="1"/>
  <c r="BA583"/>
  <c r="E287" i="3" s="1"/>
  <c r="AS538" i="1"/>
  <c r="AT538" s="1"/>
  <c r="AU538" s="1"/>
  <c r="AP399"/>
  <c r="L103" i="3" s="1"/>
  <c r="BB139" i="1"/>
  <c r="AD481"/>
  <c r="AC543"/>
  <c r="AL541"/>
  <c r="AM541" s="1"/>
  <c r="AN541" s="1"/>
  <c r="AS386"/>
  <c r="AT386" s="1"/>
  <c r="AU386" s="1"/>
  <c r="J10" i="6"/>
  <c r="K50" i="10" s="1"/>
  <c r="V5" i="7"/>
  <c r="AY453" i="1"/>
  <c r="AZ453" s="1"/>
  <c r="AQ507"/>
  <c r="BR507" s="1"/>
  <c r="AS507"/>
  <c r="AT507" s="1"/>
  <c r="AU507" s="1"/>
  <c r="BW639"/>
  <c r="AX485"/>
  <c r="AY485" s="1"/>
  <c r="AZ485" s="1"/>
  <c r="AQ449"/>
  <c r="BR449" s="1"/>
  <c r="AX487"/>
  <c r="BA487" s="1"/>
  <c r="E191" i="3" s="1"/>
  <c r="AP469" i="1"/>
  <c r="AS469" s="1"/>
  <c r="AT469" s="1"/>
  <c r="AU469" s="1"/>
  <c r="AL439"/>
  <c r="AM439" s="1"/>
  <c r="AN439" s="1"/>
  <c r="BS655"/>
  <c r="BC172"/>
  <c r="AX488"/>
  <c r="BA488" s="1"/>
  <c r="E192" i="3" s="1"/>
  <c r="L153"/>
  <c r="S44" i="7"/>
  <c r="AD543" i="1"/>
  <c r="AQ386"/>
  <c r="BR386" s="1"/>
  <c r="AS379"/>
  <c r="AT379" s="1"/>
  <c r="AU379" s="1"/>
  <c r="L122" i="3"/>
  <c r="BM684" i="1"/>
  <c r="BN684" s="1"/>
  <c r="AV543"/>
  <c r="AX543" s="1"/>
  <c r="AF510"/>
  <c r="AQ379"/>
  <c r="BR379" s="1"/>
  <c r="BX379" s="1"/>
  <c r="AS375"/>
  <c r="AT375" s="1"/>
  <c r="AU375" s="1"/>
  <c r="BF543"/>
  <c r="BG543" s="1"/>
  <c r="CH543" s="1"/>
  <c r="BI543" s="1"/>
  <c r="BJ543" s="1"/>
  <c r="AK443"/>
  <c r="BM443" s="1"/>
  <c r="AL443"/>
  <c r="AM443" s="1"/>
  <c r="AN443" s="1"/>
  <c r="AK583"/>
  <c r="BM583" s="1"/>
  <c r="AP589"/>
  <c r="AS589" s="1"/>
  <c r="AT589" s="1"/>
  <c r="AU589" s="1"/>
  <c r="AW476"/>
  <c r="AS557"/>
  <c r="AT557" s="1"/>
  <c r="AU557" s="1"/>
  <c r="BA471"/>
  <c r="E175" i="3" s="1"/>
  <c r="AQ538" i="1"/>
  <c r="BR538" s="1"/>
  <c r="AQ384"/>
  <c r="BY639"/>
  <c r="BZ639" s="1"/>
  <c r="CB632"/>
  <c r="BU655"/>
  <c r="BV655" s="1"/>
  <c r="AG510"/>
  <c r="L57" i="7"/>
  <c r="V551" i="1"/>
  <c r="W551" s="1"/>
  <c r="AL459"/>
  <c r="AM459" s="1"/>
  <c r="AN459" s="1"/>
  <c r="AQ375"/>
  <c r="BR375" s="1"/>
  <c r="BX375" s="1"/>
  <c r="BT655"/>
  <c r="AL597"/>
  <c r="AM597" s="1"/>
  <c r="AN597" s="1"/>
  <c r="AP533"/>
  <c r="L237" i="3" s="1"/>
  <c r="L261"/>
  <c r="Q4" i="7"/>
  <c r="O6" i="6" s="1"/>
  <c r="O46" i="10" s="1"/>
  <c r="N52" i="7"/>
  <c r="R4" s="1"/>
  <c r="P6" i="6" s="1"/>
  <c r="P46" i="10" s="1"/>
  <c r="AE550" i="1"/>
  <c r="AL456"/>
  <c r="AM456" s="1"/>
  <c r="AN456" s="1"/>
  <c r="AP515"/>
  <c r="AS515" s="1"/>
  <c r="AT515" s="1"/>
  <c r="AU515" s="1"/>
  <c r="AX567"/>
  <c r="BA567" s="1"/>
  <c r="E271" i="3" s="1"/>
  <c r="AS432" i="1"/>
  <c r="AT432" s="1"/>
  <c r="BN355"/>
  <c r="BK355" s="1"/>
  <c r="BL355" s="1"/>
  <c r="AH461"/>
  <c r="AI461" s="1"/>
  <c r="AJ461" s="1"/>
  <c r="AK461" s="1"/>
  <c r="BM461" s="1"/>
  <c r="H16" i="6"/>
  <c r="I16" s="1"/>
  <c r="M13"/>
  <c r="AK474" i="1"/>
  <c r="BM474" s="1"/>
  <c r="AP437"/>
  <c r="L141" i="3" s="1"/>
  <c r="L136"/>
  <c r="H59"/>
  <c r="AS539" i="1"/>
  <c r="AT539" s="1"/>
  <c r="AU539" s="1"/>
  <c r="AP508"/>
  <c r="L212" i="3" s="1"/>
  <c r="L55" i="7"/>
  <c r="P7" s="1"/>
  <c r="N8" i="6" s="1"/>
  <c r="N48" i="10" s="1"/>
  <c r="AC477" i="1"/>
  <c r="AD568"/>
  <c r="AV477"/>
  <c r="AW477" s="1"/>
  <c r="BF477"/>
  <c r="BG477" s="1"/>
  <c r="CH477" s="1"/>
  <c r="BI477" s="1"/>
  <c r="BJ477" s="1"/>
  <c r="AW524"/>
  <c r="AH475"/>
  <c r="AI475" s="1"/>
  <c r="AJ475" s="1"/>
  <c r="J179" i="3" s="1"/>
  <c r="AV490" i="1"/>
  <c r="AW490" s="1"/>
  <c r="AP424"/>
  <c r="L128" i="3" s="1"/>
  <c r="AW598" i="1"/>
  <c r="AQ381"/>
  <c r="BR381" s="1"/>
  <c r="L88" i="3"/>
  <c r="AK579" i="1"/>
  <c r="BM579" s="1"/>
  <c r="AP420"/>
  <c r="AQ420" s="1"/>
  <c r="BA523"/>
  <c r="E227" i="3" s="1"/>
  <c r="AX475" i="1"/>
  <c r="BA475" s="1"/>
  <c r="E179" i="3" s="1"/>
  <c r="AP448" i="1"/>
  <c r="AS448" s="1"/>
  <c r="AT448" s="1"/>
  <c r="AX560"/>
  <c r="AY560" s="1"/>
  <c r="AZ560" s="1"/>
  <c r="BE551"/>
  <c r="CI551" s="1"/>
  <c r="AU380"/>
  <c r="AH501"/>
  <c r="AI501" s="1"/>
  <c r="AJ501" s="1"/>
  <c r="AL501" s="1"/>
  <c r="AM501" s="1"/>
  <c r="S551"/>
  <c r="U551" s="1"/>
  <c r="AB551" s="1"/>
  <c r="AS381"/>
  <c r="AT381" s="1"/>
  <c r="AU381" s="1"/>
  <c r="AK541"/>
  <c r="BM541" s="1"/>
  <c r="AA480"/>
  <c r="AG480" s="1"/>
  <c r="AS581"/>
  <c r="AT581" s="1"/>
  <c r="AU581" s="1"/>
  <c r="AE490"/>
  <c r="AA561"/>
  <c r="AG561" s="1"/>
  <c r="AL579"/>
  <c r="AM579" s="1"/>
  <c r="AN579" s="1"/>
  <c r="AK453"/>
  <c r="BM453" s="1"/>
  <c r="AF543"/>
  <c r="AK459"/>
  <c r="BM459" s="1"/>
  <c r="BC551"/>
  <c r="L102" i="3"/>
  <c r="CC604" i="1"/>
  <c r="CD604" s="1"/>
  <c r="AF536"/>
  <c r="AV536"/>
  <c r="AX536" s="1"/>
  <c r="L84" i="3"/>
  <c r="X544" i="1"/>
  <c r="Y544" s="1"/>
  <c r="AL453"/>
  <c r="AM453" s="1"/>
  <c r="AN453" s="1"/>
  <c r="AP468"/>
  <c r="AS468" s="1"/>
  <c r="AT468" s="1"/>
  <c r="AX591"/>
  <c r="BA591" s="1"/>
  <c r="E295" i="3" s="1"/>
  <c r="AS565" i="1"/>
  <c r="AT565" s="1"/>
  <c r="AU565" s="1"/>
  <c r="CC313"/>
  <c r="CD313" s="1"/>
  <c r="CE313" s="1"/>
  <c r="L285" i="3"/>
  <c r="BY637" i="1"/>
  <c r="BZ637" s="1"/>
  <c r="AH487"/>
  <c r="AI487" s="1"/>
  <c r="AJ487" s="1"/>
  <c r="J191" i="3" s="1"/>
  <c r="AH524" i="1"/>
  <c r="AI524" s="1"/>
  <c r="AJ524" s="1"/>
  <c r="J228" i="3" s="1"/>
  <c r="AF561" i="1"/>
  <c r="AH479"/>
  <c r="AI479" s="1"/>
  <c r="AJ479" s="1"/>
  <c r="J183" i="3" s="1"/>
  <c r="AZ207" i="1"/>
  <c r="BA207" s="1"/>
  <c r="BB207" s="1"/>
  <c r="AD477"/>
  <c r="AE486"/>
  <c r="AF477"/>
  <c r="CB313"/>
  <c r="CB624"/>
  <c r="AA592"/>
  <c r="AG592" s="1"/>
  <c r="AC561"/>
  <c r="BE497"/>
  <c r="CI497" s="1"/>
  <c r="AU520"/>
  <c r="CB618"/>
  <c r="BF480"/>
  <c r="BG480" s="1"/>
  <c r="CH480" s="1"/>
  <c r="BI480" s="1"/>
  <c r="BJ480" s="1"/>
  <c r="AH567"/>
  <c r="AI567" s="1"/>
  <c r="AJ567" s="1"/>
  <c r="J271" i="3" s="1"/>
  <c r="V497" i="1"/>
  <c r="W497" s="1"/>
  <c r="X526"/>
  <c r="AC526" s="1"/>
  <c r="BC491"/>
  <c r="BC544"/>
  <c r="BE526"/>
  <c r="CI526" s="1"/>
  <c r="Z497"/>
  <c r="AE497" s="1"/>
  <c r="V526"/>
  <c r="W526" s="1"/>
  <c r="Z544"/>
  <c r="AE544" s="1"/>
  <c r="BT431"/>
  <c r="BQ406"/>
  <c r="L91" i="3"/>
  <c r="Y518" i="1"/>
  <c r="AG518" s="1"/>
  <c r="AV561"/>
  <c r="AX561" s="1"/>
  <c r="AP419"/>
  <c r="L123" i="3" s="1"/>
  <c r="BF481" i="1"/>
  <c r="BG481" s="1"/>
  <c r="CH481" s="1"/>
  <c r="BI481" s="1"/>
  <c r="BJ481" s="1"/>
  <c r="S593"/>
  <c r="U593" s="1"/>
  <c r="AB593" s="1"/>
  <c r="AC518"/>
  <c r="AQ387"/>
  <c r="BR387" s="1"/>
  <c r="BK642"/>
  <c r="BL642" s="1"/>
  <c r="CA642" s="1"/>
  <c r="AQ648"/>
  <c r="BR648" s="1"/>
  <c r="BU648" s="1"/>
  <c r="BV648" s="1"/>
  <c r="AK559"/>
  <c r="BM559" s="1"/>
  <c r="AK509"/>
  <c r="AP509" s="1"/>
  <c r="L213" i="3" s="1"/>
  <c r="AQ382" i="1"/>
  <c r="BR382" s="1"/>
  <c r="BX382" s="1"/>
  <c r="AH476"/>
  <c r="AI476" s="1"/>
  <c r="AJ476" s="1"/>
  <c r="J180" i="3" s="1"/>
  <c r="AK442" i="1"/>
  <c r="BM442" s="1"/>
  <c r="BA460"/>
  <c r="E164" i="3" s="1"/>
  <c r="AD561" i="1"/>
  <c r="AL442"/>
  <c r="AM442" s="1"/>
  <c r="AN442" s="1"/>
  <c r="AL559"/>
  <c r="AM559" s="1"/>
  <c r="AN559" s="1"/>
  <c r="AL509"/>
  <c r="AM509" s="1"/>
  <c r="AN509" s="1"/>
  <c r="AS382"/>
  <c r="AT382" s="1"/>
  <c r="AU382" s="1"/>
  <c r="AN448"/>
  <c r="BF561"/>
  <c r="BG561" s="1"/>
  <c r="CH561" s="1"/>
  <c r="BI561" s="1"/>
  <c r="BJ561" s="1"/>
  <c r="AD585"/>
  <c r="AC536"/>
  <c r="AK457"/>
  <c r="BM457" s="1"/>
  <c r="J143" i="3"/>
  <c r="J164"/>
  <c r="AL457" i="1"/>
  <c r="AM457" s="1"/>
  <c r="AN457" s="1"/>
  <c r="AP455"/>
  <c r="L159" i="3" s="1"/>
  <c r="AQ464" i="1"/>
  <c r="BR464" s="1"/>
  <c r="BX464" s="1"/>
  <c r="AS464"/>
  <c r="AT464" s="1"/>
  <c r="CB619"/>
  <c r="BF550"/>
  <c r="BG550" s="1"/>
  <c r="CH550" s="1"/>
  <c r="BI550" s="1"/>
  <c r="BJ550" s="1"/>
  <c r="AH488"/>
  <c r="AI488" s="1"/>
  <c r="AJ488" s="1"/>
  <c r="AL488" s="1"/>
  <c r="AM488" s="1"/>
  <c r="AN488" s="1"/>
  <c r="BF585"/>
  <c r="BG585" s="1"/>
  <c r="CH585" s="1"/>
  <c r="BI585" s="1"/>
  <c r="BJ585" s="1"/>
  <c r="AH560"/>
  <c r="AI560" s="1"/>
  <c r="AJ560" s="1"/>
  <c r="J264" i="3" s="1"/>
  <c r="AH549" i="1"/>
  <c r="AI549" s="1"/>
  <c r="AJ549" s="1"/>
  <c r="AL549" s="1"/>
  <c r="AM549" s="1"/>
  <c r="AN549" s="1"/>
  <c r="AC585"/>
  <c r="AK523"/>
  <c r="BM523" s="1"/>
  <c r="BF536"/>
  <c r="BG536" s="1"/>
  <c r="CH536" s="1"/>
  <c r="BI536" s="1"/>
  <c r="BJ536" s="1"/>
  <c r="AQ389"/>
  <c r="BR389" s="1"/>
  <c r="AY207"/>
  <c r="AA489"/>
  <c r="AC490"/>
  <c r="AF585"/>
  <c r="BU444"/>
  <c r="BV444" s="1"/>
  <c r="AB477"/>
  <c r="AX472"/>
  <c r="AY472" s="1"/>
  <c r="AZ472" s="1"/>
  <c r="AY566"/>
  <c r="AZ566" s="1"/>
  <c r="AQ539"/>
  <c r="BR539" s="1"/>
  <c r="AL474"/>
  <c r="AM474" s="1"/>
  <c r="AN474" s="1"/>
  <c r="BJ232"/>
  <c r="BK232" s="1"/>
  <c r="BL232" s="1"/>
  <c r="AF493"/>
  <c r="AV493"/>
  <c r="AX493" s="1"/>
  <c r="CC617"/>
  <c r="CD617" s="1"/>
  <c r="CE617" s="1"/>
  <c r="AD490"/>
  <c r="AK483"/>
  <c r="BM483" s="1"/>
  <c r="AK548"/>
  <c r="BM548" s="1"/>
  <c r="AF490"/>
  <c r="AS433"/>
  <c r="AT433" s="1"/>
  <c r="AU433" s="1"/>
  <c r="AQ433"/>
  <c r="BR433" s="1"/>
  <c r="BX433" s="1"/>
  <c r="AS403"/>
  <c r="AT403" s="1"/>
  <c r="AU403" s="1"/>
  <c r="BJ243"/>
  <c r="BK243" s="1"/>
  <c r="BL243" s="1"/>
  <c r="CC625"/>
  <c r="CD625" s="1"/>
  <c r="CE625" s="1"/>
  <c r="BY644"/>
  <c r="BZ644" s="1"/>
  <c r="AN667"/>
  <c r="AA536"/>
  <c r="AG536" s="1"/>
  <c r="AL483"/>
  <c r="AM483" s="1"/>
  <c r="AN483" s="1"/>
  <c r="AL548"/>
  <c r="AM548" s="1"/>
  <c r="AQ565"/>
  <c r="BR565" s="1"/>
  <c r="M269" i="3" s="1"/>
  <c r="AQ403" i="1"/>
  <c r="BR403" s="1"/>
  <c r="AL554"/>
  <c r="AM554" s="1"/>
  <c r="AH458"/>
  <c r="AI458" s="1"/>
  <c r="AJ458" s="1"/>
  <c r="J162" i="3" s="1"/>
  <c r="AG490" i="1"/>
  <c r="BF490"/>
  <c r="BG490" s="1"/>
  <c r="CH490" s="1"/>
  <c r="BI490" s="1"/>
  <c r="BJ490" s="1"/>
  <c r="AH517"/>
  <c r="AI517" s="1"/>
  <c r="AJ517" s="1"/>
  <c r="J221" i="3" s="1"/>
  <c r="BY636" i="1"/>
  <c r="BZ636" s="1"/>
  <c r="CB605"/>
  <c r="AH472"/>
  <c r="AI472" s="1"/>
  <c r="AJ472" s="1"/>
  <c r="J176" i="3" s="1"/>
  <c r="BC304" i="1"/>
  <c r="AC480"/>
  <c r="AL467"/>
  <c r="AM467" s="1"/>
  <c r="AN467" s="1"/>
  <c r="AD536"/>
  <c r="BY640"/>
  <c r="BZ640" s="1"/>
  <c r="AF525"/>
  <c r="Z495"/>
  <c r="AE495" s="1"/>
  <c r="X497"/>
  <c r="Y497" s="1"/>
  <c r="Z526"/>
  <c r="AE526" s="1"/>
  <c r="X551"/>
  <c r="Y551" s="1"/>
  <c r="S491"/>
  <c r="U491" s="1"/>
  <c r="V544"/>
  <c r="W544" s="1"/>
  <c r="AE481"/>
  <c r="AL471"/>
  <c r="AM471" s="1"/>
  <c r="AN471" s="1"/>
  <c r="AN522"/>
  <c r="AW517"/>
  <c r="AV585"/>
  <c r="AX585" s="1"/>
  <c r="BC497"/>
  <c r="BD544"/>
  <c r="BX556"/>
  <c r="BE495"/>
  <c r="CI495" s="1"/>
  <c r="K127" i="3"/>
  <c r="CC615" i="1"/>
  <c r="CD615" s="1"/>
  <c r="CB639"/>
  <c r="AH598"/>
  <c r="AI598" s="1"/>
  <c r="AJ598" s="1"/>
  <c r="J302" i="3" s="1"/>
  <c r="AL583" i="1"/>
  <c r="AM583" s="1"/>
  <c r="AN583" s="1"/>
  <c r="BC129"/>
  <c r="AW584"/>
  <c r="AC525"/>
  <c r="S497"/>
  <c r="U497" s="1"/>
  <c r="S526"/>
  <c r="U526" s="1"/>
  <c r="AB526" s="1"/>
  <c r="Z551"/>
  <c r="AE551" s="1"/>
  <c r="AD525"/>
  <c r="S544"/>
  <c r="U544" s="1"/>
  <c r="AK471"/>
  <c r="BM471" s="1"/>
  <c r="AZ129"/>
  <c r="BA129" s="1"/>
  <c r="BB129" s="1"/>
  <c r="BF493"/>
  <c r="BG493" s="1"/>
  <c r="CH493" s="1"/>
  <c r="BI493" s="1"/>
  <c r="BJ493" s="1"/>
  <c r="CC627"/>
  <c r="CD627" s="1"/>
  <c r="CE627" s="1"/>
  <c r="AF550"/>
  <c r="AG477"/>
  <c r="BC207"/>
  <c r="AH462"/>
  <c r="AI462" s="1"/>
  <c r="AJ462" s="1"/>
  <c r="J166" i="3" s="1"/>
  <c r="BU556" i="1"/>
  <c r="BV556" s="1"/>
  <c r="BC526"/>
  <c r="BE586"/>
  <c r="CI586" s="1"/>
  <c r="AK554"/>
  <c r="BM554" s="1"/>
  <c r="BC593"/>
  <c r="BC494"/>
  <c r="M59" i="3"/>
  <c r="CA650" i="1"/>
  <c r="CC650" s="1"/>
  <c r="CD650" s="1"/>
  <c r="CE650" s="1"/>
  <c r="AZ304"/>
  <c r="BA304" s="1"/>
  <c r="BB304" s="1"/>
  <c r="AY304"/>
  <c r="AG478"/>
  <c r="S494"/>
  <c r="U494" s="1"/>
  <c r="AB494" s="1"/>
  <c r="AG543"/>
  <c r="AP572"/>
  <c r="L276" i="3" s="1"/>
  <c r="BU355" i="1"/>
  <c r="BV355" s="1"/>
  <c r="BW355" s="1"/>
  <c r="BQ642"/>
  <c r="CD609"/>
  <c r="CE609" s="1"/>
  <c r="AV550"/>
  <c r="AW550" s="1"/>
  <c r="AG550"/>
  <c r="AF480"/>
  <c r="AD550"/>
  <c r="AC550"/>
  <c r="BO234"/>
  <c r="BP234" s="1"/>
  <c r="BQ234" s="1"/>
  <c r="AV480"/>
  <c r="AW480" s="1"/>
  <c r="AB550"/>
  <c r="BT360"/>
  <c r="BN234"/>
  <c r="BO369"/>
  <c r="BP369" s="1"/>
  <c r="AV525"/>
  <c r="AX525" s="1"/>
  <c r="BY643"/>
  <c r="BZ643" s="1"/>
  <c r="CB609"/>
  <c r="AV492"/>
  <c r="AX492" s="1"/>
  <c r="AE477"/>
  <c r="AD480"/>
  <c r="AD492"/>
  <c r="AA585"/>
  <c r="AG585" s="1"/>
  <c r="AW171"/>
  <c r="AB568"/>
  <c r="AX580"/>
  <c r="BA580" s="1"/>
  <c r="E284" i="3" s="1"/>
  <c r="AH485" i="1"/>
  <c r="AI485" s="1"/>
  <c r="AJ485" s="1"/>
  <c r="AL485" s="1"/>
  <c r="AM485" s="1"/>
  <c r="AN485" s="1"/>
  <c r="AH580"/>
  <c r="AI580" s="1"/>
  <c r="AJ580" s="1"/>
  <c r="J284" i="3" s="1"/>
  <c r="AH591" i="1"/>
  <c r="AI591" s="1"/>
  <c r="AJ591" s="1"/>
  <c r="J295" i="3" s="1"/>
  <c r="CA645" i="1"/>
  <c r="CC645" s="1"/>
  <c r="CA638"/>
  <c r="CB638" s="1"/>
  <c r="AH484"/>
  <c r="AI484" s="1"/>
  <c r="AJ484" s="1"/>
  <c r="J188" i="3" s="1"/>
  <c r="CA646" i="1"/>
  <c r="CC646" s="1"/>
  <c r="CD646" s="1"/>
  <c r="AD493"/>
  <c r="AC493"/>
  <c r="AX196"/>
  <c r="K194" i="3" s="1"/>
  <c r="AK467" i="1"/>
  <c r="BM467" s="1"/>
  <c r="BG525"/>
  <c r="CH525" s="1"/>
  <c r="BI525" s="1"/>
  <c r="BJ525" s="1"/>
  <c r="BU417"/>
  <c r="BV417" s="1"/>
  <c r="BW417" s="1"/>
  <c r="AG493"/>
  <c r="BF492"/>
  <c r="BG492" s="1"/>
  <c r="CH492" s="1"/>
  <c r="BI492" s="1"/>
  <c r="BJ492" s="1"/>
  <c r="AF592"/>
  <c r="AH535"/>
  <c r="AI535" s="1"/>
  <c r="AJ535" s="1"/>
  <c r="J239" i="3" s="1"/>
  <c r="AG492" i="1"/>
  <c r="BY641"/>
  <c r="BZ641" s="1"/>
  <c r="CE618"/>
  <c r="AG525"/>
  <c r="AF568"/>
  <c r="BP50"/>
  <c r="BQ50" s="1"/>
  <c r="V575"/>
  <c r="W575" s="1"/>
  <c r="AE493"/>
  <c r="AE525"/>
  <c r="S569"/>
  <c r="U569" s="1"/>
  <c r="AB569" s="1"/>
  <c r="AA568"/>
  <c r="AG568" s="1"/>
  <c r="AX535"/>
  <c r="BA535" s="1"/>
  <c r="E239" i="3" s="1"/>
  <c r="BF568" i="1"/>
  <c r="BG568" s="1"/>
  <c r="CH568" s="1"/>
  <c r="BI568" s="1"/>
  <c r="BJ568" s="1"/>
  <c r="BW645"/>
  <c r="BQ646"/>
  <c r="AH573"/>
  <c r="AI573" s="1"/>
  <c r="AJ573" s="1"/>
  <c r="J277" i="3" s="1"/>
  <c r="BY634" i="1"/>
  <c r="BZ634" s="1"/>
  <c r="BW643"/>
  <c r="AX198"/>
  <c r="K196" i="3" s="1"/>
  <c r="V498" i="1"/>
  <c r="W498" s="1"/>
  <c r="X562"/>
  <c r="AD562" s="1"/>
  <c r="BU531"/>
  <c r="BV531" s="1"/>
  <c r="BW531" s="1"/>
  <c r="BU410"/>
  <c r="BV410" s="1"/>
  <c r="BW410" s="1"/>
  <c r="AV592"/>
  <c r="AW592" s="1"/>
  <c r="CB620"/>
  <c r="BQ650"/>
  <c r="AU601"/>
  <c r="X586"/>
  <c r="AC586" s="1"/>
  <c r="AC492"/>
  <c r="CE616"/>
  <c r="BW663"/>
  <c r="BY650"/>
  <c r="BZ650" s="1"/>
  <c r="CG677"/>
  <c r="BN677"/>
  <c r="AS683"/>
  <c r="AT683" s="1"/>
  <c r="AU683" s="1"/>
  <c r="AQ683"/>
  <c r="BR683" s="1"/>
  <c r="AQ693"/>
  <c r="BR693" s="1"/>
  <c r="AS693"/>
  <c r="CB613"/>
  <c r="CC613"/>
  <c r="AQ667"/>
  <c r="BR667" s="1"/>
  <c r="AS667"/>
  <c r="AS676"/>
  <c r="AT676" s="1"/>
  <c r="AU676" s="1"/>
  <c r="AQ676"/>
  <c r="BR676" s="1"/>
  <c r="BN671"/>
  <c r="CG671"/>
  <c r="CB626"/>
  <c r="CC626"/>
  <c r="CD626" s="1"/>
  <c r="CE626" s="1"/>
  <c r="CC635"/>
  <c r="CD635" s="1"/>
  <c r="CE635" s="1"/>
  <c r="CB635"/>
  <c r="CG690"/>
  <c r="BN690"/>
  <c r="BO603"/>
  <c r="BP603" s="1"/>
  <c r="BQ603" s="1"/>
  <c r="BK603"/>
  <c r="BL603" s="1"/>
  <c r="BN687"/>
  <c r="CG687"/>
  <c r="BN682"/>
  <c r="CG682"/>
  <c r="BS649"/>
  <c r="BT649"/>
  <c r="BU649"/>
  <c r="BV649" s="1"/>
  <c r="BW649" s="1"/>
  <c r="BX649"/>
  <c r="CB631"/>
  <c r="CC631"/>
  <c r="CD631" s="1"/>
  <c r="CE631" s="1"/>
  <c r="CB622"/>
  <c r="CC622"/>
  <c r="CD622" s="1"/>
  <c r="CE622" s="1"/>
  <c r="AQ691"/>
  <c r="BR691" s="1"/>
  <c r="AS691"/>
  <c r="AT691" s="1"/>
  <c r="BT602"/>
  <c r="BU602"/>
  <c r="BV602" s="1"/>
  <c r="BX602"/>
  <c r="BS602"/>
  <c r="BO648"/>
  <c r="BP648" s="1"/>
  <c r="BQ648" s="1"/>
  <c r="BK648"/>
  <c r="BL648" s="1"/>
  <c r="AQ668"/>
  <c r="BR668" s="1"/>
  <c r="AS668"/>
  <c r="AT668" s="1"/>
  <c r="AU668" s="1"/>
  <c r="AS678"/>
  <c r="AT678" s="1"/>
  <c r="AQ678"/>
  <c r="BR678" s="1"/>
  <c r="BU601"/>
  <c r="BV601" s="1"/>
  <c r="BS601"/>
  <c r="BT601"/>
  <c r="BX601"/>
  <c r="AS680"/>
  <c r="AT680" s="1"/>
  <c r="AU680" s="1"/>
  <c r="AQ680"/>
  <c r="BR680" s="1"/>
  <c r="AS684"/>
  <c r="AT684" s="1"/>
  <c r="AU684" s="1"/>
  <c r="AQ684"/>
  <c r="BR684" s="1"/>
  <c r="BM670"/>
  <c r="AP670"/>
  <c r="AY172"/>
  <c r="AD592"/>
  <c r="S498"/>
  <c r="U498" s="1"/>
  <c r="AB498" s="1"/>
  <c r="Z575"/>
  <c r="AE575" s="1"/>
  <c r="V562"/>
  <c r="W562" s="1"/>
  <c r="Z593"/>
  <c r="AA593" s="1"/>
  <c r="V586"/>
  <c r="W586" s="1"/>
  <c r="Y489"/>
  <c r="AV489" s="1"/>
  <c r="AW489" s="1"/>
  <c r="X569"/>
  <c r="Y569" s="1"/>
  <c r="AE492"/>
  <c r="AD489"/>
  <c r="BD498"/>
  <c r="BC575"/>
  <c r="BD569"/>
  <c r="BD562"/>
  <c r="BD586"/>
  <c r="BH194"/>
  <c r="AL194" s="1"/>
  <c r="AM194" s="1"/>
  <c r="BH171"/>
  <c r="AL171" s="1"/>
  <c r="AM171" s="1"/>
  <c r="CA353"/>
  <c r="CC353" s="1"/>
  <c r="CD353" s="1"/>
  <c r="CE353" s="1"/>
  <c r="BV660"/>
  <c r="BW660" s="1"/>
  <c r="AU647"/>
  <c r="CA641"/>
  <c r="BQ651"/>
  <c r="BY645"/>
  <c r="BZ645" s="1"/>
  <c r="BW662"/>
  <c r="AQ681"/>
  <c r="BR681" s="1"/>
  <c r="AS681"/>
  <c r="BN679"/>
  <c r="CG679"/>
  <c r="AQ675"/>
  <c r="BR675" s="1"/>
  <c r="AS675"/>
  <c r="AT675" s="1"/>
  <c r="AU675" s="1"/>
  <c r="CG688"/>
  <c r="BN688"/>
  <c r="CB629"/>
  <c r="CC629"/>
  <c r="CD629" s="1"/>
  <c r="CE629" s="1"/>
  <c r="CB610"/>
  <c r="CC610"/>
  <c r="CD610" s="1"/>
  <c r="CE610" s="1"/>
  <c r="CG667"/>
  <c r="BN667"/>
  <c r="CG676"/>
  <c r="BN676"/>
  <c r="CG674"/>
  <c r="BN674"/>
  <c r="AQ677"/>
  <c r="BR677" s="1"/>
  <c r="AS677"/>
  <c r="AT677" s="1"/>
  <c r="AU677" s="1"/>
  <c r="AQ690"/>
  <c r="BR690" s="1"/>
  <c r="AS690"/>
  <c r="AT690" s="1"/>
  <c r="AU690" s="1"/>
  <c r="AS688"/>
  <c r="AT688" s="1"/>
  <c r="AU688" s="1"/>
  <c r="AQ688"/>
  <c r="BR688" s="1"/>
  <c r="CG693"/>
  <c r="BN693"/>
  <c r="AS687"/>
  <c r="AT687" s="1"/>
  <c r="AU687" s="1"/>
  <c r="AQ687"/>
  <c r="BR687" s="1"/>
  <c r="CG689"/>
  <c r="BN689"/>
  <c r="CB614"/>
  <c r="CC614"/>
  <c r="CC607"/>
  <c r="CD607" s="1"/>
  <c r="CE607" s="1"/>
  <c r="CB607"/>
  <c r="BN691"/>
  <c r="CG691"/>
  <c r="BX647"/>
  <c r="BS647"/>
  <c r="BT647"/>
  <c r="BU647"/>
  <c r="BV647" s="1"/>
  <c r="CG673"/>
  <c r="BN673"/>
  <c r="BN672"/>
  <c r="CG672"/>
  <c r="BN668"/>
  <c r="CG668"/>
  <c r="CG695"/>
  <c r="BN695"/>
  <c r="BN678"/>
  <c r="CG678"/>
  <c r="BT659"/>
  <c r="BU659"/>
  <c r="BV659" s="1"/>
  <c r="BW659" s="1"/>
  <c r="BX659"/>
  <c r="BS659"/>
  <c r="CG686"/>
  <c r="BW324"/>
  <c r="BN238"/>
  <c r="AX291"/>
  <c r="K289" i="3" s="1"/>
  <c r="Z494" i="1"/>
  <c r="AA494" s="1"/>
  <c r="BE593"/>
  <c r="CI593" s="1"/>
  <c r="BE494"/>
  <c r="CI494" s="1"/>
  <c r="AW194"/>
  <c r="BO238"/>
  <c r="BP238" s="1"/>
  <c r="AF492"/>
  <c r="X498"/>
  <c r="Y498" s="1"/>
  <c r="X575"/>
  <c r="Y575" s="1"/>
  <c r="Z562"/>
  <c r="AE562" s="1"/>
  <c r="X593"/>
  <c r="Y593" s="1"/>
  <c r="S586"/>
  <c r="U586" s="1"/>
  <c r="AB586" s="1"/>
  <c r="AC592"/>
  <c r="X494"/>
  <c r="Y494" s="1"/>
  <c r="V569"/>
  <c r="W569" s="1"/>
  <c r="BC498"/>
  <c r="BD575"/>
  <c r="BC569"/>
  <c r="BD593"/>
  <c r="BF592"/>
  <c r="BG592" s="1"/>
  <c r="CH592" s="1"/>
  <c r="BI592" s="1"/>
  <c r="BJ592" s="1"/>
  <c r="BD494"/>
  <c r="BC562"/>
  <c r="BQ353"/>
  <c r="BO351"/>
  <c r="BP351" s="1"/>
  <c r="AU603"/>
  <c r="AU666"/>
  <c r="BV665"/>
  <c r="BW665" s="1"/>
  <c r="CA636"/>
  <c r="BQ661"/>
  <c r="BW644"/>
  <c r="CA644"/>
  <c r="BQ662"/>
  <c r="BY651"/>
  <c r="BZ651" s="1"/>
  <c r="CA637"/>
  <c r="BV646"/>
  <c r="BW646" s="1"/>
  <c r="BY652"/>
  <c r="BZ652" s="1"/>
  <c r="AS674"/>
  <c r="AT674" s="1"/>
  <c r="AU674" s="1"/>
  <c r="AQ674"/>
  <c r="BR674" s="1"/>
  <c r="CC608"/>
  <c r="CD608" s="1"/>
  <c r="CB608"/>
  <c r="AQ689"/>
  <c r="BR689" s="1"/>
  <c r="AS689"/>
  <c r="AT689" s="1"/>
  <c r="AU689" s="1"/>
  <c r="CB623"/>
  <c r="CC623"/>
  <c r="CD623" s="1"/>
  <c r="CE623" s="1"/>
  <c r="AS692"/>
  <c r="AT692" s="1"/>
  <c r="AU692" s="1"/>
  <c r="AQ692"/>
  <c r="BR692" s="1"/>
  <c r="AQ673"/>
  <c r="BR673" s="1"/>
  <c r="AS673"/>
  <c r="AT673" s="1"/>
  <c r="AU673" s="1"/>
  <c r="BO659"/>
  <c r="BP659" s="1"/>
  <c r="BK659"/>
  <c r="BL659" s="1"/>
  <c r="AQ685"/>
  <c r="BR685" s="1"/>
  <c r="AS685"/>
  <c r="AT685" s="1"/>
  <c r="AU685" s="1"/>
  <c r="BO649"/>
  <c r="BK649"/>
  <c r="BL649" s="1"/>
  <c r="BO647"/>
  <c r="BP647" s="1"/>
  <c r="BQ647" s="1"/>
  <c r="BK647"/>
  <c r="BL647" s="1"/>
  <c r="AQ694"/>
  <c r="BR694" s="1"/>
  <c r="AS694"/>
  <c r="AT694" s="1"/>
  <c r="AU694" s="1"/>
  <c r="AQ686"/>
  <c r="BR686" s="1"/>
  <c r="AS686"/>
  <c r="AT686" s="1"/>
  <c r="CC606"/>
  <c r="CD606" s="1"/>
  <c r="CE606" s="1"/>
  <c r="CB606"/>
  <c r="BN681"/>
  <c r="CG681"/>
  <c r="BU603"/>
  <c r="BV603" s="1"/>
  <c r="BW603" s="1"/>
  <c r="BT603"/>
  <c r="BS603"/>
  <c r="BX603"/>
  <c r="BU666"/>
  <c r="BV666" s="1"/>
  <c r="BT666"/>
  <c r="BS666"/>
  <c r="BX666"/>
  <c r="AS679"/>
  <c r="AT679" s="1"/>
  <c r="AU679" s="1"/>
  <c r="AQ679"/>
  <c r="BR679" s="1"/>
  <c r="CG675"/>
  <c r="BN675"/>
  <c r="BO602"/>
  <c r="BP602" s="1"/>
  <c r="BK602"/>
  <c r="BL602" s="1"/>
  <c r="AQ669"/>
  <c r="BR669" s="1"/>
  <c r="AS669"/>
  <c r="AT669" s="1"/>
  <c r="AU669" s="1"/>
  <c r="AS682"/>
  <c r="AT682" s="1"/>
  <c r="AU682" s="1"/>
  <c r="AQ682"/>
  <c r="BR682" s="1"/>
  <c r="CG692"/>
  <c r="BN692"/>
  <c r="BO601"/>
  <c r="BP601" s="1"/>
  <c r="BQ601" s="1"/>
  <c r="BK601"/>
  <c r="BL601" s="1"/>
  <c r="BN680"/>
  <c r="CG680"/>
  <c r="BQ634"/>
  <c r="BY638"/>
  <c r="BZ638" s="1"/>
  <c r="AZ172"/>
  <c r="BA172" s="1"/>
  <c r="BB172" s="1"/>
  <c r="Z498"/>
  <c r="AE498" s="1"/>
  <c r="S575"/>
  <c r="U575" s="1"/>
  <c r="AB575" s="1"/>
  <c r="S562"/>
  <c r="U562" s="1"/>
  <c r="AB562" s="1"/>
  <c r="Z586"/>
  <c r="AA586" s="1"/>
  <c r="Z569"/>
  <c r="AE569" s="1"/>
  <c r="BD238"/>
  <c r="BG237" s="1"/>
  <c r="BI237" s="1"/>
  <c r="BJ237" s="1"/>
  <c r="BK237" s="1"/>
  <c r="BL237" s="1"/>
  <c r="CA354"/>
  <c r="Q58" i="3" s="1"/>
  <c r="AH584" i="1"/>
  <c r="AI584" s="1"/>
  <c r="AJ584" s="1"/>
  <c r="AK584" s="1"/>
  <c r="BM584" s="1"/>
  <c r="BP663"/>
  <c r="BQ663" s="1"/>
  <c r="BY646"/>
  <c r="BZ646" s="1"/>
  <c r="BQ657"/>
  <c r="CA640"/>
  <c r="CA634"/>
  <c r="BW658"/>
  <c r="CA643"/>
  <c r="BQ645"/>
  <c r="BW637"/>
  <c r="BQ665"/>
  <c r="CA651"/>
  <c r="CA652"/>
  <c r="Q552"/>
  <c r="S552" s="1"/>
  <c r="U552" s="1"/>
  <c r="BH552"/>
  <c r="Q496"/>
  <c r="BC496" s="1"/>
  <c r="BH496"/>
  <c r="Q587"/>
  <c r="BE587" s="1"/>
  <c r="CI587" s="1"/>
  <c r="BH587"/>
  <c r="Q570"/>
  <c r="BE570" s="1"/>
  <c r="CI570" s="1"/>
  <c r="BH570"/>
  <c r="G556"/>
  <c r="G654" s="1"/>
  <c r="A654"/>
  <c r="G555"/>
  <c r="G653" s="1"/>
  <c r="CA653" s="1"/>
  <c r="A653"/>
  <c r="Q500"/>
  <c r="V500" s="1"/>
  <c r="W500" s="1"/>
  <c r="BH500"/>
  <c r="Q499"/>
  <c r="BD499" s="1"/>
  <c r="BH499"/>
  <c r="X495"/>
  <c r="Y495" s="1"/>
  <c r="AV495" s="1"/>
  <c r="X491"/>
  <c r="Y491" s="1"/>
  <c r="AE518"/>
  <c r="BD491"/>
  <c r="BT368"/>
  <c r="BC495"/>
  <c r="BJ250"/>
  <c r="BK250" s="1"/>
  <c r="BL250" s="1"/>
  <c r="CA361"/>
  <c r="Q65" i="3" s="1"/>
  <c r="CA357" i="1"/>
  <c r="Q61" i="3" s="1"/>
  <c r="CA364" i="1"/>
  <c r="Q68" i="3" s="1"/>
  <c r="Q594" i="1"/>
  <c r="BC594" s="1"/>
  <c r="BH594"/>
  <c r="BS521"/>
  <c r="CA339"/>
  <c r="Q43" i="3" s="1"/>
  <c r="V495" i="1"/>
  <c r="W495" s="1"/>
  <c r="BB156"/>
  <c r="V491"/>
  <c r="W491" s="1"/>
  <c r="BT531"/>
  <c r="BD495"/>
  <c r="BX410"/>
  <c r="Q24" i="3"/>
  <c r="CA349" i="1"/>
  <c r="CC349" s="1"/>
  <c r="CD349" s="1"/>
  <c r="CE349" s="1"/>
  <c r="CA324"/>
  <c r="CB324" s="1"/>
  <c r="Q576"/>
  <c r="BE576" s="1"/>
  <c r="CI576" s="1"/>
  <c r="BH576"/>
  <c r="BA554"/>
  <c r="E258" i="3" s="1"/>
  <c r="AY554" i="1"/>
  <c r="AZ554" s="1"/>
  <c r="Z491"/>
  <c r="AE491" s="1"/>
  <c r="AS546"/>
  <c r="AT546" s="1"/>
  <c r="AU546" s="1"/>
  <c r="BU428"/>
  <c r="BV428" s="1"/>
  <c r="CA351"/>
  <c r="Q55" i="3" s="1"/>
  <c r="CC325" i="1"/>
  <c r="CD325" s="1"/>
  <c r="CE325" s="1"/>
  <c r="CB325"/>
  <c r="BY512"/>
  <c r="BZ512" s="1"/>
  <c r="O216" i="3" s="1"/>
  <c r="CA512" i="1"/>
  <c r="Q216" i="3" s="1"/>
  <c r="BY329" i="1"/>
  <c r="BZ329" s="1"/>
  <c r="O33" i="3" s="1"/>
  <c r="CA329" i="1"/>
  <c r="Q33" i="3" s="1"/>
  <c r="Q29"/>
  <c r="BY315" i="1"/>
  <c r="BZ315" s="1"/>
  <c r="O19" i="3" s="1"/>
  <c r="CA315" i="1"/>
  <c r="CC315" s="1"/>
  <c r="BY323"/>
  <c r="BZ323" s="1"/>
  <c r="O27" i="3" s="1"/>
  <c r="CA323" i="1"/>
  <c r="Q27" i="3" s="1"/>
  <c r="BY322" i="1"/>
  <c r="BZ322" s="1"/>
  <c r="O26" i="3" s="1"/>
  <c r="CA322" i="1"/>
  <c r="CC322" s="1"/>
  <c r="CD322" s="1"/>
  <c r="CE322" s="1"/>
  <c r="BY334"/>
  <c r="BZ334" s="1"/>
  <c r="O38" i="3" s="1"/>
  <c r="CA334" i="1"/>
  <c r="CC334" s="1"/>
  <c r="CD334" s="1"/>
  <c r="CE334" s="1"/>
  <c r="BY344"/>
  <c r="BZ344" s="1"/>
  <c r="O48" i="3" s="1"/>
  <c r="CA344" i="1"/>
  <c r="Q48" i="3" s="1"/>
  <c r="BY310" i="1"/>
  <c r="BZ310" s="1"/>
  <c r="O14" i="3" s="1"/>
  <c r="CA310" i="1"/>
  <c r="CC310" s="1"/>
  <c r="CD310" s="1"/>
  <c r="CE310" s="1"/>
  <c r="BY316"/>
  <c r="BZ316" s="1"/>
  <c r="O20" i="3" s="1"/>
  <c r="CA316" i="1"/>
  <c r="Q20" i="3" s="1"/>
  <c r="BY349" i="1"/>
  <c r="BZ349" s="1"/>
  <c r="O53" i="3" s="1"/>
  <c r="BY511" i="1"/>
  <c r="BZ511" s="1"/>
  <c r="O215" i="3" s="1"/>
  <c r="BY319" i="1"/>
  <c r="BZ319" s="1"/>
  <c r="O23" i="3" s="1"/>
  <c r="BY338" i="1"/>
  <c r="BZ338" s="1"/>
  <c r="O42" i="3" s="1"/>
  <c r="Q42"/>
  <c r="BK520" i="1"/>
  <c r="BL520" s="1"/>
  <c r="BY331"/>
  <c r="BZ331" s="1"/>
  <c r="O35" i="3" s="1"/>
  <c r="BK370" i="1"/>
  <c r="BL370" s="1"/>
  <c r="BK411"/>
  <c r="BL411" s="1"/>
  <c r="BK417"/>
  <c r="BL417" s="1"/>
  <c r="BK414"/>
  <c r="BL414" s="1"/>
  <c r="BY327"/>
  <c r="BZ327" s="1"/>
  <c r="O31" i="3" s="1"/>
  <c r="BK416" i="1"/>
  <c r="BL416" s="1"/>
  <c r="Q16" i="3"/>
  <c r="BY312" i="1"/>
  <c r="BZ312" s="1"/>
  <c r="O16" i="3" s="1"/>
  <c r="BY364" i="1"/>
  <c r="BZ364" s="1"/>
  <c r="O68" i="3" s="1"/>
  <c r="BK345" i="1"/>
  <c r="BL345" s="1"/>
  <c r="CA345" s="1"/>
  <c r="BK336"/>
  <c r="BL336" s="1"/>
  <c r="CA336" s="1"/>
  <c r="BK428"/>
  <c r="BL428" s="1"/>
  <c r="BY357"/>
  <c r="BZ357" s="1"/>
  <c r="O61" i="3" s="1"/>
  <c r="BY503" i="1"/>
  <c r="BZ503" s="1"/>
  <c r="O207" i="3" s="1"/>
  <c r="BK359" i="1"/>
  <c r="BL359" s="1"/>
  <c r="CA359" s="1"/>
  <c r="BY361"/>
  <c r="BZ361" s="1"/>
  <c r="O65" i="3" s="1"/>
  <c r="BK346" i="1"/>
  <c r="BL346" s="1"/>
  <c r="CA346" s="1"/>
  <c r="BY354"/>
  <c r="BZ354" s="1"/>
  <c r="O58" i="3" s="1"/>
  <c r="BY353" i="1"/>
  <c r="BZ353" s="1"/>
  <c r="O57" i="3" s="1"/>
  <c r="BY324" i="1"/>
  <c r="BZ324" s="1"/>
  <c r="O28" i="3" s="1"/>
  <c r="BK347" i="1"/>
  <c r="BL347" s="1"/>
  <c r="CA347" s="1"/>
  <c r="BK343"/>
  <c r="BL343" s="1"/>
  <c r="CA343" s="1"/>
  <c r="BK444"/>
  <c r="BL444" s="1"/>
  <c r="BK358"/>
  <c r="BL358" s="1"/>
  <c r="CA358" s="1"/>
  <c r="BK362"/>
  <c r="BL362" s="1"/>
  <c r="BK412"/>
  <c r="BL412" s="1"/>
  <c r="BY351"/>
  <c r="BZ351" s="1"/>
  <c r="O55" i="3" s="1"/>
  <c r="BO409" i="1"/>
  <c r="BP409" s="1"/>
  <c r="BQ409" s="1"/>
  <c r="BK409"/>
  <c r="BL409" s="1"/>
  <c r="BK425"/>
  <c r="BL425" s="1"/>
  <c r="BQ316"/>
  <c r="BQ345"/>
  <c r="BO370"/>
  <c r="BP370" s="1"/>
  <c r="BQ370" s="1"/>
  <c r="Q18" i="3"/>
  <c r="Q39"/>
  <c r="CB314" i="1"/>
  <c r="CB504"/>
  <c r="CC337"/>
  <c r="CD337" s="1"/>
  <c r="CE337" s="1"/>
  <c r="CC504"/>
  <c r="CD504" s="1"/>
  <c r="CB337"/>
  <c r="CB335"/>
  <c r="CC348"/>
  <c r="CD348" s="1"/>
  <c r="CE348" s="1"/>
  <c r="CC320"/>
  <c r="CD320" s="1"/>
  <c r="CE320" s="1"/>
  <c r="CB348"/>
  <c r="BB238"/>
  <c r="BX431"/>
  <c r="BT444"/>
  <c r="BX360"/>
  <c r="H112" i="3"/>
  <c r="BO346" i="1"/>
  <c r="BP346" s="1"/>
  <c r="BN513"/>
  <c r="BO425"/>
  <c r="BP425" s="1"/>
  <c r="H60" i="3"/>
  <c r="H217"/>
  <c r="AW159" i="1"/>
  <c r="BC253"/>
  <c r="BM253" s="1"/>
  <c r="P251" i="3" s="1"/>
  <c r="BR391" i="1"/>
  <c r="CG391"/>
  <c r="CG386"/>
  <c r="CG393"/>
  <c r="BR564"/>
  <c r="CG564"/>
  <c r="BR377"/>
  <c r="BT377" s="1"/>
  <c r="CG377"/>
  <c r="CG394"/>
  <c r="CG528"/>
  <c r="CG463"/>
  <c r="CG507"/>
  <c r="BR581"/>
  <c r="CG581"/>
  <c r="BR421"/>
  <c r="CG421"/>
  <c r="CG415"/>
  <c r="CG378"/>
  <c r="CG539"/>
  <c r="CG389"/>
  <c r="CG532"/>
  <c r="BR398"/>
  <c r="CG398"/>
  <c r="BR430"/>
  <c r="BT430" s="1"/>
  <c r="CG430"/>
  <c r="CG382"/>
  <c r="CG422"/>
  <c r="BR390"/>
  <c r="CG374"/>
  <c r="BS417"/>
  <c r="M121" i="3"/>
  <c r="M120"/>
  <c r="BS416" i="1"/>
  <c r="BX416"/>
  <c r="BT416"/>
  <c r="BU416"/>
  <c r="M60" i="3"/>
  <c r="BS356" i="1"/>
  <c r="BU356"/>
  <c r="BV356" s="1"/>
  <c r="BW356" s="1"/>
  <c r="BX356"/>
  <c r="BT356"/>
  <c r="BS408"/>
  <c r="BU408"/>
  <c r="BV408" s="1"/>
  <c r="BX408"/>
  <c r="M112" i="3"/>
  <c r="BT408" i="1"/>
  <c r="BV340"/>
  <c r="BW340" s="1"/>
  <c r="BS545"/>
  <c r="M249" i="3"/>
  <c r="CG381" i="1"/>
  <c r="CG464"/>
  <c r="CG433"/>
  <c r="CG538"/>
  <c r="BR432"/>
  <c r="CG432"/>
  <c r="CG376"/>
  <c r="CG436"/>
  <c r="CG375"/>
  <c r="BR384"/>
  <c r="CG384"/>
  <c r="M260" i="3"/>
  <c r="BS556" i="1"/>
  <c r="CG416"/>
  <c r="H120" i="3"/>
  <c r="BL352" i="1"/>
  <c r="BO352"/>
  <c r="M148" i="3"/>
  <c r="BS444" i="1"/>
  <c r="BS360"/>
  <c r="M64" i="3"/>
  <c r="M224"/>
  <c r="BS520" i="1"/>
  <c r="BX520"/>
  <c r="BU520"/>
  <c r="BT520"/>
  <c r="M117" i="3"/>
  <c r="BS413" i="1"/>
  <c r="BX413"/>
  <c r="BT413"/>
  <c r="BU413"/>
  <c r="BV413" s="1"/>
  <c r="BW413" s="1"/>
  <c r="M267" i="3"/>
  <c r="BS563" i="1"/>
  <c r="BS431"/>
  <c r="M135" i="3"/>
  <c r="AU532" i="1"/>
  <c r="BO358"/>
  <c r="BP358" s="1"/>
  <c r="BQ358" s="1"/>
  <c r="BO428"/>
  <c r="BP428" s="1"/>
  <c r="BQ428" s="1"/>
  <c r="BO412"/>
  <c r="BP412" s="1"/>
  <c r="BQ427"/>
  <c r="BQ367"/>
  <c r="CC338"/>
  <c r="CD338" s="1"/>
  <c r="CE338" s="1"/>
  <c r="BN360"/>
  <c r="BN435"/>
  <c r="BK435" s="1"/>
  <c r="BL435" s="1"/>
  <c r="AX159"/>
  <c r="K157" i="3" s="1"/>
  <c r="BH159" i="1"/>
  <c r="AL159" s="1"/>
  <c r="AM159" s="1"/>
  <c r="BB171"/>
  <c r="BB260"/>
  <c r="BX417"/>
  <c r="BT545"/>
  <c r="BO444"/>
  <c r="BP444" s="1"/>
  <c r="BQ444" s="1"/>
  <c r="BO362"/>
  <c r="BP362" s="1"/>
  <c r="BQ362" s="1"/>
  <c r="BQ310"/>
  <c r="BQ312"/>
  <c r="BN521"/>
  <c r="H149" i="3"/>
  <c r="H64"/>
  <c r="H139"/>
  <c r="H118"/>
  <c r="AY214" i="1"/>
  <c r="CG399"/>
  <c r="CG449"/>
  <c r="CG403"/>
  <c r="BR396"/>
  <c r="CG396"/>
  <c r="BR402"/>
  <c r="BT402" s="1"/>
  <c r="CG402"/>
  <c r="BR373"/>
  <c r="BX373" s="1"/>
  <c r="CG418"/>
  <c r="BR557"/>
  <c r="CG557"/>
  <c r="CG395"/>
  <c r="CG553"/>
  <c r="BL537"/>
  <c r="BO537"/>
  <c r="M217" i="3"/>
  <c r="BS513" i="1"/>
  <c r="M132" i="3"/>
  <c r="BS428" i="1"/>
  <c r="BX428"/>
  <c r="BS368"/>
  <c r="M72" i="3"/>
  <c r="M231"/>
  <c r="BS527" i="1"/>
  <c r="BS530"/>
  <c r="M234" i="3"/>
  <c r="M210"/>
  <c r="BS506" i="1"/>
  <c r="CG571"/>
  <c r="BR400"/>
  <c r="CG400"/>
  <c r="BR446"/>
  <c r="CG446"/>
  <c r="CG387"/>
  <c r="CG379"/>
  <c r="CG401"/>
  <c r="CG383"/>
  <c r="BR385"/>
  <c r="CG385"/>
  <c r="BR447"/>
  <c r="CG447"/>
  <c r="BL341"/>
  <c r="CA341" s="1"/>
  <c r="BO341"/>
  <c r="M118" i="3"/>
  <c r="BS414" i="1"/>
  <c r="BS445"/>
  <c r="M149" i="3"/>
  <c r="M114"/>
  <c r="BS410" i="1"/>
  <c r="BS531"/>
  <c r="M235" i="3"/>
  <c r="AY271" i="1"/>
  <c r="AZ214"/>
  <c r="BA214" s="1"/>
  <c r="BB214" s="1"/>
  <c r="BU368"/>
  <c r="BV368" s="1"/>
  <c r="BC214"/>
  <c r="BM214" s="1"/>
  <c r="P212" i="3" s="1"/>
  <c r="BO414" i="1"/>
  <c r="BP414" s="1"/>
  <c r="BO520"/>
  <c r="BP520" s="1"/>
  <c r="BQ349"/>
  <c r="BQ365"/>
  <c r="CB330"/>
  <c r="CB338"/>
  <c r="H133" i="3"/>
  <c r="H114"/>
  <c r="H224"/>
  <c r="H148"/>
  <c r="H135"/>
  <c r="CC330" i="1"/>
  <c r="CD330" s="1"/>
  <c r="CE330" s="1"/>
  <c r="BQ505"/>
  <c r="BQ329"/>
  <c r="BQ512"/>
  <c r="BO417"/>
  <c r="BP417" s="1"/>
  <c r="BQ364"/>
  <c r="BQ529"/>
  <c r="BO371"/>
  <c r="BP371" s="1"/>
  <c r="BQ371" s="1"/>
  <c r="BL371"/>
  <c r="BO363"/>
  <c r="BP363" s="1"/>
  <c r="BQ363" s="1"/>
  <c r="BL363"/>
  <c r="BO519"/>
  <c r="BP519" s="1"/>
  <c r="BQ519" s="1"/>
  <c r="BL519"/>
  <c r="CA519" s="1"/>
  <c r="BO506"/>
  <c r="BP506" s="1"/>
  <c r="BL506"/>
  <c r="BO555"/>
  <c r="BP555" s="1"/>
  <c r="BL555"/>
  <c r="Q31" i="3"/>
  <c r="CB327" i="1"/>
  <c r="CC327"/>
  <c r="Q36" i="3"/>
  <c r="CB332" i="1"/>
  <c r="CC332"/>
  <c r="CD332" s="1"/>
  <c r="CE332" s="1"/>
  <c r="BO410"/>
  <c r="BP410" s="1"/>
  <c r="BQ410" s="1"/>
  <c r="BL410"/>
  <c r="BO350"/>
  <c r="BP350" s="1"/>
  <c r="BL350"/>
  <c r="BO431"/>
  <c r="BP431" s="1"/>
  <c r="BL431"/>
  <c r="BP357"/>
  <c r="BQ357" s="1"/>
  <c r="BB245"/>
  <c r="AU376"/>
  <c r="BQ323"/>
  <c r="BQ361"/>
  <c r="BO340"/>
  <c r="BP340" s="1"/>
  <c r="BQ340" s="1"/>
  <c r="BL340"/>
  <c r="CA340" s="1"/>
  <c r="BO445"/>
  <c r="BP445" s="1"/>
  <c r="BL445"/>
  <c r="BO342"/>
  <c r="BP342" s="1"/>
  <c r="BQ342" s="1"/>
  <c r="BL342"/>
  <c r="BO429"/>
  <c r="BP429" s="1"/>
  <c r="BQ429" s="1"/>
  <c r="BL429"/>
  <c r="BO366"/>
  <c r="BP366" s="1"/>
  <c r="BL366"/>
  <c r="O13" i="3"/>
  <c r="BC297" i="1"/>
  <c r="AY147"/>
  <c r="AZ271"/>
  <c r="BA271" s="1"/>
  <c r="BB271" s="1"/>
  <c r="BC147"/>
  <c r="AZ253"/>
  <c r="BA253" s="1"/>
  <c r="BB253" s="1"/>
  <c r="AQ440"/>
  <c r="AZ147"/>
  <c r="BA147" s="1"/>
  <c r="BC271"/>
  <c r="AY253"/>
  <c r="AS440"/>
  <c r="AT440" s="1"/>
  <c r="AQ546"/>
  <c r="BD239"/>
  <c r="BG238" s="1"/>
  <c r="BI238" s="1"/>
  <c r="N236" i="3" s="1"/>
  <c r="AZ297" i="1"/>
  <c r="BA297" s="1"/>
  <c r="BB297" s="1"/>
  <c r="AU429"/>
  <c r="AY297"/>
  <c r="BH179"/>
  <c r="AL179" s="1"/>
  <c r="AM179" s="1"/>
  <c r="AV191"/>
  <c r="G189" i="3" s="1"/>
  <c r="BL218" i="1"/>
  <c r="AW179"/>
  <c r="AX179"/>
  <c r="AZ179" s="1"/>
  <c r="BA179" s="1"/>
  <c r="BH191"/>
  <c r="AL191" s="1"/>
  <c r="AM191" s="1"/>
  <c r="BD252"/>
  <c r="BG251" s="1"/>
  <c r="BI251" s="1"/>
  <c r="N249" i="3" s="1"/>
  <c r="AX180" i="1"/>
  <c r="K178" i="3" s="1"/>
  <c r="AU280" i="1"/>
  <c r="AV280" s="1"/>
  <c r="G278" i="3" s="1"/>
  <c r="AP454" i="1"/>
  <c r="L158" i="3" s="1"/>
  <c r="AU432" i="1"/>
  <c r="BH180"/>
  <c r="AL180" s="1"/>
  <c r="AM180" s="1"/>
  <c r="AU564"/>
  <c r="AW180"/>
  <c r="BJ225"/>
  <c r="BK225" s="1"/>
  <c r="BL225" s="1"/>
  <c r="N223" i="3"/>
  <c r="AW173" i="1"/>
  <c r="AV173"/>
  <c r="G171" i="3" s="1"/>
  <c r="BC165" i="1"/>
  <c r="K163" i="3"/>
  <c r="AQ223" i="1"/>
  <c r="AR223" s="1"/>
  <c r="AS223" s="1"/>
  <c r="I221" i="3"/>
  <c r="AZ254" i="1"/>
  <c r="BA254" s="1"/>
  <c r="BB254" s="1"/>
  <c r="K252" i="3"/>
  <c r="BC148" i="1"/>
  <c r="K146" i="3"/>
  <c r="BC126" i="1"/>
  <c r="K124" i="3"/>
  <c r="AW229" i="1"/>
  <c r="AV229"/>
  <c r="G227" i="3" s="1"/>
  <c r="BC190" i="1"/>
  <c r="K188" i="3"/>
  <c r="BC298" i="1"/>
  <c r="K296" i="3"/>
  <c r="AT248" i="1"/>
  <c r="AU248" s="1"/>
  <c r="AV248" s="1"/>
  <c r="G246" i="3" s="1"/>
  <c r="I246"/>
  <c r="AS388" i="1"/>
  <c r="AT388" s="1"/>
  <c r="L92" i="3"/>
  <c r="BN391" i="1"/>
  <c r="BK391" s="1"/>
  <c r="H95" i="3"/>
  <c r="BH291" i="1"/>
  <c r="AL291" s="1"/>
  <c r="AM291" s="1"/>
  <c r="AV291"/>
  <c r="G289" i="3" s="1"/>
  <c r="BN422" i="1"/>
  <c r="H126" i="3"/>
  <c r="BN395" i="1"/>
  <c r="BK395" s="1"/>
  <c r="H99" i="3"/>
  <c r="BN418" i="1"/>
  <c r="H122" i="3"/>
  <c r="H93"/>
  <c r="BN532" i="1"/>
  <c r="BK532" s="1"/>
  <c r="H236" i="3"/>
  <c r="BO245" i="1"/>
  <c r="BP245" s="1"/>
  <c r="BQ245" s="1"/>
  <c r="P243" i="3"/>
  <c r="BJ258" i="1"/>
  <c r="BK258" s="1"/>
  <c r="N256" i="3"/>
  <c r="BN384" i="1"/>
  <c r="BK384" s="1"/>
  <c r="H88" i="3"/>
  <c r="AT255" i="1"/>
  <c r="AU255" s="1"/>
  <c r="AV255" s="1"/>
  <c r="G253" i="3" s="1"/>
  <c r="I253"/>
  <c r="AT164" i="1"/>
  <c r="AU164" s="1"/>
  <c r="AV164" s="1"/>
  <c r="G162" i="3" s="1"/>
  <c r="I162"/>
  <c r="AT168" i="1"/>
  <c r="AU168" s="1"/>
  <c r="AV168" s="1"/>
  <c r="G166" i="3" s="1"/>
  <c r="I166"/>
  <c r="BC154" i="1"/>
  <c r="K152" i="3"/>
  <c r="BN556" i="1"/>
  <c r="BK556" s="1"/>
  <c r="H260" i="3"/>
  <c r="BN563" i="1"/>
  <c r="H267" i="3"/>
  <c r="BN436" i="1"/>
  <c r="BC247"/>
  <c r="BM247" s="1"/>
  <c r="P245" i="3" s="1"/>
  <c r="K245"/>
  <c r="AQ200" i="1"/>
  <c r="AR200" s="1"/>
  <c r="AS200" s="1"/>
  <c r="I198" i="3"/>
  <c r="AY176" i="1"/>
  <c r="K174" i="3"/>
  <c r="AQ182" i="1"/>
  <c r="AR182" s="1"/>
  <c r="AS182" s="1"/>
  <c r="I180" i="3"/>
  <c r="BO239" i="1"/>
  <c r="BP239" s="1"/>
  <c r="BQ239" s="1"/>
  <c r="P237" i="3"/>
  <c r="AT201" i="1"/>
  <c r="AU201" s="1"/>
  <c r="I199" i="3"/>
  <c r="AT203" i="1"/>
  <c r="AU203" s="1"/>
  <c r="AV203" s="1"/>
  <c r="G201" i="3" s="1"/>
  <c r="I201"/>
  <c r="AY279" i="1"/>
  <c r="K277" i="3"/>
  <c r="AW196" i="1"/>
  <c r="AV196"/>
  <c r="G194" i="3" s="1"/>
  <c r="AW198" i="1"/>
  <c r="AV198"/>
  <c r="G196" i="3" s="1"/>
  <c r="AZ145" i="1"/>
  <c r="BA145" s="1"/>
  <c r="K143" i="3"/>
  <c r="AY286" i="1"/>
  <c r="K284" i="3"/>
  <c r="BN449" i="1"/>
  <c r="H153" i="3"/>
  <c r="AS423" i="1"/>
  <c r="AT423" s="1"/>
  <c r="AU423" s="1"/>
  <c r="L127" i="3"/>
  <c r="BN399" i="1"/>
  <c r="H103" i="3"/>
  <c r="AS392" i="1"/>
  <c r="AT392" s="1"/>
  <c r="L96" i="3"/>
  <c r="BN464" i="1"/>
  <c r="H168" i="3"/>
  <c r="BN393" i="1"/>
  <c r="H97" i="3"/>
  <c r="AS397" i="1"/>
  <c r="AT397" s="1"/>
  <c r="L101" i="3"/>
  <c r="BN402" i="1"/>
  <c r="H106" i="3"/>
  <c r="AY278" i="1"/>
  <c r="K276" i="3"/>
  <c r="BN413" i="1"/>
  <c r="H117" i="3"/>
  <c r="BN385" i="1"/>
  <c r="BK385" s="1"/>
  <c r="AT273"/>
  <c r="AU273" s="1"/>
  <c r="AV273" s="1"/>
  <c r="G271" i="3" s="1"/>
  <c r="I271"/>
  <c r="BO220" i="1"/>
  <c r="BP220" s="1"/>
  <c r="BQ220" s="1"/>
  <c r="P218" i="3"/>
  <c r="AY215" i="1"/>
  <c r="K213" i="3"/>
  <c r="AY221" i="1"/>
  <c r="K219" i="3"/>
  <c r="AQ450" i="1"/>
  <c r="L154" i="3"/>
  <c r="BN557" i="1"/>
  <c r="BK557" s="1"/>
  <c r="H261" i="3"/>
  <c r="H86"/>
  <c r="BN430" i="1"/>
  <c r="BK430" s="1"/>
  <c r="H134" i="3"/>
  <c r="BN252" i="1"/>
  <c r="P250" i="3"/>
  <c r="AT167" i="1"/>
  <c r="AX167" s="1"/>
  <c r="I165" i="3"/>
  <c r="AQ241" i="1"/>
  <c r="AR241" s="1"/>
  <c r="AS241" s="1"/>
  <c r="I239" i="3"/>
  <c r="AT230" i="1"/>
  <c r="AU230" s="1"/>
  <c r="AV230" s="1"/>
  <c r="G228" i="3" s="1"/>
  <c r="I228"/>
  <c r="AT197" i="1"/>
  <c r="AU197" s="1"/>
  <c r="I195" i="3"/>
  <c r="AT299" i="1"/>
  <c r="AX299" s="1"/>
  <c r="I297" i="3"/>
  <c r="BN571" i="1"/>
  <c r="BK571" s="1"/>
  <c r="H275" i="3"/>
  <c r="BN565" i="1"/>
  <c r="BK565" s="1"/>
  <c r="H269" i="3"/>
  <c r="AS514" i="1"/>
  <c r="AT514" s="1"/>
  <c r="AU514" s="1"/>
  <c r="L218" i="3"/>
  <c r="BH166" i="1"/>
  <c r="AL166" s="1"/>
  <c r="AM166" s="1"/>
  <c r="AV166"/>
  <c r="G164" i="3" s="1"/>
  <c r="AL590" i="1"/>
  <c r="AM590" s="1"/>
  <c r="J294" i="3"/>
  <c r="BN545" i="1"/>
  <c r="H249" i="3"/>
  <c r="BN394" i="1"/>
  <c r="BO394" s="1"/>
  <c r="H98" i="3"/>
  <c r="BN380" i="1"/>
  <c r="BK380" s="1"/>
  <c r="H84" i="3"/>
  <c r="BN374" i="1"/>
  <c r="BK374" s="1"/>
  <c r="H78" i="3"/>
  <c r="BN372" i="1"/>
  <c r="BK372" s="1"/>
  <c r="H76" i="3"/>
  <c r="AY290" i="1"/>
  <c r="K288" i="3"/>
  <c r="AY193" i="1"/>
  <c r="K191" i="3"/>
  <c r="BN432" i="1"/>
  <c r="BK432" s="1"/>
  <c r="H136" i="3"/>
  <c r="BD245" i="1"/>
  <c r="BG244" s="1"/>
  <c r="BI244" s="1"/>
  <c r="BZ339"/>
  <c r="O43" i="3" s="1"/>
  <c r="CC333" i="1"/>
  <c r="CD333" s="1"/>
  <c r="CE333" s="1"/>
  <c r="CB333"/>
  <c r="CB317"/>
  <c r="CC317"/>
  <c r="CD317" s="1"/>
  <c r="CE335"/>
  <c r="CC328"/>
  <c r="CD328" s="1"/>
  <c r="CB328"/>
  <c r="CC311"/>
  <c r="CD311" s="1"/>
  <c r="CE311" s="1"/>
  <c r="CB311"/>
  <c r="CB321"/>
  <c r="CC321"/>
  <c r="CB318"/>
  <c r="CC318"/>
  <c r="CD318" s="1"/>
  <c r="CE318" s="1"/>
  <c r="CB326"/>
  <c r="CC326"/>
  <c r="CD326" s="1"/>
  <c r="CE326" s="1"/>
  <c r="BB303"/>
  <c r="BB239"/>
  <c r="BN245"/>
  <c r="BC278"/>
  <c r="AP466"/>
  <c r="AX173"/>
  <c r="BB252"/>
  <c r="BW412"/>
  <c r="AP434"/>
  <c r="BB289"/>
  <c r="BC193"/>
  <c r="BO252"/>
  <c r="BP252" s="1"/>
  <c r="BQ252" s="1"/>
  <c r="BX545"/>
  <c r="BC290"/>
  <c r="AG486"/>
  <c r="BU545"/>
  <c r="BV545" s="1"/>
  <c r="BW545" s="1"/>
  <c r="BQ327"/>
  <c r="BQ334"/>
  <c r="BO411"/>
  <c r="BP411" s="1"/>
  <c r="BP511"/>
  <c r="BQ511" s="1"/>
  <c r="BP336"/>
  <c r="BQ336" s="1"/>
  <c r="AZ154"/>
  <c r="BA154" s="1"/>
  <c r="BB154" s="1"/>
  <c r="AZ278"/>
  <c r="BA278" s="1"/>
  <c r="BP338"/>
  <c r="BQ338" s="1"/>
  <c r="BO416"/>
  <c r="BO359"/>
  <c r="BH222"/>
  <c r="AL222" s="1"/>
  <c r="AM222" s="1"/>
  <c r="BP324"/>
  <c r="BQ324" s="1"/>
  <c r="BO343"/>
  <c r="BP343" s="1"/>
  <c r="AZ290"/>
  <c r="BA290" s="1"/>
  <c r="BB290" s="1"/>
  <c r="BC145"/>
  <c r="AZ193"/>
  <c r="BA193" s="1"/>
  <c r="AK590"/>
  <c r="BM590" s="1"/>
  <c r="AQ397"/>
  <c r="BO347"/>
  <c r="BP347" s="1"/>
  <c r="BH173"/>
  <c r="AL173" s="1"/>
  <c r="AM173" s="1"/>
  <c r="BH196"/>
  <c r="AL196" s="1"/>
  <c r="AM196" s="1"/>
  <c r="AY145"/>
  <c r="BC286"/>
  <c r="BN527"/>
  <c r="BN531"/>
  <c r="BN368"/>
  <c r="R283"/>
  <c r="U283" s="1"/>
  <c r="BN373"/>
  <c r="BN530"/>
  <c r="BN356"/>
  <c r="BN375"/>
  <c r="BN408"/>
  <c r="BB141"/>
  <c r="BT506"/>
  <c r="H211" i="3"/>
  <c r="BU367" i="1"/>
  <c r="BV367" s="1"/>
  <c r="BW367" s="1"/>
  <c r="BX367"/>
  <c r="BU529"/>
  <c r="BV529" s="1"/>
  <c r="BW529" s="1"/>
  <c r="BX529"/>
  <c r="BT529"/>
  <c r="BY529" s="1"/>
  <c r="BT414"/>
  <c r="H119" i="3"/>
  <c r="H242"/>
  <c r="BU555" i="1"/>
  <c r="BV555" s="1"/>
  <c r="BW555" s="1"/>
  <c r="BX555"/>
  <c r="BT555"/>
  <c r="AW166"/>
  <c r="AX166"/>
  <c r="H90" i="3"/>
  <c r="H232"/>
  <c r="H167"/>
  <c r="AP451" i="1"/>
  <c r="BU407"/>
  <c r="BV407" s="1"/>
  <c r="BW407" s="1"/>
  <c r="BT407"/>
  <c r="AS450"/>
  <c r="AT450" s="1"/>
  <c r="AU450" s="1"/>
  <c r="BU380"/>
  <c r="BV380" s="1"/>
  <c r="H85" i="3"/>
  <c r="H125"/>
  <c r="BX530" i="1"/>
  <c r="BT530"/>
  <c r="BU530"/>
  <c r="BV530" s="1"/>
  <c r="BW530" s="1"/>
  <c r="BT367"/>
  <c r="BX355"/>
  <c r="AQ514"/>
  <c r="AQ423"/>
  <c r="BU537"/>
  <c r="BV537" s="1"/>
  <c r="BW537" s="1"/>
  <c r="AY298"/>
  <c r="AW291"/>
  <c r="BC215"/>
  <c r="BM215" s="1"/>
  <c r="P213" i="3" s="1"/>
  <c r="AS196" i="1"/>
  <c r="BX537"/>
  <c r="AH542"/>
  <c r="AI542" s="1"/>
  <c r="AJ542" s="1"/>
  <c r="BT527"/>
  <c r="BH229"/>
  <c r="AL229" s="1"/>
  <c r="AM229" s="1"/>
  <c r="AY154"/>
  <c r="AS180"/>
  <c r="AW222"/>
  <c r="AZ286"/>
  <c r="BA286" s="1"/>
  <c r="BB286" s="1"/>
  <c r="AZ221"/>
  <c r="BA221" s="1"/>
  <c r="BC221"/>
  <c r="BD221" s="1"/>
  <c r="BG220" s="1"/>
  <c r="BI220" s="1"/>
  <c r="AZ176"/>
  <c r="BA176" s="1"/>
  <c r="AX229"/>
  <c r="AQ392"/>
  <c r="BW352"/>
  <c r="BV360"/>
  <c r="BW360" s="1"/>
  <c r="AZ190"/>
  <c r="BA190" s="1"/>
  <c r="BB190" s="1"/>
  <c r="BB264"/>
  <c r="AN454"/>
  <c r="BF486"/>
  <c r="BG486" s="1"/>
  <c r="CH486" s="1"/>
  <c r="BI486" s="1"/>
  <c r="BJ486" s="1"/>
  <c r="AX222"/>
  <c r="AZ279"/>
  <c r="BA279" s="1"/>
  <c r="AQ168"/>
  <c r="AR168" s="1"/>
  <c r="AS168" s="1"/>
  <c r="AY126"/>
  <c r="W294"/>
  <c r="BW429"/>
  <c r="BC279"/>
  <c r="AZ126"/>
  <c r="BA126" s="1"/>
  <c r="AY190"/>
  <c r="AZ298"/>
  <c r="BA298" s="1"/>
  <c r="BB298" s="1"/>
  <c r="S294"/>
  <c r="V294" s="1"/>
  <c r="T294" s="1"/>
  <c r="AB495"/>
  <c r="AY458"/>
  <c r="AZ458" s="1"/>
  <c r="BA458"/>
  <c r="E162" i="3" s="1"/>
  <c r="AY598" i="1"/>
  <c r="AZ598" s="1"/>
  <c r="BA598"/>
  <c r="E302" i="3" s="1"/>
  <c r="AY517" i="1"/>
  <c r="AZ517" s="1"/>
  <c r="BA517"/>
  <c r="E221" i="3" s="1"/>
  <c r="AP404" i="1"/>
  <c r="X300"/>
  <c r="AP300" s="1"/>
  <c r="I298" i="3" s="1"/>
  <c r="AQ248" i="1"/>
  <c r="AR248" s="1"/>
  <c r="AS248" s="1"/>
  <c r="AH510"/>
  <c r="AI510" s="1"/>
  <c r="AJ510" s="1"/>
  <c r="AQ388"/>
  <c r="AN205"/>
  <c r="D203" i="3" s="1"/>
  <c r="AV486" i="1"/>
  <c r="BW364"/>
  <c r="AP439"/>
  <c r="AX481"/>
  <c r="AW481"/>
  <c r="AX462"/>
  <c r="AW462"/>
  <c r="AX542"/>
  <c r="AW542"/>
  <c r="BA476"/>
  <c r="E180" i="3" s="1"/>
  <c r="AY476" i="1"/>
  <c r="AZ476" s="1"/>
  <c r="BA484"/>
  <c r="E188" i="3" s="1"/>
  <c r="AY484" i="1"/>
  <c r="AZ484" s="1"/>
  <c r="BC176"/>
  <c r="AT200"/>
  <c r="AU200" s="1"/>
  <c r="AV200" s="1"/>
  <c r="G198" i="3" s="1"/>
  <c r="AU298" i="1"/>
  <c r="BA524"/>
  <c r="E228" i="3" s="1"/>
  <c r="AY524" i="1"/>
  <c r="AZ524" s="1"/>
  <c r="BT505"/>
  <c r="CA505" s="1"/>
  <c r="BX505"/>
  <c r="BU505"/>
  <c r="BV505" s="1"/>
  <c r="BW505" s="1"/>
  <c r="AX510"/>
  <c r="AW510"/>
  <c r="BA584"/>
  <c r="E288" i="3" s="1"/>
  <c r="AY584" i="1"/>
  <c r="AZ584" s="1"/>
  <c r="AN293"/>
  <c r="D291" i="3" s="1"/>
  <c r="AU384" i="1"/>
  <c r="AZ247"/>
  <c r="BA247" s="1"/>
  <c r="BB247" s="1"/>
  <c r="BM260"/>
  <c r="AW240"/>
  <c r="AQ164"/>
  <c r="AR164" s="1"/>
  <c r="AY247"/>
  <c r="AQ299"/>
  <c r="AR299" s="1"/>
  <c r="AS299" s="1"/>
  <c r="AZ148"/>
  <c r="BA148" s="1"/>
  <c r="BB148" s="1"/>
  <c r="BH198"/>
  <c r="AL198" s="1"/>
  <c r="AM198" s="1"/>
  <c r="AZ215"/>
  <c r="BA215" s="1"/>
  <c r="AY148"/>
  <c r="BH240"/>
  <c r="AL240" s="1"/>
  <c r="AM240" s="1"/>
  <c r="AX240"/>
  <c r="AT182"/>
  <c r="AU182" s="1"/>
  <c r="AD205"/>
  <c r="AE205" s="1"/>
  <c r="AJ205" s="1"/>
  <c r="AD206"/>
  <c r="AE206" s="1"/>
  <c r="AJ206" s="1"/>
  <c r="BN220"/>
  <c r="AQ197"/>
  <c r="AR197" s="1"/>
  <c r="AS197" s="1"/>
  <c r="AY254"/>
  <c r="AQ201"/>
  <c r="AR201" s="1"/>
  <c r="AS201" s="1"/>
  <c r="AT223"/>
  <c r="AU223" s="1"/>
  <c r="AV223" s="1"/>
  <c r="G221" i="3" s="1"/>
  <c r="AT241" i="1"/>
  <c r="AU241" s="1"/>
  <c r="AV241" s="1"/>
  <c r="G239" i="3" s="1"/>
  <c r="X231" i="1"/>
  <c r="AP231" s="1"/>
  <c r="BD220"/>
  <c r="BG219" s="1"/>
  <c r="BI219" s="1"/>
  <c r="X206"/>
  <c r="AP206" s="1"/>
  <c r="X205"/>
  <c r="AP205" s="1"/>
  <c r="AQ230"/>
  <c r="AR230" s="1"/>
  <c r="AS230" s="1"/>
  <c r="AQ255"/>
  <c r="AR255" s="1"/>
  <c r="AS255" s="1"/>
  <c r="V282"/>
  <c r="T282" s="1"/>
  <c r="X282" s="1"/>
  <c r="AP282" s="1"/>
  <c r="I280" i="3" s="1"/>
  <c r="Y183" i="1"/>
  <c r="Z183" s="1"/>
  <c r="AN183" s="1"/>
  <c r="D181" i="3" s="1"/>
  <c r="X186" i="1"/>
  <c r="AP186" s="1"/>
  <c r="AQ203"/>
  <c r="AR203" s="1"/>
  <c r="AS203" s="1"/>
  <c r="AD282"/>
  <c r="AE282" s="1"/>
  <c r="AJ282" s="1"/>
  <c r="BB127"/>
  <c r="BD213"/>
  <c r="BG212" s="1"/>
  <c r="BI212" s="1"/>
  <c r="BC254"/>
  <c r="BM254" s="1"/>
  <c r="X293"/>
  <c r="AP293" s="1"/>
  <c r="T500"/>
  <c r="T552"/>
  <c r="T496"/>
  <c r="T587"/>
  <c r="T499"/>
  <c r="T594"/>
  <c r="T570"/>
  <c r="R301"/>
  <c r="U301" s="1"/>
  <c r="Y224"/>
  <c r="Z224" s="1"/>
  <c r="AN224" s="1"/>
  <c r="D222" i="3" s="1"/>
  <c r="AE202" i="1"/>
  <c r="AJ202" s="1"/>
  <c r="AA283"/>
  <c r="AB283" s="1"/>
  <c r="U293"/>
  <c r="AD293" s="1"/>
  <c r="AE293" s="1"/>
  <c r="AJ293" s="1"/>
  <c r="AN206"/>
  <c r="D204" i="3" s="1"/>
  <c r="AZ165" i="1"/>
  <c r="AM404"/>
  <c r="AN404" s="1"/>
  <c r="AK470"/>
  <c r="BM470" s="1"/>
  <c r="AL470"/>
  <c r="AM470" s="1"/>
  <c r="T576"/>
  <c r="AL458"/>
  <c r="AM458" s="1"/>
  <c r="AN458" s="1"/>
  <c r="BN239"/>
  <c r="X187"/>
  <c r="AP187" s="1"/>
  <c r="AX216"/>
  <c r="AN558"/>
  <c r="AA301"/>
  <c r="AB301" s="1"/>
  <c r="AC283"/>
  <c r="BB194"/>
  <c r="AA294"/>
  <c r="AB294" s="1"/>
  <c r="BB142"/>
  <c r="AD300"/>
  <c r="AE300" s="1"/>
  <c r="AJ300" s="1"/>
  <c r="P302"/>
  <c r="Q302" s="1"/>
  <c r="R302" s="1"/>
  <c r="R595"/>
  <c r="P595"/>
  <c r="R577"/>
  <c r="P577"/>
  <c r="R588"/>
  <c r="P588"/>
  <c r="BB128"/>
  <c r="BB263"/>
  <c r="AC301"/>
  <c r="W301"/>
  <c r="AQ167"/>
  <c r="AR167" s="1"/>
  <c r="AS167" s="1"/>
  <c r="X249"/>
  <c r="AP249" s="1"/>
  <c r="W283"/>
  <c r="BB124"/>
  <c r="BB246"/>
  <c r="R294"/>
  <c r="U294" s="1"/>
  <c r="AX184"/>
  <c r="AY165"/>
  <c r="AR195"/>
  <c r="AS195" s="1"/>
  <c r="AF486"/>
  <c r="P284"/>
  <c r="Q284" s="1"/>
  <c r="R284" s="1"/>
  <c r="O578"/>
  <c r="BB155"/>
  <c r="AQ273"/>
  <c r="AR273" s="1"/>
  <c r="AS273" s="1"/>
  <c r="BM227"/>
  <c r="BB143"/>
  <c r="BD246"/>
  <c r="BG245" s="1"/>
  <c r="BI245" s="1"/>
  <c r="BB191"/>
  <c r="AN202"/>
  <c r="D200" i="3" s="1"/>
  <c r="BQ66" i="1"/>
  <c r="AT224"/>
  <c r="AU224" s="1"/>
  <c r="AV224" s="1"/>
  <c r="G222" i="3" s="1"/>
  <c r="AQ224" i="1"/>
  <c r="AR224" s="1"/>
  <c r="AT274"/>
  <c r="AU274" s="1"/>
  <c r="AV274" s="1"/>
  <c r="G272" i="3" s="1"/>
  <c r="AQ274" i="1"/>
  <c r="AR274" s="1"/>
  <c r="AS274" s="1"/>
  <c r="AT256"/>
  <c r="AU256" s="1"/>
  <c r="AV256" s="1"/>
  <c r="G254" i="3" s="1"/>
  <c r="AQ256" i="1"/>
  <c r="AR256" s="1"/>
  <c r="AS256" s="1"/>
  <c r="AQ267"/>
  <c r="AR267" s="1"/>
  <c r="AS267" s="1"/>
  <c r="AT267"/>
  <c r="AU267" s="1"/>
  <c r="AV267" s="1"/>
  <c r="G265" i="3" s="1"/>
  <c r="BC272" i="1"/>
  <c r="AZ272"/>
  <c r="BA272" s="1"/>
  <c r="AY272"/>
  <c r="U268"/>
  <c r="AD268" s="1"/>
  <c r="AE268" s="1"/>
  <c r="AJ268" s="1"/>
  <c r="V283"/>
  <c r="T283" s="1"/>
  <c r="Y283" s="1"/>
  <c r="Z283" s="1"/>
  <c r="BN68"/>
  <c r="BO68"/>
  <c r="BP68" s="1"/>
  <c r="BQ68" s="1"/>
  <c r="BC163"/>
  <c r="AZ163"/>
  <c r="BA163" s="1"/>
  <c r="AY163"/>
  <c r="BM69"/>
  <c r="P67" i="3" s="1"/>
  <c r="BD69" i="1"/>
  <c r="BG68" s="1"/>
  <c r="BI68" s="1"/>
  <c r="N66" i="3" s="1"/>
  <c r="BC144" i="1"/>
  <c r="AZ144"/>
  <c r="AY144"/>
  <c r="AU192"/>
  <c r="AV192" s="1"/>
  <c r="G190" i="3" s="1"/>
  <c r="AX192" i="1"/>
  <c r="K190" i="3" s="1"/>
  <c r="BM70" i="1"/>
  <c r="P68" i="3" s="1"/>
  <c r="BD70" i="1"/>
  <c r="BG69" s="1"/>
  <c r="BI69" s="1"/>
  <c r="N67" i="3" s="1"/>
  <c r="BC146" i="1"/>
  <c r="AZ146"/>
  <c r="BA146" s="1"/>
  <c r="AY146"/>
  <c r="BC228"/>
  <c r="AZ228"/>
  <c r="BA228" s="1"/>
  <c r="AY228"/>
  <c r="BC177"/>
  <c r="AZ177"/>
  <c r="BA177" s="1"/>
  <c r="BB177" s="1"/>
  <c r="AY177"/>
  <c r="U232"/>
  <c r="AD232" s="1"/>
  <c r="AE232" s="1"/>
  <c r="AJ232" s="1"/>
  <c r="BM262"/>
  <c r="P260" i="3" s="1"/>
  <c r="BD262" i="1"/>
  <c r="BG261" s="1"/>
  <c r="BI261" s="1"/>
  <c r="AW174"/>
  <c r="BH174"/>
  <c r="AL174" s="1"/>
  <c r="AM174" s="1"/>
  <c r="AQ183"/>
  <c r="AT183"/>
  <c r="AU183" s="1"/>
  <c r="AV183" s="1"/>
  <c r="G181" i="3" s="1"/>
  <c r="BN259" i="1"/>
  <c r="BO259"/>
  <c r="BP259" s="1"/>
  <c r="BQ259" s="1"/>
  <c r="AT204"/>
  <c r="AQ204"/>
  <c r="AR204" s="1"/>
  <c r="AS204" s="1"/>
  <c r="W258"/>
  <c r="S258"/>
  <c r="AC258"/>
  <c r="AA258"/>
  <c r="AB258" s="1"/>
  <c r="R258"/>
  <c r="A557"/>
  <c r="BE263"/>
  <c r="BM263" s="1"/>
  <c r="P261" i="3" s="1"/>
  <c r="AU162" i="1"/>
  <c r="AV162" s="1"/>
  <c r="G160" i="3" s="1"/>
  <c r="AX162" i="1"/>
  <c r="K160" i="3" s="1"/>
  <c r="AU199" i="1"/>
  <c r="AV199" s="1"/>
  <c r="G197" i="3" s="1"/>
  <c r="AX199" i="1"/>
  <c r="K197" i="3" s="1"/>
  <c r="V275" i="1"/>
  <c r="T275" s="1"/>
  <c r="Y275" s="1"/>
  <c r="Z275" s="1"/>
  <c r="AN275" s="1"/>
  <c r="D273" i="3" s="1"/>
  <c r="V257" i="1"/>
  <c r="T257" s="1"/>
  <c r="Y257" s="1"/>
  <c r="Z257" s="1"/>
  <c r="AN257" s="1"/>
  <c r="D255" i="3" s="1"/>
  <c r="BM261" i="1"/>
  <c r="P259" i="3" s="1"/>
  <c r="BD261" i="1"/>
  <c r="BG260" s="1"/>
  <c r="BI260" s="1"/>
  <c r="N258" i="3" s="1"/>
  <c r="AU195" i="1"/>
  <c r="AV195" s="1"/>
  <c r="G193" i="3" s="1"/>
  <c r="AX195" i="1"/>
  <c r="K193" i="3" s="1"/>
  <c r="BH184" i="1"/>
  <c r="AL184" s="1"/>
  <c r="AM184" s="1"/>
  <c r="AW184"/>
  <c r="BL64"/>
  <c r="Y300"/>
  <c r="Z300" s="1"/>
  <c r="AN300" s="1"/>
  <c r="D298" i="3" s="1"/>
  <c r="BB227" i="1"/>
  <c r="BK52"/>
  <c r="BL52" s="1"/>
  <c r="X202"/>
  <c r="AP202" s="1"/>
  <c r="I200" i="3" s="1"/>
  <c r="BB213" i="1"/>
  <c r="BB158"/>
  <c r="BB130"/>
  <c r="AS216"/>
  <c r="BJ66"/>
  <c r="AW178"/>
  <c r="BH178"/>
  <c r="AL178" s="1"/>
  <c r="AM178" s="1"/>
  <c r="U250"/>
  <c r="AD250" s="1"/>
  <c r="AE250" s="1"/>
  <c r="AJ250" s="1"/>
  <c r="AT185"/>
  <c r="AQ185"/>
  <c r="AR185" s="1"/>
  <c r="AS185" s="1"/>
  <c r="W276"/>
  <c r="S276"/>
  <c r="R276"/>
  <c r="AC276"/>
  <c r="AA276"/>
  <c r="AB276" s="1"/>
  <c r="BN67"/>
  <c r="BO67"/>
  <c r="BP67" s="1"/>
  <c r="BQ67" s="1"/>
  <c r="A74"/>
  <c r="A366"/>
  <c r="G366" s="1"/>
  <c r="A266"/>
  <c r="BE72"/>
  <c r="V268"/>
  <c r="T268" s="1"/>
  <c r="X268" s="1"/>
  <c r="AP268" s="1"/>
  <c r="I266" i="3" s="1"/>
  <c r="AQ292" i="1"/>
  <c r="AR292" s="1"/>
  <c r="AT292"/>
  <c r="BC174"/>
  <c r="AZ174"/>
  <c r="BA174" s="1"/>
  <c r="BB174" s="1"/>
  <c r="AY174"/>
  <c r="BO246"/>
  <c r="BP246" s="1"/>
  <c r="BN246"/>
  <c r="BH157"/>
  <c r="AL157" s="1"/>
  <c r="AM157" s="1"/>
  <c r="AW157"/>
  <c r="AT181"/>
  <c r="AQ181"/>
  <c r="AR181" s="1"/>
  <c r="AS181" s="1"/>
  <c r="U275"/>
  <c r="AD275" s="1"/>
  <c r="AE275" s="1"/>
  <c r="AJ275" s="1"/>
  <c r="BH144"/>
  <c r="AL144" s="1"/>
  <c r="AM144" s="1"/>
  <c r="AW144"/>
  <c r="U257"/>
  <c r="AD257" s="1"/>
  <c r="AE257" s="1"/>
  <c r="AJ257" s="1"/>
  <c r="Y267"/>
  <c r="Z267" s="1"/>
  <c r="AN267" s="1"/>
  <c r="D265" i="3" s="1"/>
  <c r="X242" i="1"/>
  <c r="AP242" s="1"/>
  <c r="I240" i="3" s="1"/>
  <c r="Y256" i="1"/>
  <c r="Z256" s="1"/>
  <c r="AN256" s="1"/>
  <c r="D254" i="3" s="1"/>
  <c r="BD227" i="1"/>
  <c r="BG226" s="1"/>
  <c r="BI226" s="1"/>
  <c r="AX266"/>
  <c r="K264" i="3" s="1"/>
  <c r="AU149" i="1"/>
  <c r="AV149" s="1"/>
  <c r="G147" i="3" s="1"/>
  <c r="AX149" i="1"/>
  <c r="K147" i="3" s="1"/>
  <c r="V301" i="1"/>
  <c r="T301" s="1"/>
  <c r="AT281"/>
  <c r="AQ281"/>
  <c r="AR281" s="1"/>
  <c r="AS281" s="1"/>
  <c r="AZ157"/>
  <c r="BA157" s="1"/>
  <c r="BC157"/>
  <c r="AY157"/>
  <c r="AW266"/>
  <c r="BH266"/>
  <c r="AL266" s="1"/>
  <c r="AM266" s="1"/>
  <c r="A558"/>
  <c r="BE264"/>
  <c r="V250"/>
  <c r="T250" s="1"/>
  <c r="X250" s="1"/>
  <c r="AP250" s="1"/>
  <c r="I248" i="3" s="1"/>
  <c r="AW146" i="1"/>
  <c r="BH146"/>
  <c r="AL146" s="1"/>
  <c r="AM146" s="1"/>
  <c r="BH228"/>
  <c r="AL228" s="1"/>
  <c r="AM228" s="1"/>
  <c r="AW228"/>
  <c r="BN226"/>
  <c r="BO226"/>
  <c r="BP226" s="1"/>
  <c r="BQ226" s="1"/>
  <c r="V232"/>
  <c r="T232" s="1"/>
  <c r="X232" s="1"/>
  <c r="AP232" s="1"/>
  <c r="I230" i="3" s="1"/>
  <c r="BJ67" i="1"/>
  <c r="BK67" s="1"/>
  <c r="BL67" s="1"/>
  <c r="BJ259"/>
  <c r="BK259" s="1"/>
  <c r="BL259" s="1"/>
  <c r="BC280"/>
  <c r="AZ280"/>
  <c r="BA280" s="1"/>
  <c r="AY280"/>
  <c r="A73"/>
  <c r="A365"/>
  <c r="A265"/>
  <c r="BE71"/>
  <c r="BH216"/>
  <c r="AL216" s="1"/>
  <c r="AM216" s="1"/>
  <c r="AW216"/>
  <c r="Y274"/>
  <c r="Z274" s="1"/>
  <c r="AN274" s="1"/>
  <c r="D272" i="3" s="1"/>
  <c r="BM213" i="1"/>
  <c r="P211" i="3" s="1"/>
  <c r="AX178" i="1"/>
  <c r="K176" i="3" s="1"/>
  <c r="CG683" i="1" l="1"/>
  <c r="AS540"/>
  <c r="AT540" s="1"/>
  <c r="AP460"/>
  <c r="L164" i="3" s="1"/>
  <c r="AU396" i="1"/>
  <c r="AQ441"/>
  <c r="CA654"/>
  <c r="CB654" s="1"/>
  <c r="BN694"/>
  <c r="BO694" s="1"/>
  <c r="BP694" s="1"/>
  <c r="BK666"/>
  <c r="BL666" s="1"/>
  <c r="AY461"/>
  <c r="AZ461" s="1"/>
  <c r="AY573"/>
  <c r="AZ573" s="1"/>
  <c r="AY549"/>
  <c r="AZ549" s="1"/>
  <c r="AQ482"/>
  <c r="AN438"/>
  <c r="BT372"/>
  <c r="J177" i="3"/>
  <c r="BS372" i="1"/>
  <c r="BF491"/>
  <c r="BG491" s="1"/>
  <c r="CH491" s="1"/>
  <c r="BI491" s="1"/>
  <c r="BJ491" s="1"/>
  <c r="AQ522"/>
  <c r="BR522" s="1"/>
  <c r="BU522" s="1"/>
  <c r="BV522" s="1"/>
  <c r="BW522" s="1"/>
  <c r="AW536"/>
  <c r="AS465"/>
  <c r="AT465" s="1"/>
  <c r="AU465" s="1"/>
  <c r="AP438"/>
  <c r="AQ438" s="1"/>
  <c r="AK501"/>
  <c r="BM501" s="1"/>
  <c r="AU436"/>
  <c r="AF574"/>
  <c r="AG574"/>
  <c r="L226" i="3"/>
  <c r="BM509" i="1"/>
  <c r="CG509" s="1"/>
  <c r="AW561"/>
  <c r="AX478"/>
  <c r="BA478" s="1"/>
  <c r="E182" i="3" s="1"/>
  <c r="AV574" i="1"/>
  <c r="AX574" s="1"/>
  <c r="AP558"/>
  <c r="AS558" s="1"/>
  <c r="AT558" s="1"/>
  <c r="AU558" s="1"/>
  <c r="J205" i="3"/>
  <c r="AS695" i="1"/>
  <c r="AT695" s="1"/>
  <c r="AU695" s="1"/>
  <c r="AP547"/>
  <c r="L251" i="3" s="1"/>
  <c r="AL524" i="1"/>
  <c r="AM524" s="1"/>
  <c r="AN524" s="1"/>
  <c r="BN685"/>
  <c r="BK685" s="1"/>
  <c r="BL685" s="1"/>
  <c r="L145" i="3"/>
  <c r="AH478" i="1"/>
  <c r="AI478" s="1"/>
  <c r="AJ478" s="1"/>
  <c r="J182" i="3" s="1"/>
  <c r="AS399" i="1"/>
  <c r="AT399" s="1"/>
  <c r="AU399" s="1"/>
  <c r="BA485"/>
  <c r="E189" i="3" s="1"/>
  <c r="AU400" i="1"/>
  <c r="AQ540"/>
  <c r="BR540" s="1"/>
  <c r="BS380"/>
  <c r="AP566"/>
  <c r="AS566" s="1"/>
  <c r="AT566" s="1"/>
  <c r="AU566" s="1"/>
  <c r="BX380"/>
  <c r="BT380"/>
  <c r="AN548"/>
  <c r="AP443"/>
  <c r="AS443" s="1"/>
  <c r="AT443" s="1"/>
  <c r="AU443" s="1"/>
  <c r="CG669"/>
  <c r="AQ399"/>
  <c r="BR399" s="1"/>
  <c r="M103" i="3" s="1"/>
  <c r="AG489" i="1"/>
  <c r="AY501"/>
  <c r="AZ501" s="1"/>
  <c r="AS582"/>
  <c r="AT582" s="1"/>
  <c r="AU582" s="1"/>
  <c r="AS482"/>
  <c r="AT482" s="1"/>
  <c r="AU482" s="1"/>
  <c r="AU528"/>
  <c r="M76" i="3"/>
  <c r="BX372" i="1"/>
  <c r="S496"/>
  <c r="U496" s="1"/>
  <c r="AB496" s="1"/>
  <c r="AP534"/>
  <c r="L238" i="3" s="1"/>
  <c r="BW372" i="1"/>
  <c r="AQ582"/>
  <c r="BR582" s="1"/>
  <c r="AQ469"/>
  <c r="BR469" s="1"/>
  <c r="L173" i="3"/>
  <c r="X570" i="1"/>
  <c r="Y570" s="1"/>
  <c r="BD496"/>
  <c r="AK473"/>
  <c r="BM473" s="1"/>
  <c r="AC569"/>
  <c r="AY567"/>
  <c r="AZ567" s="1"/>
  <c r="AD586"/>
  <c r="L152" i="3"/>
  <c r="AQ424" i="1"/>
  <c r="BR424" s="1"/>
  <c r="AP456"/>
  <c r="AS456" s="1"/>
  <c r="AT456" s="1"/>
  <c r="AP579"/>
  <c r="L283" i="3" s="1"/>
  <c r="BQ414" i="1"/>
  <c r="AQ465"/>
  <c r="BR465" s="1"/>
  <c r="BT465" s="1"/>
  <c r="AS424"/>
  <c r="AT424" s="1"/>
  <c r="AU424" s="1"/>
  <c r="AQ448"/>
  <c r="BR448" s="1"/>
  <c r="BU448" s="1"/>
  <c r="BV448" s="1"/>
  <c r="AE586"/>
  <c r="AK524"/>
  <c r="BM524" s="1"/>
  <c r="AP597"/>
  <c r="L301" i="3" s="1"/>
  <c r="AW568" i="1"/>
  <c r="AS672"/>
  <c r="AT672" s="1"/>
  <c r="AU672" s="1"/>
  <c r="AK580"/>
  <c r="BM580" s="1"/>
  <c r="M19" i="6"/>
  <c r="M50" i="10"/>
  <c r="F28" i="14" s="1"/>
  <c r="M18" i="6"/>
  <c r="J16"/>
  <c r="S51" i="10" s="1"/>
  <c r="R51"/>
  <c r="AC498" i="1"/>
  <c r="AP516"/>
  <c r="L220" i="3" s="1"/>
  <c r="L59" i="7"/>
  <c r="U4" s="1"/>
  <c r="N10" i="6" s="1"/>
  <c r="N50" i="10" s="1"/>
  <c r="N13" i="6"/>
  <c r="N52" i="10" s="1"/>
  <c r="R52" s="1"/>
  <c r="M52"/>
  <c r="BA590" i="1"/>
  <c r="E294" i="3" s="1"/>
  <c r="AY590" i="1"/>
  <c r="AZ590" s="1"/>
  <c r="Z570"/>
  <c r="AA570" s="1"/>
  <c r="Z496"/>
  <c r="AA496" s="1"/>
  <c r="Y562"/>
  <c r="AV562" s="1"/>
  <c r="AW562" s="1"/>
  <c r="AK458"/>
  <c r="BM458" s="1"/>
  <c r="AK549"/>
  <c r="BM549" s="1"/>
  <c r="AY488"/>
  <c r="AZ488" s="1"/>
  <c r="AP457"/>
  <c r="AS457" s="1"/>
  <c r="AT457" s="1"/>
  <c r="AU457" s="1"/>
  <c r="AQ455"/>
  <c r="BR455" s="1"/>
  <c r="BA479"/>
  <c r="E183" i="3" s="1"/>
  <c r="J253"/>
  <c r="L156"/>
  <c r="AH536" i="1"/>
  <c r="AI536" s="1"/>
  <c r="AJ536" s="1"/>
  <c r="J240" i="3" s="1"/>
  <c r="AH481" i="1"/>
  <c r="AI481" s="1"/>
  <c r="AJ481" s="1"/>
  <c r="J185" i="3" s="1"/>
  <c r="V499" i="1"/>
  <c r="W499" s="1"/>
  <c r="AD498"/>
  <c r="AC544"/>
  <c r="BC570"/>
  <c r="AS455"/>
  <c r="AT455" s="1"/>
  <c r="AU455" s="1"/>
  <c r="AS671"/>
  <c r="AT671" s="1"/>
  <c r="AU671" s="1"/>
  <c r="AK476"/>
  <c r="BM476" s="1"/>
  <c r="AC562"/>
  <c r="X499"/>
  <c r="Y499" s="1"/>
  <c r="AL476"/>
  <c r="AM476" s="1"/>
  <c r="AN476" s="1"/>
  <c r="AL598"/>
  <c r="AM598" s="1"/>
  <c r="AL567"/>
  <c r="AM567" s="1"/>
  <c r="AN567" s="1"/>
  <c r="AP483"/>
  <c r="AQ483" s="1"/>
  <c r="BC499"/>
  <c r="AS452"/>
  <c r="AT452" s="1"/>
  <c r="AQ533"/>
  <c r="BR533" s="1"/>
  <c r="BX533" s="1"/>
  <c r="L293" i="3"/>
  <c r="AD569" i="1"/>
  <c r="AL475"/>
  <c r="AM475" s="1"/>
  <c r="AN475" s="1"/>
  <c r="BF569"/>
  <c r="BG569" s="1"/>
  <c r="CH569" s="1"/>
  <c r="BI569" s="1"/>
  <c r="BJ569" s="1"/>
  <c r="AY487"/>
  <c r="AZ487" s="1"/>
  <c r="CG684"/>
  <c r="BY642"/>
  <c r="BZ642" s="1"/>
  <c r="BO355"/>
  <c r="BP355" s="1"/>
  <c r="AH543"/>
  <c r="AI543" s="1"/>
  <c r="AJ543" s="1"/>
  <c r="AK543" s="1"/>
  <c r="BM543" s="1"/>
  <c r="AP583"/>
  <c r="L287" i="3" s="1"/>
  <c r="AP474" i="1"/>
  <c r="L178" i="3" s="1"/>
  <c r="K10" i="6"/>
  <c r="L50" i="10" s="1"/>
  <c r="W5" i="7"/>
  <c r="CB323" i="1"/>
  <c r="AA544"/>
  <c r="AG544" s="1"/>
  <c r="AL487"/>
  <c r="AM487" s="1"/>
  <c r="AN487" s="1"/>
  <c r="AQ589"/>
  <c r="BR589" s="1"/>
  <c r="AW543"/>
  <c r="AW585"/>
  <c r="AN554"/>
  <c r="BF544"/>
  <c r="BG544" s="1"/>
  <c r="CH544" s="1"/>
  <c r="BI544" s="1"/>
  <c r="BJ544" s="1"/>
  <c r="AF518"/>
  <c r="AH518" s="1"/>
  <c r="AI518" s="1"/>
  <c r="AJ518" s="1"/>
  <c r="Y586"/>
  <c r="AV586" s="1"/>
  <c r="AA551"/>
  <c r="AG551" s="1"/>
  <c r="AA526"/>
  <c r="AD544"/>
  <c r="AP471"/>
  <c r="AQ471" s="1"/>
  <c r="AS533"/>
  <c r="AT533" s="1"/>
  <c r="AU533" s="1"/>
  <c r="L219" i="3"/>
  <c r="CC638" i="1"/>
  <c r="CD638" s="1"/>
  <c r="BW655"/>
  <c r="AK487"/>
  <c r="BM487" s="1"/>
  <c r="AK485"/>
  <c r="BM485" s="1"/>
  <c r="AW525"/>
  <c r="AP459"/>
  <c r="AQ459" s="1"/>
  <c r="AW492"/>
  <c r="BT648"/>
  <c r="BY648" s="1"/>
  <c r="BZ648" s="1"/>
  <c r="AH480"/>
  <c r="AI480" s="1"/>
  <c r="AJ480" s="1"/>
  <c r="AK480" s="1"/>
  <c r="BM480" s="1"/>
  <c r="AV544"/>
  <c r="AW544" s="1"/>
  <c r="AD491"/>
  <c r="AS420"/>
  <c r="AT420" s="1"/>
  <c r="AQ515"/>
  <c r="BR515" s="1"/>
  <c r="L124" i="3"/>
  <c r="L172"/>
  <c r="AV551" i="1"/>
  <c r="AW551" s="1"/>
  <c r="L58" i="7"/>
  <c r="T4" s="1"/>
  <c r="M10" i="6" s="1"/>
  <c r="M49" i="10" s="1"/>
  <c r="AD526" i="1"/>
  <c r="AL591"/>
  <c r="AM591" s="1"/>
  <c r="AN591" s="1"/>
  <c r="AX477"/>
  <c r="BA477" s="1"/>
  <c r="E181" i="3" s="1"/>
  <c r="BA560" i="1"/>
  <c r="E264" i="3" s="1"/>
  <c r="AQ468" i="1"/>
  <c r="BR468" s="1"/>
  <c r="BX468" s="1"/>
  <c r="BU373"/>
  <c r="BV373" s="1"/>
  <c r="BW373" s="1"/>
  <c r="AK488"/>
  <c r="BM488" s="1"/>
  <c r="AH561"/>
  <c r="AI561" s="1"/>
  <c r="AJ561" s="1"/>
  <c r="AK561" s="1"/>
  <c r="AP561" s="1"/>
  <c r="AP453"/>
  <c r="AQ453" s="1"/>
  <c r="Y526"/>
  <c r="AV526" s="1"/>
  <c r="AX490"/>
  <c r="AY490" s="1"/>
  <c r="AZ490" s="1"/>
  <c r="AW493"/>
  <c r="AX480"/>
  <c r="BA480" s="1"/>
  <c r="E184" i="3" s="1"/>
  <c r="AQ419" i="1"/>
  <c r="BR419" s="1"/>
  <c r="AL461"/>
  <c r="AM461" s="1"/>
  <c r="AS419"/>
  <c r="AT419" s="1"/>
  <c r="AU419" s="1"/>
  <c r="AQ437"/>
  <c r="BR437" s="1"/>
  <c r="AQ508"/>
  <c r="BR508" s="1"/>
  <c r="BT508" s="1"/>
  <c r="AY196"/>
  <c r="AP442"/>
  <c r="AS442" s="1"/>
  <c r="AT442" s="1"/>
  <c r="AU442" s="1"/>
  <c r="AS437"/>
  <c r="AT437" s="1"/>
  <c r="AU437" s="1"/>
  <c r="J165" i="3"/>
  <c r="AS508" i="1"/>
  <c r="AT508" s="1"/>
  <c r="M55" i="7"/>
  <c r="BC196" i="1"/>
  <c r="AK535"/>
  <c r="BM535" s="1"/>
  <c r="AA495"/>
  <c r="AG495" s="1"/>
  <c r="AL535"/>
  <c r="AM535" s="1"/>
  <c r="AN535" s="1"/>
  <c r="AZ196"/>
  <c r="BA196" s="1"/>
  <c r="BB196" s="1"/>
  <c r="AA497"/>
  <c r="AG497" s="1"/>
  <c r="AB544"/>
  <c r="CB349"/>
  <c r="CE604"/>
  <c r="AE593"/>
  <c r="AK479"/>
  <c r="BM479" s="1"/>
  <c r="BF518"/>
  <c r="BG518" s="1"/>
  <c r="CH518" s="1"/>
  <c r="BI518" s="1"/>
  <c r="BJ518" s="1"/>
  <c r="AP541"/>
  <c r="L245" i="3" s="1"/>
  <c r="BS648" i="1"/>
  <c r="CE615"/>
  <c r="BW601"/>
  <c r="AY159"/>
  <c r="BC198"/>
  <c r="AK560"/>
  <c r="BM560" s="1"/>
  <c r="AL479"/>
  <c r="AM479" s="1"/>
  <c r="AN479" s="1"/>
  <c r="AQ572"/>
  <c r="BR572" s="1"/>
  <c r="AY580"/>
  <c r="AZ580" s="1"/>
  <c r="AY591"/>
  <c r="AZ591" s="1"/>
  <c r="AV518"/>
  <c r="BX648"/>
  <c r="AV593"/>
  <c r="AX593" s="1"/>
  <c r="AC497"/>
  <c r="BA472"/>
  <c r="E176" i="3" s="1"/>
  <c r="AY475" i="1"/>
  <c r="AZ475" s="1"/>
  <c r="AL560"/>
  <c r="AM560" s="1"/>
  <c r="AN560" s="1"/>
  <c r="AK475"/>
  <c r="BM475" s="1"/>
  <c r="AK567"/>
  <c r="BM567" s="1"/>
  <c r="AK462"/>
  <c r="BM462" s="1"/>
  <c r="CC323"/>
  <c r="CD323" s="1"/>
  <c r="CE323" s="1"/>
  <c r="AF497"/>
  <c r="AH592"/>
  <c r="AI592" s="1"/>
  <c r="AJ592" s="1"/>
  <c r="J296" i="3" s="1"/>
  <c r="AP559" i="1"/>
  <c r="L263" i="3" s="1"/>
  <c r="J192"/>
  <c r="CB646" i="1"/>
  <c r="BX532"/>
  <c r="AV575"/>
  <c r="AW575" s="1"/>
  <c r="AV569"/>
  <c r="AW569" s="1"/>
  <c r="AP554"/>
  <c r="AS554" s="1"/>
  <c r="AT554" s="1"/>
  <c r="AU554" s="1"/>
  <c r="BQ346"/>
  <c r="BY653"/>
  <c r="BZ653" s="1"/>
  <c r="CB650"/>
  <c r="AV491"/>
  <c r="AW491" s="1"/>
  <c r="AH585"/>
  <c r="AI585" s="1"/>
  <c r="AJ585" s="1"/>
  <c r="J289" i="3" s="1"/>
  <c r="AF569" i="1"/>
  <c r="AF593"/>
  <c r="AK472"/>
  <c r="BM472" s="1"/>
  <c r="AF491"/>
  <c r="AB491"/>
  <c r="AB497"/>
  <c r="BW408"/>
  <c r="AD593"/>
  <c r="Z500"/>
  <c r="AA500" s="1"/>
  <c r="AL472"/>
  <c r="AM472" s="1"/>
  <c r="AN472" s="1"/>
  <c r="AC593"/>
  <c r="BC587"/>
  <c r="BF489"/>
  <c r="BG489" s="1"/>
  <c r="CH489" s="1"/>
  <c r="BI489" s="1"/>
  <c r="BJ489" s="1"/>
  <c r="AP523"/>
  <c r="AS523" s="1"/>
  <c r="AT523" s="1"/>
  <c r="AU523" s="1"/>
  <c r="AX489"/>
  <c r="BA489" s="1"/>
  <c r="E193" i="3" s="1"/>
  <c r="AU397" i="1"/>
  <c r="N235" i="3"/>
  <c r="AG593" i="1"/>
  <c r="AU464"/>
  <c r="J189" i="3"/>
  <c r="AH568" i="1"/>
  <c r="AI568" s="1"/>
  <c r="AJ568" s="1"/>
  <c r="AL568" s="1"/>
  <c r="AM568" s="1"/>
  <c r="AN568" s="1"/>
  <c r="AH477"/>
  <c r="AI477" s="1"/>
  <c r="AJ477" s="1"/>
  <c r="J181" i="3" s="1"/>
  <c r="AH525" i="1"/>
  <c r="AI525" s="1"/>
  <c r="AJ525" s="1"/>
  <c r="J229" i="3" s="1"/>
  <c r="AH490" i="1"/>
  <c r="AI490" s="1"/>
  <c r="AJ490" s="1"/>
  <c r="AL490" s="1"/>
  <c r="AM490" s="1"/>
  <c r="AN490" s="1"/>
  <c r="BT539"/>
  <c r="BX539"/>
  <c r="AC551"/>
  <c r="AD495"/>
  <c r="AV498"/>
  <c r="AX498" s="1"/>
  <c r="AC575"/>
  <c r="BE552"/>
  <c r="CI552" s="1"/>
  <c r="BD576"/>
  <c r="BS565"/>
  <c r="AV494"/>
  <c r="AW494" s="1"/>
  <c r="AZ198"/>
  <c r="BA198" s="1"/>
  <c r="AY198"/>
  <c r="X576"/>
  <c r="Y576" s="1"/>
  <c r="BQ351"/>
  <c r="CB645"/>
  <c r="AF575"/>
  <c r="AH493"/>
  <c r="AI493" s="1"/>
  <c r="AJ493" s="1"/>
  <c r="J197" i="3" s="1"/>
  <c r="AH492" i="1"/>
  <c r="AI492" s="1"/>
  <c r="AJ492" s="1"/>
  <c r="J196" i="3" s="1"/>
  <c r="AH550" i="1"/>
  <c r="AI550" s="1"/>
  <c r="AJ550" s="1"/>
  <c r="J254" i="3" s="1"/>
  <c r="AV497" i="1"/>
  <c r="AW497" s="1"/>
  <c r="BC291"/>
  <c r="AD551"/>
  <c r="Z552"/>
  <c r="AE552" s="1"/>
  <c r="AY291"/>
  <c r="Z576"/>
  <c r="AA576" s="1"/>
  <c r="AD575"/>
  <c r="AK598"/>
  <c r="BM598" s="1"/>
  <c r="BW444"/>
  <c r="AP548"/>
  <c r="AQ548" s="1"/>
  <c r="BY602"/>
  <c r="BZ602" s="1"/>
  <c r="AC491"/>
  <c r="AL580"/>
  <c r="AM580" s="1"/>
  <c r="AL462"/>
  <c r="AM462" s="1"/>
  <c r="BF497"/>
  <c r="BG497" s="1"/>
  <c r="CH497" s="1"/>
  <c r="BI497" s="1"/>
  <c r="BJ497" s="1"/>
  <c r="AS572"/>
  <c r="AT572" s="1"/>
  <c r="CB329"/>
  <c r="AK517"/>
  <c r="BM517" s="1"/>
  <c r="AX592"/>
  <c r="BA592" s="1"/>
  <c r="E296" i="3" s="1"/>
  <c r="AX550" i="1"/>
  <c r="BA550" s="1"/>
  <c r="E254" i="3" s="1"/>
  <c r="AK484" i="1"/>
  <c r="BM484" s="1"/>
  <c r="AF544"/>
  <c r="AD497"/>
  <c r="AL484"/>
  <c r="AM484" s="1"/>
  <c r="AL517"/>
  <c r="AM517" s="1"/>
  <c r="AN517" s="1"/>
  <c r="BQ369"/>
  <c r="BF575"/>
  <c r="BG575" s="1"/>
  <c r="CH575" s="1"/>
  <c r="BI575" s="1"/>
  <c r="BJ575" s="1"/>
  <c r="AZ291"/>
  <c r="BA291" s="1"/>
  <c r="BB291" s="1"/>
  <c r="S499"/>
  <c r="U499" s="1"/>
  <c r="S576"/>
  <c r="U576" s="1"/>
  <c r="V570"/>
  <c r="W570" s="1"/>
  <c r="X496"/>
  <c r="Y496" s="1"/>
  <c r="AF489"/>
  <c r="Z594"/>
  <c r="AE594" s="1"/>
  <c r="AK591"/>
  <c r="BM591" s="1"/>
  <c r="AC495"/>
  <c r="BD570"/>
  <c r="BE496"/>
  <c r="CI496" s="1"/>
  <c r="BE499"/>
  <c r="CI499" s="1"/>
  <c r="BE500"/>
  <c r="CI500" s="1"/>
  <c r="AP467"/>
  <c r="L171" i="3" s="1"/>
  <c r="BW556" i="1"/>
  <c r="BC576"/>
  <c r="BU379"/>
  <c r="BV379" s="1"/>
  <c r="BW379" s="1"/>
  <c r="BQ520"/>
  <c r="CB315"/>
  <c r="Q53" i="3"/>
  <c r="Q38"/>
  <c r="Z499" i="1"/>
  <c r="AE499" s="1"/>
  <c r="V576"/>
  <c r="W576" s="1"/>
  <c r="S570"/>
  <c r="U570" s="1"/>
  <c r="AB570" s="1"/>
  <c r="Z587"/>
  <c r="AA587" s="1"/>
  <c r="V496"/>
  <c r="W496" s="1"/>
  <c r="CB334"/>
  <c r="AF495"/>
  <c r="BY647"/>
  <c r="BZ647" s="1"/>
  <c r="BY603"/>
  <c r="BZ603" s="1"/>
  <c r="CA649"/>
  <c r="CC649" s="1"/>
  <c r="CD649" s="1"/>
  <c r="AY535"/>
  <c r="AZ535" s="1"/>
  <c r="BF593"/>
  <c r="BG593" s="1"/>
  <c r="CH593" s="1"/>
  <c r="BI593" s="1"/>
  <c r="BJ593" s="1"/>
  <c r="CE646"/>
  <c r="CA601"/>
  <c r="CC601" s="1"/>
  <c r="AU691"/>
  <c r="AT693"/>
  <c r="AU693" s="1"/>
  <c r="AK573"/>
  <c r="BM573" s="1"/>
  <c r="AU686"/>
  <c r="BW602"/>
  <c r="AL573"/>
  <c r="AM573" s="1"/>
  <c r="AN573" s="1"/>
  <c r="AL584"/>
  <c r="AM584" s="1"/>
  <c r="AN584" s="1"/>
  <c r="BW648"/>
  <c r="BU686"/>
  <c r="BV686" s="1"/>
  <c r="BW686" s="1"/>
  <c r="BS686"/>
  <c r="BT686"/>
  <c r="BX686"/>
  <c r="BO686"/>
  <c r="BP686" s="1"/>
  <c r="BQ686" s="1"/>
  <c r="BK686"/>
  <c r="BL686" s="1"/>
  <c r="BU683"/>
  <c r="BV683" s="1"/>
  <c r="BT683"/>
  <c r="BS683"/>
  <c r="BX683"/>
  <c r="CC654"/>
  <c r="CD654" s="1"/>
  <c r="CE654" s="1"/>
  <c r="BX669"/>
  <c r="BU669"/>
  <c r="BV669" s="1"/>
  <c r="BW669" s="1"/>
  <c r="BT669"/>
  <c r="BS669"/>
  <c r="BO675"/>
  <c r="BK675"/>
  <c r="BL675" s="1"/>
  <c r="BT679"/>
  <c r="BS679"/>
  <c r="BU679"/>
  <c r="BV679" s="1"/>
  <c r="BW679" s="1"/>
  <c r="BX679"/>
  <c r="BT694"/>
  <c r="BS694"/>
  <c r="BX694"/>
  <c r="BU694"/>
  <c r="BV694" s="1"/>
  <c r="BW694" s="1"/>
  <c r="BT685"/>
  <c r="BU685"/>
  <c r="BV685" s="1"/>
  <c r="BW685" s="1"/>
  <c r="BS685"/>
  <c r="BX685"/>
  <c r="BU692"/>
  <c r="BV692" s="1"/>
  <c r="BT692"/>
  <c r="BX692"/>
  <c r="BS692"/>
  <c r="CB637"/>
  <c r="CC637"/>
  <c r="CD637" s="1"/>
  <c r="CB644"/>
  <c r="CC644"/>
  <c r="CD644" s="1"/>
  <c r="CE644" s="1"/>
  <c r="BO695"/>
  <c r="BP695" s="1"/>
  <c r="BQ695" s="1"/>
  <c r="BK695"/>
  <c r="BL695" s="1"/>
  <c r="BO689"/>
  <c r="BP689" s="1"/>
  <c r="BK689"/>
  <c r="BL689" s="1"/>
  <c r="BO693"/>
  <c r="BP693" s="1"/>
  <c r="BQ693" s="1"/>
  <c r="BK693"/>
  <c r="BL693" s="1"/>
  <c r="BX677"/>
  <c r="BT677"/>
  <c r="BS677"/>
  <c r="BU677"/>
  <c r="BV677" s="1"/>
  <c r="BO676"/>
  <c r="BP676" s="1"/>
  <c r="BK676"/>
  <c r="BL676" s="1"/>
  <c r="BO679"/>
  <c r="BP679" s="1"/>
  <c r="BK679"/>
  <c r="BL679" s="1"/>
  <c r="CG670"/>
  <c r="BN670"/>
  <c r="BS680"/>
  <c r="BX680"/>
  <c r="BU680"/>
  <c r="BV680" s="1"/>
  <c r="BT680"/>
  <c r="BX695"/>
  <c r="BS695"/>
  <c r="BU695"/>
  <c r="BV695" s="1"/>
  <c r="BW695" s="1"/>
  <c r="BT695"/>
  <c r="BS691"/>
  <c r="BX691"/>
  <c r="BT691"/>
  <c r="BU691"/>
  <c r="BV691" s="1"/>
  <c r="BO682"/>
  <c r="BP682" s="1"/>
  <c r="BQ682" s="1"/>
  <c r="BK682"/>
  <c r="BL682" s="1"/>
  <c r="BO671"/>
  <c r="BP671" s="1"/>
  <c r="BQ671" s="1"/>
  <c r="BK671"/>
  <c r="BL671" s="1"/>
  <c r="BU693"/>
  <c r="BV693" s="1"/>
  <c r="BT693"/>
  <c r="BS693"/>
  <c r="BX693"/>
  <c r="CA602"/>
  <c r="BB145"/>
  <c r="AA575"/>
  <c r="AG575" s="1"/>
  <c r="AA491"/>
  <c r="AG491" s="1"/>
  <c r="AA562"/>
  <c r="AA569"/>
  <c r="AG569" s="1"/>
  <c r="BF495"/>
  <c r="BG495" s="1"/>
  <c r="CH495" s="1"/>
  <c r="BI495" s="1"/>
  <c r="BJ495" s="1"/>
  <c r="J288" i="3"/>
  <c r="BY601" i="1"/>
  <c r="BZ601" s="1"/>
  <c r="CA603"/>
  <c r="BY649"/>
  <c r="BZ649" s="1"/>
  <c r="BY654"/>
  <c r="BZ654" s="1"/>
  <c r="BW647"/>
  <c r="CC652"/>
  <c r="CD652" s="1"/>
  <c r="CE652" s="1"/>
  <c r="CB652"/>
  <c r="BO680"/>
  <c r="BP680" s="1"/>
  <c r="BK680"/>
  <c r="BL680" s="1"/>
  <c r="BU678"/>
  <c r="BV678" s="1"/>
  <c r="BW678" s="1"/>
  <c r="BS678"/>
  <c r="BX678"/>
  <c r="BT678"/>
  <c r="BT667"/>
  <c r="BU667"/>
  <c r="BV667" s="1"/>
  <c r="BS667"/>
  <c r="BX667"/>
  <c r="CC643"/>
  <c r="CD643" s="1"/>
  <c r="CE643" s="1"/>
  <c r="CB643"/>
  <c r="BO692"/>
  <c r="BP692" s="1"/>
  <c r="BK692"/>
  <c r="BL692" s="1"/>
  <c r="BO681"/>
  <c r="BP681" s="1"/>
  <c r="BQ681" s="1"/>
  <c r="BK681"/>
  <c r="BL681" s="1"/>
  <c r="BU673"/>
  <c r="BV673" s="1"/>
  <c r="BW673" s="1"/>
  <c r="BX673"/>
  <c r="BS673"/>
  <c r="BT673"/>
  <c r="BU674"/>
  <c r="BV674" s="1"/>
  <c r="BW674" s="1"/>
  <c r="BT674"/>
  <c r="BS674"/>
  <c r="BX674"/>
  <c r="BO678"/>
  <c r="BP678" s="1"/>
  <c r="BQ678" s="1"/>
  <c r="BK678"/>
  <c r="BL678" s="1"/>
  <c r="BO668"/>
  <c r="BP668" s="1"/>
  <c r="BK668"/>
  <c r="BL668" s="1"/>
  <c r="BX681"/>
  <c r="BT681"/>
  <c r="BU681"/>
  <c r="BV681" s="1"/>
  <c r="BS681"/>
  <c r="AQ670"/>
  <c r="BR670" s="1"/>
  <c r="AS670"/>
  <c r="AT670" s="1"/>
  <c r="BX668"/>
  <c r="BS668"/>
  <c r="BT668"/>
  <c r="BU668"/>
  <c r="BV668" s="1"/>
  <c r="BW668" s="1"/>
  <c r="BO669"/>
  <c r="BP669" s="1"/>
  <c r="BQ669" s="1"/>
  <c r="BK669"/>
  <c r="BL669" s="1"/>
  <c r="BO690"/>
  <c r="BK690"/>
  <c r="BL690" s="1"/>
  <c r="BO677"/>
  <c r="BP677" s="1"/>
  <c r="BQ677" s="1"/>
  <c r="BK677"/>
  <c r="BL677" s="1"/>
  <c r="BQ238"/>
  <c r="AE494"/>
  <c r="AA498"/>
  <c r="AG498" s="1"/>
  <c r="AC494"/>
  <c r="BX377"/>
  <c r="BQ659"/>
  <c r="CD645"/>
  <c r="CE645" s="1"/>
  <c r="CD613"/>
  <c r="CE613" s="1"/>
  <c r="CB634"/>
  <c r="CC634"/>
  <c r="CD634" s="1"/>
  <c r="BS682"/>
  <c r="BX682"/>
  <c r="BU682"/>
  <c r="BV682" s="1"/>
  <c r="BW682" s="1"/>
  <c r="BT682"/>
  <c r="CB636"/>
  <c r="CC636"/>
  <c r="CD636" s="1"/>
  <c r="CE636" s="1"/>
  <c r="BO672"/>
  <c r="BP672" s="1"/>
  <c r="BQ672" s="1"/>
  <c r="BK672"/>
  <c r="BL672" s="1"/>
  <c r="CC641"/>
  <c r="CD641" s="1"/>
  <c r="CE641" s="1"/>
  <c r="CB641"/>
  <c r="BX672"/>
  <c r="BT672"/>
  <c r="BS672"/>
  <c r="BU672"/>
  <c r="BV672" s="1"/>
  <c r="BW672" s="1"/>
  <c r="CB653"/>
  <c r="CC653"/>
  <c r="CD653" s="1"/>
  <c r="CB651"/>
  <c r="CC651"/>
  <c r="CD651" s="1"/>
  <c r="CB640"/>
  <c r="CC640"/>
  <c r="BO683"/>
  <c r="BP683" s="1"/>
  <c r="BK683"/>
  <c r="BL683" s="1"/>
  <c r="BS671"/>
  <c r="BT671"/>
  <c r="BU671"/>
  <c r="BV671" s="1"/>
  <c r="BW671" s="1"/>
  <c r="BX671"/>
  <c r="BT689"/>
  <c r="BU689"/>
  <c r="BV689" s="1"/>
  <c r="BS689"/>
  <c r="BX689"/>
  <c r="CB642"/>
  <c r="CC642"/>
  <c r="BO684"/>
  <c r="BP684" s="1"/>
  <c r="BQ684" s="1"/>
  <c r="BK684"/>
  <c r="BL684" s="1"/>
  <c r="BO673"/>
  <c r="BP673" s="1"/>
  <c r="BQ673" s="1"/>
  <c r="BK673"/>
  <c r="BL673" s="1"/>
  <c r="BO691"/>
  <c r="BP691" s="1"/>
  <c r="BQ691" s="1"/>
  <c r="BK691"/>
  <c r="BL691" s="1"/>
  <c r="BU687"/>
  <c r="BV687" s="1"/>
  <c r="BW687" s="1"/>
  <c r="BX687"/>
  <c r="BT687"/>
  <c r="BS687"/>
  <c r="BU688"/>
  <c r="BX688"/>
  <c r="BT688"/>
  <c r="BS688"/>
  <c r="BX690"/>
  <c r="BT690"/>
  <c r="BS690"/>
  <c r="BU690"/>
  <c r="BV690" s="1"/>
  <c r="BW690" s="1"/>
  <c r="BO674"/>
  <c r="BP674" s="1"/>
  <c r="BQ674" s="1"/>
  <c r="BK674"/>
  <c r="BL674" s="1"/>
  <c r="BO667"/>
  <c r="BP667" s="1"/>
  <c r="BQ667" s="1"/>
  <c r="BK667"/>
  <c r="BL667" s="1"/>
  <c r="BO688"/>
  <c r="BP688" s="1"/>
  <c r="BQ688" s="1"/>
  <c r="BK688"/>
  <c r="BL688" s="1"/>
  <c r="BX675"/>
  <c r="BT675"/>
  <c r="BS675"/>
  <c r="BU675"/>
  <c r="BV675" s="1"/>
  <c r="BX684"/>
  <c r="BU684"/>
  <c r="BV684" s="1"/>
  <c r="BS684"/>
  <c r="BT684"/>
  <c r="BO687"/>
  <c r="BP687" s="1"/>
  <c r="BQ687" s="1"/>
  <c r="BK687"/>
  <c r="BL687" s="1"/>
  <c r="BS676"/>
  <c r="BT676"/>
  <c r="BU676"/>
  <c r="BV676" s="1"/>
  <c r="BX676"/>
  <c r="BW666"/>
  <c r="AD494"/>
  <c r="AX197"/>
  <c r="K195" i="3" s="1"/>
  <c r="BQ431" i="1"/>
  <c r="CC324"/>
  <c r="CD324" s="1"/>
  <c r="CE324" s="1"/>
  <c r="CA520"/>
  <c r="BQ602"/>
  <c r="BP649"/>
  <c r="BQ649" s="1"/>
  <c r="CE608"/>
  <c r="CA647"/>
  <c r="CD614"/>
  <c r="CE614" s="1"/>
  <c r="AT681"/>
  <c r="AU681" s="1"/>
  <c r="AU678"/>
  <c r="AT667"/>
  <c r="AU667" s="1"/>
  <c r="X500"/>
  <c r="Y500" s="1"/>
  <c r="X587"/>
  <c r="Y587" s="1"/>
  <c r="X594"/>
  <c r="AD594" s="1"/>
  <c r="X552"/>
  <c r="Y552" s="1"/>
  <c r="AV552" s="1"/>
  <c r="BD587"/>
  <c r="BD500"/>
  <c r="BE594"/>
  <c r="CI594" s="1"/>
  <c r="BD552"/>
  <c r="BT379"/>
  <c r="AS509"/>
  <c r="AT509" s="1"/>
  <c r="AU509" s="1"/>
  <c r="CA555"/>
  <c r="Q259" i="3" s="1"/>
  <c r="CA506" i="1"/>
  <c r="Q210" i="3" s="1"/>
  <c r="BY505" i="1"/>
  <c r="BZ505" s="1"/>
  <c r="O209" i="3" s="1"/>
  <c r="G557" i="1"/>
  <c r="G655" s="1"/>
  <c r="A655"/>
  <c r="Q588"/>
  <c r="X588" s="1"/>
  <c r="Y588" s="1"/>
  <c r="BH588"/>
  <c r="Q595"/>
  <c r="BE595" s="1"/>
  <c r="CI595" s="1"/>
  <c r="BH595"/>
  <c r="BN253"/>
  <c r="S500"/>
  <c r="U500" s="1"/>
  <c r="AB500" s="1"/>
  <c r="V587"/>
  <c r="W587" s="1"/>
  <c r="S594"/>
  <c r="U594" s="1"/>
  <c r="AB594" s="1"/>
  <c r="V552"/>
  <c r="W552" s="1"/>
  <c r="BC500"/>
  <c r="BD594"/>
  <c r="BC552"/>
  <c r="BW368"/>
  <c r="BX394"/>
  <c r="AQ509"/>
  <c r="BR509" s="1"/>
  <c r="M213" i="3" s="1"/>
  <c r="CA366" i="1"/>
  <c r="Q70" i="3" s="1"/>
  <c r="Q28"/>
  <c r="CA529" i="1"/>
  <c r="Q233" i="3" s="1"/>
  <c r="Q577" i="1"/>
  <c r="BD577" s="1"/>
  <c r="BH577"/>
  <c r="G558"/>
  <c r="G656" s="1"/>
  <c r="A656"/>
  <c r="AX255"/>
  <c r="K253" i="3" s="1"/>
  <c r="BH255" i="1"/>
  <c r="AL255" s="1"/>
  <c r="AM255" s="1"/>
  <c r="S587"/>
  <c r="U587" s="1"/>
  <c r="V594"/>
  <c r="W594" s="1"/>
  <c r="BW428"/>
  <c r="BQ555"/>
  <c r="CB512"/>
  <c r="BY362"/>
  <c r="BZ362" s="1"/>
  <c r="O66" i="3" s="1"/>
  <c r="CA362" i="1"/>
  <c r="CC362" s="1"/>
  <c r="CD362" s="1"/>
  <c r="CE362" s="1"/>
  <c r="BY342"/>
  <c r="BZ342" s="1"/>
  <c r="O46" i="3" s="1"/>
  <c r="CA342" i="1"/>
  <c r="Q46" i="3" s="1"/>
  <c r="BY352" i="1"/>
  <c r="BZ352" s="1"/>
  <c r="O56" i="3" s="1"/>
  <c r="CA352" i="1"/>
  <c r="Q56" i="3" s="1"/>
  <c r="BY350" i="1"/>
  <c r="BZ350" s="1"/>
  <c r="O54" i="3" s="1"/>
  <c r="CA350" i="1"/>
  <c r="CC350" s="1"/>
  <c r="CD350" s="1"/>
  <c r="CE350" s="1"/>
  <c r="BY363"/>
  <c r="BZ363" s="1"/>
  <c r="O67" i="3" s="1"/>
  <c r="CA363" i="1"/>
  <c r="Q67" i="3" s="1"/>
  <c r="BY355" i="1"/>
  <c r="BZ355" s="1"/>
  <c r="O59" i="3" s="1"/>
  <c r="CA355" i="1"/>
  <c r="CC355" s="1"/>
  <c r="Q19" i="3"/>
  <c r="BY358" i="1"/>
  <c r="BZ358" s="1"/>
  <c r="O62" i="3" s="1"/>
  <c r="BY336" i="1"/>
  <c r="BZ336" s="1"/>
  <c r="O40" i="3" s="1"/>
  <c r="CB336" i="1"/>
  <c r="Q63" i="3"/>
  <c r="BY359" i="1"/>
  <c r="BZ359" s="1"/>
  <c r="O63" i="3" s="1"/>
  <c r="BY343" i="1"/>
  <c r="BZ343" s="1"/>
  <c r="O47" i="3" s="1"/>
  <c r="BK530" i="1"/>
  <c r="BL530" s="1"/>
  <c r="CA530" s="1"/>
  <c r="BK413"/>
  <c r="BL413" s="1"/>
  <c r="BK393"/>
  <c r="BL393" s="1"/>
  <c r="BK360"/>
  <c r="BL360" s="1"/>
  <c r="CA360" s="1"/>
  <c r="CC345"/>
  <c r="CD345" s="1"/>
  <c r="CE345" s="1"/>
  <c r="BY345"/>
  <c r="BZ345" s="1"/>
  <c r="O49" i="3" s="1"/>
  <c r="Q23"/>
  <c r="CC319" i="1"/>
  <c r="CD319" s="1"/>
  <c r="CE319" s="1"/>
  <c r="CB319"/>
  <c r="BK436"/>
  <c r="BL436" s="1"/>
  <c r="BK375"/>
  <c r="BL375" s="1"/>
  <c r="BK527"/>
  <c r="BL527" s="1"/>
  <c r="CA527" s="1"/>
  <c r="BK394"/>
  <c r="BL394" s="1"/>
  <c r="BK464"/>
  <c r="BL464" s="1"/>
  <c r="BK399"/>
  <c r="BL399" s="1"/>
  <c r="BK418"/>
  <c r="BL418" s="1"/>
  <c r="BK422"/>
  <c r="BL422" s="1"/>
  <c r="BY340"/>
  <c r="BZ340" s="1"/>
  <c r="O44" i="3" s="1"/>
  <c r="BY506" i="1"/>
  <c r="BZ506" s="1"/>
  <c r="O210" i="3" s="1"/>
  <c r="BO521" i="1"/>
  <c r="BP521" s="1"/>
  <c r="BQ521" s="1"/>
  <c r="BK521"/>
  <c r="BL521" s="1"/>
  <c r="BQ412"/>
  <c r="CC312"/>
  <c r="CD312" s="1"/>
  <c r="CE312" s="1"/>
  <c r="BO435"/>
  <c r="BP435" s="1"/>
  <c r="BQ435" s="1"/>
  <c r="BK368"/>
  <c r="BL368" s="1"/>
  <c r="BK545"/>
  <c r="BL545" s="1"/>
  <c r="CA545" s="1"/>
  <c r="BK402"/>
  <c r="BL402" s="1"/>
  <c r="BK449"/>
  <c r="BL449" s="1"/>
  <c r="BY519"/>
  <c r="BZ519" s="1"/>
  <c r="O223" i="3" s="1"/>
  <c r="BY520" i="1"/>
  <c r="BZ520" s="1"/>
  <c r="O224" i="3" s="1"/>
  <c r="BK356" i="1"/>
  <c r="BL356" s="1"/>
  <c r="CA356" s="1"/>
  <c r="BY366"/>
  <c r="BZ366" s="1"/>
  <c r="O70" i="3" s="1"/>
  <c r="BY555" i="1"/>
  <c r="BZ555" s="1"/>
  <c r="O259" i="3" s="1"/>
  <c r="Q51"/>
  <c r="BY347" i="1"/>
  <c r="BZ347" s="1"/>
  <c r="O51" i="3" s="1"/>
  <c r="Q50"/>
  <c r="BY346" i="1"/>
  <c r="BZ346" s="1"/>
  <c r="O50" i="3" s="1"/>
  <c r="BK408" i="1"/>
  <c r="BL408" s="1"/>
  <c r="BK373"/>
  <c r="BL373" s="1"/>
  <c r="BK531"/>
  <c r="BL531" s="1"/>
  <c r="BK563"/>
  <c r="BL563" s="1"/>
  <c r="BY341"/>
  <c r="BZ341" s="1"/>
  <c r="O45" i="3" s="1"/>
  <c r="BK513" i="1"/>
  <c r="BL513" s="1"/>
  <c r="CC511"/>
  <c r="CD511" s="1"/>
  <c r="CE511" s="1"/>
  <c r="Q215" i="3"/>
  <c r="CB511" i="1"/>
  <c r="CC512"/>
  <c r="CD512" s="1"/>
  <c r="CE512" s="1"/>
  <c r="BO360"/>
  <c r="BP360" s="1"/>
  <c r="BQ366"/>
  <c r="CB312"/>
  <c r="CB316"/>
  <c r="BQ350"/>
  <c r="BQ425"/>
  <c r="CE504"/>
  <c r="CB310"/>
  <c r="Q14" i="3"/>
  <c r="Q26"/>
  <c r="CC336" i="1"/>
  <c r="CD336" s="1"/>
  <c r="CE336" s="1"/>
  <c r="CC329"/>
  <c r="CD329" s="1"/>
  <c r="CE329" s="1"/>
  <c r="CC344"/>
  <c r="CD344" s="1"/>
  <c r="CB344"/>
  <c r="CB322"/>
  <c r="CC316"/>
  <c r="CD316" s="1"/>
  <c r="CE316" s="1"/>
  <c r="G365"/>
  <c r="BC159"/>
  <c r="AZ180"/>
  <c r="BA180" s="1"/>
  <c r="BB180" s="1"/>
  <c r="BU436"/>
  <c r="BV436" s="1"/>
  <c r="BU383"/>
  <c r="BV383" s="1"/>
  <c r="BW383" s="1"/>
  <c r="BU433"/>
  <c r="BV433" s="1"/>
  <c r="BW433" s="1"/>
  <c r="BN446"/>
  <c r="BQ417"/>
  <c r="BN398"/>
  <c r="BO398" s="1"/>
  <c r="BP398" s="1"/>
  <c r="BQ445"/>
  <c r="BO513"/>
  <c r="BP513" s="1"/>
  <c r="AZ159"/>
  <c r="BA159" s="1"/>
  <c r="BO253"/>
  <c r="BP253" s="1"/>
  <c r="BQ253" s="1"/>
  <c r="AY180"/>
  <c r="BD253"/>
  <c r="BG252" s="1"/>
  <c r="BI252" s="1"/>
  <c r="BJ252" s="1"/>
  <c r="BK252" s="1"/>
  <c r="BL252" s="1"/>
  <c r="BT436"/>
  <c r="BT383"/>
  <c r="H102" i="3"/>
  <c r="H150"/>
  <c r="BN553" i="1"/>
  <c r="Q57" i="3"/>
  <c r="CB353" i="1"/>
  <c r="H83" i="3"/>
  <c r="CB358" i="1"/>
  <c r="BN382"/>
  <c r="BO382" s="1"/>
  <c r="BP382" s="1"/>
  <c r="BQ382" s="1"/>
  <c r="BN389"/>
  <c r="BO389" s="1"/>
  <c r="BP389" s="1"/>
  <c r="BQ389" s="1"/>
  <c r="H257" i="3"/>
  <c r="CG554" i="1"/>
  <c r="CG424"/>
  <c r="CG455"/>
  <c r="CG468"/>
  <c r="BR423"/>
  <c r="CG423"/>
  <c r="BR450"/>
  <c r="BU450" s="1"/>
  <c r="BV450" s="1"/>
  <c r="BW450" s="1"/>
  <c r="CG450"/>
  <c r="CG508"/>
  <c r="CG589"/>
  <c r="CG572"/>
  <c r="CG582"/>
  <c r="CG448"/>
  <c r="BR420"/>
  <c r="BX420" s="1"/>
  <c r="CG420"/>
  <c r="CG465"/>
  <c r="CG533"/>
  <c r="BR441"/>
  <c r="CG441"/>
  <c r="CG437"/>
  <c r="BR546"/>
  <c r="BP341"/>
  <c r="BQ341" s="1"/>
  <c r="M104" i="3"/>
  <c r="BS400" i="1"/>
  <c r="BT400"/>
  <c r="BS571"/>
  <c r="M275" i="3"/>
  <c r="BS395" i="1"/>
  <c r="M99" i="3"/>
  <c r="BS418" i="1"/>
  <c r="M122" i="3"/>
  <c r="M106"/>
  <c r="BS402" i="1"/>
  <c r="M107" i="3"/>
  <c r="BS403" i="1"/>
  <c r="BS449"/>
  <c r="M153" i="3"/>
  <c r="BS384" i="1"/>
  <c r="BU384"/>
  <c r="BV384" s="1"/>
  <c r="BX384"/>
  <c r="M88" i="3"/>
  <c r="BT384" i="1"/>
  <c r="M242" i="3"/>
  <c r="BS538" i="1"/>
  <c r="M168" i="3"/>
  <c r="BS464" i="1"/>
  <c r="BV416"/>
  <c r="BW416" s="1"/>
  <c r="Q207" i="3"/>
  <c r="CB503" i="1"/>
  <c r="CC503"/>
  <c r="CD503" s="1"/>
  <c r="BS390"/>
  <c r="M94" i="3"/>
  <c r="M86"/>
  <c r="BS382" i="1"/>
  <c r="BU382"/>
  <c r="BV382" s="1"/>
  <c r="BW382" s="1"/>
  <c r="M102" i="3"/>
  <c r="BS398" i="1"/>
  <c r="M93" i="3"/>
  <c r="BS389" i="1"/>
  <c r="BX389"/>
  <c r="BT389"/>
  <c r="BU389"/>
  <c r="BS415"/>
  <c r="BX415"/>
  <c r="BT415"/>
  <c r="BU415"/>
  <c r="BV415" s="1"/>
  <c r="BW415" s="1"/>
  <c r="M119" i="3"/>
  <c r="BS581" i="1"/>
  <c r="M285" i="3"/>
  <c r="BS463" i="1"/>
  <c r="M167" i="3"/>
  <c r="M81"/>
  <c r="BS377" i="1"/>
  <c r="BU377"/>
  <c r="BV377" s="1"/>
  <c r="BW377" s="1"/>
  <c r="BS393"/>
  <c r="M97" i="3"/>
  <c r="BT393" i="1"/>
  <c r="BU393"/>
  <c r="BV393" s="1"/>
  <c r="BX393"/>
  <c r="M95" i="3"/>
  <c r="BS391" i="1"/>
  <c r="CG522"/>
  <c r="BR482"/>
  <c r="CG482"/>
  <c r="BR514"/>
  <c r="CG514"/>
  <c r="CG469"/>
  <c r="BX418"/>
  <c r="CG419"/>
  <c r="CG515"/>
  <c r="M151" i="3"/>
  <c r="BS447" i="1"/>
  <c r="M87" i="3"/>
  <c r="BS383" i="1"/>
  <c r="BS387"/>
  <c r="M91" i="3"/>
  <c r="M80"/>
  <c r="BS376" i="1"/>
  <c r="CG390"/>
  <c r="H94" i="3"/>
  <c r="BN390" i="1"/>
  <c r="BK390" s="1"/>
  <c r="BO214"/>
  <c r="BP214" s="1"/>
  <c r="BQ214" s="1"/>
  <c r="BU430"/>
  <c r="BV430" s="1"/>
  <c r="BW430" s="1"/>
  <c r="BT433"/>
  <c r="BU539"/>
  <c r="BV539" s="1"/>
  <c r="BW539" s="1"/>
  <c r="BO545"/>
  <c r="BP545" s="1"/>
  <c r="BN447"/>
  <c r="BK447" s="1"/>
  <c r="AW248"/>
  <c r="BB147"/>
  <c r="BN214"/>
  <c r="BC180"/>
  <c r="AW168"/>
  <c r="BU418"/>
  <c r="BV418" s="1"/>
  <c r="BW418" s="1"/>
  <c r="BT464"/>
  <c r="BX400"/>
  <c r="BT382"/>
  <c r="BO563"/>
  <c r="BP563" s="1"/>
  <c r="BD214"/>
  <c r="BG213" s="1"/>
  <c r="BI213" s="1"/>
  <c r="N211" i="3" s="1"/>
  <c r="BX538" i="1"/>
  <c r="AU440"/>
  <c r="H151" i="3"/>
  <c r="H140"/>
  <c r="BU400" i="1"/>
  <c r="H79" i="3"/>
  <c r="BT538" i="1"/>
  <c r="BR452"/>
  <c r="BX452" s="1"/>
  <c r="CG452"/>
  <c r="M105" i="3"/>
  <c r="BS401" i="1"/>
  <c r="BU401"/>
  <c r="BV401" s="1"/>
  <c r="BW401" s="1"/>
  <c r="BT401"/>
  <c r="BX401"/>
  <c r="BP537"/>
  <c r="BQ537" s="1"/>
  <c r="M261" i="3"/>
  <c r="BS557" i="1"/>
  <c r="M77" i="3"/>
  <c r="BS373" i="1"/>
  <c r="BT373"/>
  <c r="BS396"/>
  <c r="M100" i="3"/>
  <c r="M79"/>
  <c r="BS375" i="1"/>
  <c r="BT375"/>
  <c r="BU375"/>
  <c r="BV375" s="1"/>
  <c r="BW375" s="1"/>
  <c r="M136" i="3"/>
  <c r="BS432" i="1"/>
  <c r="M137" i="3"/>
  <c r="BS433" i="1"/>
  <c r="BS381"/>
  <c r="M85" i="3"/>
  <c r="BX381" i="1"/>
  <c r="BU381"/>
  <c r="BV381" s="1"/>
  <c r="BW381" s="1"/>
  <c r="BT381"/>
  <c r="BS374"/>
  <c r="M78" i="3"/>
  <c r="BT374" i="1"/>
  <c r="BU374"/>
  <c r="BV374" s="1"/>
  <c r="BW374" s="1"/>
  <c r="BX374"/>
  <c r="M126" i="3"/>
  <c r="BS422" i="1"/>
  <c r="M134" i="3"/>
  <c r="BS430" i="1"/>
  <c r="M236" i="3"/>
  <c r="BS532" i="1"/>
  <c r="BS539"/>
  <c r="M243" i="3"/>
  <c r="M125"/>
  <c r="BS421" i="1"/>
  <c r="BX421"/>
  <c r="BT421"/>
  <c r="BU421"/>
  <c r="BV421" s="1"/>
  <c r="M211" i="3"/>
  <c r="BS507" i="1"/>
  <c r="BS528"/>
  <c r="BU528"/>
  <c r="BV528" s="1"/>
  <c r="BW528" s="1"/>
  <c r="BX528"/>
  <c r="M232" i="3"/>
  <c r="BT528" i="1"/>
  <c r="M98" i="3"/>
  <c r="BS394" i="1"/>
  <c r="BT394"/>
  <c r="M268" i="3"/>
  <c r="BS564" i="1"/>
  <c r="M90" i="3"/>
  <c r="BS386" i="1"/>
  <c r="BR388"/>
  <c r="CG388"/>
  <c r="BR392"/>
  <c r="BX392" s="1"/>
  <c r="CG392"/>
  <c r="BR397"/>
  <c r="CG397"/>
  <c r="BR440"/>
  <c r="BX440" s="1"/>
  <c r="CG440"/>
  <c r="M89" i="3"/>
  <c r="BS385" i="1"/>
  <c r="M83" i="3"/>
  <c r="BS379" i="1"/>
  <c r="M150" i="3"/>
  <c r="BS446" i="1"/>
  <c r="BU446"/>
  <c r="BV446" s="1"/>
  <c r="BW446" s="1"/>
  <c r="BX446"/>
  <c r="BT446"/>
  <c r="M257" i="3"/>
  <c r="BS553" i="1"/>
  <c r="CG373"/>
  <c r="H77" i="3"/>
  <c r="BV520" i="1"/>
  <c r="BW520" s="1"/>
  <c r="BP352"/>
  <c r="BQ352" s="1"/>
  <c r="BS436"/>
  <c r="M140" i="3"/>
  <c r="M82"/>
  <c r="BS378" i="1"/>
  <c r="AX248"/>
  <c r="K246" i="3" s="1"/>
  <c r="AN501" i="1"/>
  <c r="BU532"/>
  <c r="BV532" s="1"/>
  <c r="BX430"/>
  <c r="BU464"/>
  <c r="BV464" s="1"/>
  <c r="BX432"/>
  <c r="BO422"/>
  <c r="BP422" s="1"/>
  <c r="BU538"/>
  <c r="BV538" s="1"/>
  <c r="BW538" s="1"/>
  <c r="H89" i="3"/>
  <c r="BO418" i="1"/>
  <c r="BP418" s="1"/>
  <c r="BO413"/>
  <c r="BP413" s="1"/>
  <c r="BO436"/>
  <c r="BP436" s="1"/>
  <c r="BO393"/>
  <c r="BP393" s="1"/>
  <c r="BQ393" s="1"/>
  <c r="Q47" i="3"/>
  <c r="CC343" i="1"/>
  <c r="CD343" s="1"/>
  <c r="CB343"/>
  <c r="CD327"/>
  <c r="CE327" s="1"/>
  <c r="BO374"/>
  <c r="BP374" s="1"/>
  <c r="BQ374" s="1"/>
  <c r="BL374"/>
  <c r="BO571"/>
  <c r="BP571" s="1"/>
  <c r="BL571"/>
  <c r="CC359"/>
  <c r="CB359"/>
  <c r="BH164"/>
  <c r="AL164" s="1"/>
  <c r="AM164" s="1"/>
  <c r="BD247"/>
  <c r="BG246" s="1"/>
  <c r="BI246" s="1"/>
  <c r="N244" i="3" s="1"/>
  <c r="AU468" i="1"/>
  <c r="BO399"/>
  <c r="BP399" s="1"/>
  <c r="BO402"/>
  <c r="BP402" s="1"/>
  <c r="BO384"/>
  <c r="BL384"/>
  <c r="CB347"/>
  <c r="BO556"/>
  <c r="BP556" s="1"/>
  <c r="BQ556" s="1"/>
  <c r="BL556"/>
  <c r="CA556" s="1"/>
  <c r="BO532"/>
  <c r="BP532" s="1"/>
  <c r="BL532"/>
  <c r="Q13" i="3"/>
  <c r="CC309" i="1"/>
  <c r="CD309" s="1"/>
  <c r="CE309" s="1"/>
  <c r="CB309"/>
  <c r="AX203"/>
  <c r="AY203" s="1"/>
  <c r="AU392"/>
  <c r="BO464"/>
  <c r="BP464" s="1"/>
  <c r="BO385"/>
  <c r="BP385" s="1"/>
  <c r="BL385"/>
  <c r="BO432"/>
  <c r="BP432" s="1"/>
  <c r="BQ432" s="1"/>
  <c r="BL432"/>
  <c r="BO372"/>
  <c r="BP372" s="1"/>
  <c r="BL372"/>
  <c r="BO380"/>
  <c r="BP380" s="1"/>
  <c r="BL380"/>
  <c r="BO565"/>
  <c r="BP565" s="1"/>
  <c r="BL565"/>
  <c r="BO430"/>
  <c r="BP430" s="1"/>
  <c r="BL430"/>
  <c r="BO557"/>
  <c r="BP557" s="1"/>
  <c r="BL557"/>
  <c r="BO395"/>
  <c r="BP395" s="1"/>
  <c r="BQ395" s="1"/>
  <c r="BL395"/>
  <c r="BO391"/>
  <c r="BP391" s="1"/>
  <c r="BL391"/>
  <c r="Q49" i="3"/>
  <c r="Q35"/>
  <c r="CC331" i="1"/>
  <c r="CB331"/>
  <c r="AX164"/>
  <c r="K162" i="3" s="1"/>
  <c r="AX201" i="1"/>
  <c r="K199" i="3" s="1"/>
  <c r="AW164" i="1"/>
  <c r="AU448"/>
  <c r="BO449"/>
  <c r="BP449" s="1"/>
  <c r="BQ506"/>
  <c r="BJ238"/>
  <c r="BK238" s="1"/>
  <c r="AX230"/>
  <c r="K228" i="3" s="1"/>
  <c r="BH248" i="1"/>
  <c r="AL248" s="1"/>
  <c r="AM248" s="1"/>
  <c r="AW255"/>
  <c r="AX168"/>
  <c r="K166" i="3" s="1"/>
  <c r="BH230" i="1"/>
  <c r="AL230" s="1"/>
  <c r="AM230" s="1"/>
  <c r="BH168"/>
  <c r="AL168" s="1"/>
  <c r="AM168" s="1"/>
  <c r="AU388"/>
  <c r="AW230"/>
  <c r="BL258"/>
  <c r="K177" i="3"/>
  <c r="BC179" i="1"/>
  <c r="BH280"/>
  <c r="AL280" s="1"/>
  <c r="AM280" s="1"/>
  <c r="AY179"/>
  <c r="AU299"/>
  <c r="AV299" s="1"/>
  <c r="G297" i="3" s="1"/>
  <c r="AW280" i="1"/>
  <c r="AU167"/>
  <c r="AV167" s="1"/>
  <c r="G165" i="3" s="1"/>
  <c r="AQ454" i="1"/>
  <c r="BH273"/>
  <c r="AL273" s="1"/>
  <c r="AM273" s="1"/>
  <c r="AS454"/>
  <c r="AT454" s="1"/>
  <c r="AU454" s="1"/>
  <c r="AW273"/>
  <c r="BJ251"/>
  <c r="BK251" s="1"/>
  <c r="BL251" s="1"/>
  <c r="AZ299"/>
  <c r="BA299" s="1"/>
  <c r="BB299" s="1"/>
  <c r="K297" i="3"/>
  <c r="BC167" i="1"/>
  <c r="K165" i="3"/>
  <c r="BN420" i="1"/>
  <c r="BK420" s="1"/>
  <c r="H124" i="3"/>
  <c r="BN533" i="1"/>
  <c r="BK533" s="1"/>
  <c r="H237" i="3"/>
  <c r="BN254" i="1"/>
  <c r="P252" i="3"/>
  <c r="AQ566" i="1"/>
  <c r="BJ226"/>
  <c r="BK226" s="1"/>
  <c r="BL226" s="1"/>
  <c r="N224" i="3"/>
  <c r="BO227" i="1"/>
  <c r="BP227" s="1"/>
  <c r="P225" i="3"/>
  <c r="BC184" i="1"/>
  <c r="K182" i="3"/>
  <c r="AT293" i="1"/>
  <c r="AU293" s="1"/>
  <c r="I291" i="3"/>
  <c r="BJ212" i="1"/>
  <c r="BK212" s="1"/>
  <c r="N210" i="3"/>
  <c r="AQ205" i="1"/>
  <c r="AR205" s="1"/>
  <c r="AS205" s="1"/>
  <c r="I203" i="3"/>
  <c r="AQ206" i="1"/>
  <c r="AR206" s="1"/>
  <c r="AS206" s="1"/>
  <c r="I204" i="3"/>
  <c r="BN260" i="1"/>
  <c r="P258" i="3"/>
  <c r="BN455" i="1"/>
  <c r="BK455" s="1"/>
  <c r="H159" i="3"/>
  <c r="AL510" i="1"/>
  <c r="AM510" s="1"/>
  <c r="AN510" s="1"/>
  <c r="J214" i="3"/>
  <c r="AS404" i="1"/>
  <c r="AT404" s="1"/>
  <c r="L108" i="3"/>
  <c r="AY229" i="1"/>
  <c r="K227" i="3"/>
  <c r="AK542" i="1"/>
  <c r="BM542" s="1"/>
  <c r="J246" i="3"/>
  <c r="BN508" i="1"/>
  <c r="H212" i="3"/>
  <c r="BN452" i="1"/>
  <c r="BK452" s="1"/>
  <c r="H156" i="3"/>
  <c r="AQ451" i="1"/>
  <c r="L155" i="3"/>
  <c r="BN437" i="1"/>
  <c r="BK437" s="1"/>
  <c r="H141" i="3"/>
  <c r="BN378" i="1"/>
  <c r="BO378" s="1"/>
  <c r="BP378" s="1"/>
  <c r="BQ378" s="1"/>
  <c r="H82" i="3"/>
  <c r="BN383" i="1"/>
  <c r="H87" i="3"/>
  <c r="AS466" i="1"/>
  <c r="AT466" s="1"/>
  <c r="AU466" s="1"/>
  <c r="L170" i="3"/>
  <c r="BN376" i="1"/>
  <c r="BK376" s="1"/>
  <c r="H80" i="3"/>
  <c r="AT187" i="1"/>
  <c r="AU187" s="1"/>
  <c r="AV187" s="1"/>
  <c r="G185" i="3" s="1"/>
  <c r="I185"/>
  <c r="AT186" i="1"/>
  <c r="AU186" s="1"/>
  <c r="AV186" s="1"/>
  <c r="G184" i="3" s="1"/>
  <c r="I184"/>
  <c r="BN564" i="1"/>
  <c r="BK564" s="1"/>
  <c r="H268" i="3"/>
  <c r="BN400" i="1"/>
  <c r="BO400" s="1"/>
  <c r="H104" i="3"/>
  <c r="BN450" i="1"/>
  <c r="H154" i="3"/>
  <c r="BJ245" i="1"/>
  <c r="BK245" s="1"/>
  <c r="BL245" s="1"/>
  <c r="N243" i="3"/>
  <c r="BC216" i="1"/>
  <c r="BM216" s="1"/>
  <c r="K214" i="3"/>
  <c r="BH197" i="1"/>
  <c r="AL197" s="1"/>
  <c r="AM197" s="1"/>
  <c r="AV197"/>
  <c r="G195" i="3" s="1"/>
  <c r="BJ219" i="1"/>
  <c r="BK219" s="1"/>
  <c r="BL219" s="1"/>
  <c r="N217" i="3"/>
  <c r="AZ240" i="1"/>
  <c r="BA240" s="1"/>
  <c r="BB240" s="1"/>
  <c r="K238" i="3"/>
  <c r="BH298" i="1"/>
  <c r="AL298" s="1"/>
  <c r="AM298" s="1"/>
  <c r="AV298"/>
  <c r="G296" i="3" s="1"/>
  <c r="AS439" i="1"/>
  <c r="AT439" s="1"/>
  <c r="AU439" s="1"/>
  <c r="L143" i="3"/>
  <c r="BN582" i="1"/>
  <c r="BK582" s="1"/>
  <c r="H286" i="3"/>
  <c r="BH201" i="1"/>
  <c r="AL201" s="1"/>
  <c r="AM201" s="1"/>
  <c r="AV201"/>
  <c r="G199" i="3" s="1"/>
  <c r="BJ220" i="1"/>
  <c r="BK220" s="1"/>
  <c r="BL220" s="1"/>
  <c r="N218" i="3"/>
  <c r="BN433" i="1"/>
  <c r="BK433" s="1"/>
  <c r="H137" i="3"/>
  <c r="BN441" i="1"/>
  <c r="H145" i="3"/>
  <c r="AY173" i="1"/>
  <c r="K171" i="3"/>
  <c r="BN515" i="1"/>
  <c r="BK515" s="1"/>
  <c r="H219" i="3"/>
  <c r="AX273" i="1"/>
  <c r="K271" i="3" s="1"/>
  <c r="BN396" i="1"/>
  <c r="BK396" s="1"/>
  <c r="H100" i="3"/>
  <c r="BN465" i="1"/>
  <c r="BK465" s="1"/>
  <c r="H169" i="3"/>
  <c r="BN377" i="1"/>
  <c r="BK377" s="1"/>
  <c r="H81" i="3"/>
  <c r="BN539" i="1"/>
  <c r="BK539" s="1"/>
  <c r="H243" i="3"/>
  <c r="BN401" i="1"/>
  <c r="BK401" s="1"/>
  <c r="H105" i="3"/>
  <c r="BJ261" i="1"/>
  <c r="BK261" s="1"/>
  <c r="BL261" s="1"/>
  <c r="N259" i="3"/>
  <c r="AT249" i="1"/>
  <c r="AU249" s="1"/>
  <c r="AV249" s="1"/>
  <c r="G247" i="3" s="1"/>
  <c r="I247"/>
  <c r="AQ231" i="1"/>
  <c r="AR231" s="1"/>
  <c r="AS231" s="1"/>
  <c r="I229" i="3"/>
  <c r="BH182" i="1"/>
  <c r="AL182" s="1"/>
  <c r="AM182" s="1"/>
  <c r="AV182"/>
  <c r="G180" i="3" s="1"/>
  <c r="BN589" i="1"/>
  <c r="BK589" s="1"/>
  <c r="H293" i="3"/>
  <c r="BN572" i="1"/>
  <c r="BK572" s="1"/>
  <c r="H276" i="3"/>
  <c r="BC222" i="1"/>
  <c r="BD222" s="1"/>
  <c r="BG221" s="1"/>
  <c r="BI221" s="1"/>
  <c r="K220" i="3"/>
  <c r="BN387" i="1"/>
  <c r="BK387" s="1"/>
  <c r="H91" i="3"/>
  <c r="BN581" i="1"/>
  <c r="BK581" s="1"/>
  <c r="H285" i="3"/>
  <c r="BN403" i="1"/>
  <c r="BO403" s="1"/>
  <c r="BP403" s="1"/>
  <c r="H107" i="3"/>
  <c r="AY166" i="1"/>
  <c r="K164" i="3"/>
  <c r="AQ434" i="1"/>
  <c r="L138" i="3"/>
  <c r="BJ244" i="1"/>
  <c r="BK244" s="1"/>
  <c r="BL244" s="1"/>
  <c r="N242" i="3"/>
  <c r="AN590" i="1"/>
  <c r="BZ529"/>
  <c r="O233" i="3" s="1"/>
  <c r="CD321" i="1"/>
  <c r="CE321" s="1"/>
  <c r="CD315"/>
  <c r="CE315" s="1"/>
  <c r="CC361"/>
  <c r="CD361" s="1"/>
  <c r="CE361" s="1"/>
  <c r="CB361"/>
  <c r="CC364"/>
  <c r="CB364"/>
  <c r="CB339"/>
  <c r="CC339"/>
  <c r="CD339" s="1"/>
  <c r="CB354"/>
  <c r="CC354"/>
  <c r="CD354" s="1"/>
  <c r="CE354" s="1"/>
  <c r="CC357"/>
  <c r="CD357" s="1"/>
  <c r="CB357"/>
  <c r="CB351"/>
  <c r="CC351"/>
  <c r="CE328"/>
  <c r="CE317"/>
  <c r="CB346"/>
  <c r="CC346"/>
  <c r="CD346" s="1"/>
  <c r="CE346" s="1"/>
  <c r="Q209" i="3"/>
  <c r="AQ466" i="1"/>
  <c r="AX241"/>
  <c r="BC173"/>
  <c r="AS164"/>
  <c r="AZ173"/>
  <c r="BA173" s="1"/>
  <c r="AS434"/>
  <c r="AT434" s="1"/>
  <c r="AU434" s="1"/>
  <c r="AZ166"/>
  <c r="BA166" s="1"/>
  <c r="BB166" s="1"/>
  <c r="BH203"/>
  <c r="AL203" s="1"/>
  <c r="AM203" s="1"/>
  <c r="BC166"/>
  <c r="AW203"/>
  <c r="BW380"/>
  <c r="BQ411"/>
  <c r="BQ347"/>
  <c r="AH486"/>
  <c r="AI486" s="1"/>
  <c r="AJ486" s="1"/>
  <c r="BB278"/>
  <c r="AP590"/>
  <c r="BH241"/>
  <c r="AL241" s="1"/>
  <c r="AM241" s="1"/>
  <c r="BT418"/>
  <c r="BQ343"/>
  <c r="AW241"/>
  <c r="AY240"/>
  <c r="BO356"/>
  <c r="BP356" s="1"/>
  <c r="BQ356" s="1"/>
  <c r="BO531"/>
  <c r="BP531" s="1"/>
  <c r="BO530"/>
  <c r="AX200"/>
  <c r="AL542"/>
  <c r="AM542" s="1"/>
  <c r="AN542" s="1"/>
  <c r="BU396"/>
  <c r="BV396" s="1"/>
  <c r="BP394"/>
  <c r="BQ394" s="1"/>
  <c r="BP359"/>
  <c r="BQ359" s="1"/>
  <c r="BP416"/>
  <c r="BQ416" s="1"/>
  <c r="BO408"/>
  <c r="BO368"/>
  <c r="BP368" s="1"/>
  <c r="BB193"/>
  <c r="BT449"/>
  <c r="BT396"/>
  <c r="BX396"/>
  <c r="BO375"/>
  <c r="BO527"/>
  <c r="BP527" s="1"/>
  <c r="BO373"/>
  <c r="BC229"/>
  <c r="BM229" s="1"/>
  <c r="BD215"/>
  <c r="BG214" s="1"/>
  <c r="BI214" s="1"/>
  <c r="AS451"/>
  <c r="AT451" s="1"/>
  <c r="AU451" s="1"/>
  <c r="AZ222"/>
  <c r="BA222" s="1"/>
  <c r="BB222" s="1"/>
  <c r="AD283"/>
  <c r="AE283" s="1"/>
  <c r="AJ283" s="1"/>
  <c r="BN381"/>
  <c r="BN540"/>
  <c r="BN386"/>
  <c r="BN507"/>
  <c r="BN424"/>
  <c r="BN538"/>
  <c r="BX376"/>
  <c r="BU376"/>
  <c r="BT376"/>
  <c r="AC570"/>
  <c r="BB221"/>
  <c r="BC299"/>
  <c r="AZ229"/>
  <c r="BA229" s="1"/>
  <c r="BB229" s="1"/>
  <c r="BN379"/>
  <c r="BN421"/>
  <c r="BN463"/>
  <c r="BN415"/>
  <c r="BN528"/>
  <c r="AY222"/>
  <c r="BX414"/>
  <c r="AK510"/>
  <c r="BM510" s="1"/>
  <c r="AQ439"/>
  <c r="H96" i="3"/>
  <c r="BX506" i="1"/>
  <c r="BU506"/>
  <c r="BV506" s="1"/>
  <c r="BW506" s="1"/>
  <c r="BT422"/>
  <c r="BU395"/>
  <c r="BV395" s="1"/>
  <c r="BW395" s="1"/>
  <c r="BX395"/>
  <c r="BT395"/>
  <c r="BU386"/>
  <c r="BV386" s="1"/>
  <c r="BW386" s="1"/>
  <c r="BT386"/>
  <c r="BX386"/>
  <c r="BU507"/>
  <c r="BV507" s="1"/>
  <c r="BW507" s="1"/>
  <c r="BX507"/>
  <c r="BT507"/>
  <c r="BU563"/>
  <c r="BV563" s="1"/>
  <c r="BW563" s="1"/>
  <c r="BT563"/>
  <c r="BX563"/>
  <c r="BU527"/>
  <c r="BV527" s="1"/>
  <c r="BW527" s="1"/>
  <c r="BX527"/>
  <c r="BU414"/>
  <c r="BV414" s="1"/>
  <c r="BW414" s="1"/>
  <c r="AY299"/>
  <c r="AW197"/>
  <c r="BX449"/>
  <c r="BT553"/>
  <c r="H258" i="3"/>
  <c r="H152"/>
  <c r="BU449" i="1"/>
  <c r="BV449" s="1"/>
  <c r="BW449" s="1"/>
  <c r="H218" i="3"/>
  <c r="BT378" i="1"/>
  <c r="BU378"/>
  <c r="BV378" s="1"/>
  <c r="BW378" s="1"/>
  <c r="BX378"/>
  <c r="BU402"/>
  <c r="BV402" s="1"/>
  <c r="BW402" s="1"/>
  <c r="BX402"/>
  <c r="BT385"/>
  <c r="BU385"/>
  <c r="BV385" s="1"/>
  <c r="BW385" s="1"/>
  <c r="BX385"/>
  <c r="BT537"/>
  <c r="BY537" s="1"/>
  <c r="BU432"/>
  <c r="BT432"/>
  <c r="AX223"/>
  <c r="BC240"/>
  <c r="BM240" s="1"/>
  <c r="AT205"/>
  <c r="AX205" s="1"/>
  <c r="BO260"/>
  <c r="BP260" s="1"/>
  <c r="BQ260" s="1"/>
  <c r="BB176"/>
  <c r="BB126"/>
  <c r="X301"/>
  <c r="AP301" s="1"/>
  <c r="BB279"/>
  <c r="AW201"/>
  <c r="AW298"/>
  <c r="AW182"/>
  <c r="BB179"/>
  <c r="AZ216"/>
  <c r="BA216" s="1"/>
  <c r="BB216" s="1"/>
  <c r="AZ184"/>
  <c r="BA184" s="1"/>
  <c r="BB184" s="1"/>
  <c r="BM221"/>
  <c r="P219" i="3" s="1"/>
  <c r="AT300" i="1"/>
  <c r="AX300" s="1"/>
  <c r="AQ300"/>
  <c r="AR300" s="1"/>
  <c r="AS300" s="1"/>
  <c r="BX390"/>
  <c r="BT390"/>
  <c r="BU390"/>
  <c r="BV390" s="1"/>
  <c r="BW390" s="1"/>
  <c r="AY184"/>
  <c r="AY167"/>
  <c r="BX445"/>
  <c r="BT445"/>
  <c r="BU445"/>
  <c r="BX463"/>
  <c r="BT463"/>
  <c r="BU463"/>
  <c r="BV463" s="1"/>
  <c r="BW463" s="1"/>
  <c r="BO254"/>
  <c r="BP254" s="1"/>
  <c r="AQ186"/>
  <c r="AR186" s="1"/>
  <c r="AS186" s="1"/>
  <c r="AT231"/>
  <c r="AU231" s="1"/>
  <c r="BF494"/>
  <c r="BG494" s="1"/>
  <c r="AP584"/>
  <c r="AY462"/>
  <c r="AZ462" s="1"/>
  <c r="BA462"/>
  <c r="E166" i="3" s="1"/>
  <c r="AY543" i="1"/>
  <c r="AZ543" s="1"/>
  <c r="BA543"/>
  <c r="E247" i="3" s="1"/>
  <c r="BD254" i="1"/>
  <c r="BG253" s="1"/>
  <c r="BI253" s="1"/>
  <c r="W302"/>
  <c r="BF498"/>
  <c r="BG498" s="1"/>
  <c r="CH498" s="1"/>
  <c r="BI498" s="1"/>
  <c r="BJ498" s="1"/>
  <c r="BU564"/>
  <c r="BV564" s="1"/>
  <c r="BX564"/>
  <c r="BT564"/>
  <c r="BA536"/>
  <c r="E240" i="3" s="1"/>
  <c r="AY536" i="1"/>
  <c r="AZ536" s="1"/>
  <c r="AY585"/>
  <c r="AZ585" s="1"/>
  <c r="BA585"/>
  <c r="E289" i="3" s="1"/>
  <c r="AB552" i="1"/>
  <c r="AP461"/>
  <c r="AP470"/>
  <c r="AQ470" s="1"/>
  <c r="BR470" s="1"/>
  <c r="BS470" s="1"/>
  <c r="AY510"/>
  <c r="AZ510" s="1"/>
  <c r="BA510"/>
  <c r="E214" i="3" s="1"/>
  <c r="AY525" i="1"/>
  <c r="AZ525" s="1"/>
  <c r="BA525"/>
  <c r="E229" i="3" s="1"/>
  <c r="AY542" i="1"/>
  <c r="AZ542" s="1"/>
  <c r="BA542"/>
  <c r="E246" i="3" s="1"/>
  <c r="AY481" i="1"/>
  <c r="AZ481" s="1"/>
  <c r="BA481"/>
  <c r="E185" i="3" s="1"/>
  <c r="AQ404" i="1"/>
  <c r="BF526"/>
  <c r="BG526" s="1"/>
  <c r="CH526" s="1"/>
  <c r="BI526" s="1"/>
  <c r="BJ526" s="1"/>
  <c r="AY493"/>
  <c r="AZ493" s="1"/>
  <c r="BA493"/>
  <c r="E197" i="3" s="1"/>
  <c r="AP591" i="1"/>
  <c r="AX486"/>
  <c r="AW486"/>
  <c r="BA568"/>
  <c r="E272" i="3" s="1"/>
  <c r="AY568" i="1"/>
  <c r="AZ568" s="1"/>
  <c r="BA492"/>
  <c r="E196" i="3" s="1"/>
  <c r="AY492" i="1"/>
  <c r="AZ492" s="1"/>
  <c r="BX398"/>
  <c r="BU398"/>
  <c r="BV398" s="1"/>
  <c r="BW398" s="1"/>
  <c r="BT398"/>
  <c r="AY561"/>
  <c r="AZ561" s="1"/>
  <c r="BA561"/>
  <c r="E265" i="3" s="1"/>
  <c r="AX495" i="1"/>
  <c r="AW495"/>
  <c r="BF551"/>
  <c r="BG551" s="1"/>
  <c r="CH551" s="1"/>
  <c r="BI551" s="1"/>
  <c r="BJ551" s="1"/>
  <c r="BD263"/>
  <c r="BG262" s="1"/>
  <c r="BI262" s="1"/>
  <c r="AQ293"/>
  <c r="AR293" s="1"/>
  <c r="AS293" s="1"/>
  <c r="AQ249"/>
  <c r="AR249" s="1"/>
  <c r="AS249" s="1"/>
  <c r="AD294"/>
  <c r="AE294" s="1"/>
  <c r="AJ294" s="1"/>
  <c r="AW223"/>
  <c r="BB215"/>
  <c r="AG494"/>
  <c r="AX182"/>
  <c r="K180" i="3" s="1"/>
  <c r="Y282" i="1"/>
  <c r="Z282" s="1"/>
  <c r="AN282" s="1"/>
  <c r="D280" i="3" s="1"/>
  <c r="W284" i="1"/>
  <c r="BH223"/>
  <c r="AL223" s="1"/>
  <c r="AM223" s="1"/>
  <c r="AT206"/>
  <c r="AU206" s="1"/>
  <c r="AY216"/>
  <c r="AA284"/>
  <c r="AB284" s="1"/>
  <c r="BN227"/>
  <c r="BD228"/>
  <c r="BG227" s="1"/>
  <c r="BI227" s="1"/>
  <c r="BH200"/>
  <c r="AL200" s="1"/>
  <c r="AM200" s="1"/>
  <c r="AT282"/>
  <c r="AX282" s="1"/>
  <c r="K280" i="3" s="1"/>
  <c r="AQ282" i="1"/>
  <c r="AR282" s="1"/>
  <c r="AS282" s="1"/>
  <c r="AQ187"/>
  <c r="AR187" s="1"/>
  <c r="AS187" s="1"/>
  <c r="S302"/>
  <c r="V302" s="1"/>
  <c r="T302" s="1"/>
  <c r="Y302" s="1"/>
  <c r="Z302" s="1"/>
  <c r="AW200"/>
  <c r="AN283"/>
  <c r="D281" i="3" s="1"/>
  <c r="AD301" i="1"/>
  <c r="AE301" s="1"/>
  <c r="AJ301" s="1"/>
  <c r="AX183"/>
  <c r="AA302"/>
  <c r="AB302" s="1"/>
  <c r="T577"/>
  <c r="T588"/>
  <c r="T595"/>
  <c r="X283"/>
  <c r="AP283" s="1"/>
  <c r="AC284"/>
  <c r="AC302"/>
  <c r="AX224"/>
  <c r="S284"/>
  <c r="V284" s="1"/>
  <c r="T284" s="1"/>
  <c r="Y284" s="1"/>
  <c r="Z284" s="1"/>
  <c r="BA165"/>
  <c r="BB165" s="1"/>
  <c r="X294"/>
  <c r="AP294" s="1"/>
  <c r="Y232"/>
  <c r="Z232" s="1"/>
  <c r="AN232" s="1"/>
  <c r="D230" i="3" s="1"/>
  <c r="AX256" i="1"/>
  <c r="AN470"/>
  <c r="R578"/>
  <c r="P578"/>
  <c r="R596"/>
  <c r="P596"/>
  <c r="BB157"/>
  <c r="Y301"/>
  <c r="Z301" s="1"/>
  <c r="AN301" s="1"/>
  <c r="D299" i="3" s="1"/>
  <c r="AZ167" i="1"/>
  <c r="BA167" s="1"/>
  <c r="BB167" s="1"/>
  <c r="AX274"/>
  <c r="AF551"/>
  <c r="BB228"/>
  <c r="X257"/>
  <c r="AP257" s="1"/>
  <c r="X275"/>
  <c r="AP275" s="1"/>
  <c r="AS224"/>
  <c r="AF494"/>
  <c r="AR183"/>
  <c r="AS183" s="1"/>
  <c r="AX267"/>
  <c r="AF498"/>
  <c r="AQ232"/>
  <c r="AR232" s="1"/>
  <c r="AT232"/>
  <c r="AU232" s="1"/>
  <c r="AV232" s="1"/>
  <c r="G230" i="3" s="1"/>
  <c r="AT250" i="1"/>
  <c r="AU250" s="1"/>
  <c r="AV250" s="1"/>
  <c r="G248" i="3" s="1"/>
  <c r="AQ250" i="1"/>
  <c r="AR250" s="1"/>
  <c r="AS250" s="1"/>
  <c r="AQ268"/>
  <c r="AR268" s="1"/>
  <c r="AT268"/>
  <c r="AU268" s="1"/>
  <c r="AV268" s="1"/>
  <c r="G266" i="3" s="1"/>
  <c r="BN213" i="1"/>
  <c r="BO213"/>
  <c r="BP213" s="1"/>
  <c r="BQ213" s="1"/>
  <c r="A75"/>
  <c r="A367"/>
  <c r="A267"/>
  <c r="BE73"/>
  <c r="BM72"/>
  <c r="P70" i="3" s="1"/>
  <c r="BD72" i="1"/>
  <c r="BG71" s="1"/>
  <c r="BI71" s="1"/>
  <c r="N69" i="3" s="1"/>
  <c r="BH195" i="1"/>
  <c r="AL195" s="1"/>
  <c r="AM195" s="1"/>
  <c r="AW195"/>
  <c r="U258"/>
  <c r="AD258" s="1"/>
  <c r="AE258" s="1"/>
  <c r="AJ258" s="1"/>
  <c r="BN70"/>
  <c r="BO70"/>
  <c r="BP70" s="1"/>
  <c r="BQ70" s="1"/>
  <c r="BN215"/>
  <c r="BO215"/>
  <c r="BP215" s="1"/>
  <c r="BQ215" s="1"/>
  <c r="BM264"/>
  <c r="P262" i="3" s="1"/>
  <c r="BD264" i="1"/>
  <c r="BG263" s="1"/>
  <c r="BI263" s="1"/>
  <c r="BH149"/>
  <c r="AL149" s="1"/>
  <c r="AM149" s="1"/>
  <c r="AW149"/>
  <c r="AU292"/>
  <c r="AV292" s="1"/>
  <c r="G290" i="3" s="1"/>
  <c r="AX292" i="1"/>
  <c r="K290" i="3" s="1"/>
  <c r="V276" i="1"/>
  <c r="T276" s="1"/>
  <c r="X276" s="1"/>
  <c r="AP276" s="1"/>
  <c r="I274" i="3" s="1"/>
  <c r="AQ202" i="1"/>
  <c r="AR202" s="1"/>
  <c r="AS202" s="1"/>
  <c r="AT202"/>
  <c r="BC199"/>
  <c r="AZ199"/>
  <c r="BA199" s="1"/>
  <c r="BB199" s="1"/>
  <c r="AY199"/>
  <c r="BO263"/>
  <c r="BP263" s="1"/>
  <c r="BN263"/>
  <c r="BH183"/>
  <c r="AL183" s="1"/>
  <c r="AM183" s="1"/>
  <c r="AW183"/>
  <c r="BH192"/>
  <c r="AL192" s="1"/>
  <c r="AM192" s="1"/>
  <c r="AW192"/>
  <c r="BO69"/>
  <c r="BP69" s="1"/>
  <c r="BQ69" s="1"/>
  <c r="BN69"/>
  <c r="BH224"/>
  <c r="AL224" s="1"/>
  <c r="AM224" s="1"/>
  <c r="AW224"/>
  <c r="Y268"/>
  <c r="Z268" s="1"/>
  <c r="AN268" s="1"/>
  <c r="D266" i="3" s="1"/>
  <c r="BM228" i="1"/>
  <c r="P226" i="3" s="1"/>
  <c r="BB146" i="1"/>
  <c r="BA144"/>
  <c r="BB144" s="1"/>
  <c r="BB163"/>
  <c r="BB272"/>
  <c r="BC178"/>
  <c r="AZ178"/>
  <c r="BA178" s="1"/>
  <c r="AY178"/>
  <c r="BJ260"/>
  <c r="BK260" s="1"/>
  <c r="BL260" s="1"/>
  <c r="BN262"/>
  <c r="BO262"/>
  <c r="BP262" s="1"/>
  <c r="A559"/>
  <c r="BE265"/>
  <c r="BM71"/>
  <c r="P69" i="3" s="1"/>
  <c r="BD71" i="1"/>
  <c r="BG70" s="1"/>
  <c r="BI70" s="1"/>
  <c r="N68" i="3" s="1"/>
  <c r="AU281" i="1"/>
  <c r="AV281" s="1"/>
  <c r="G279" i="3" s="1"/>
  <c r="AX281" i="1"/>
  <c r="K279" i="3" s="1"/>
  <c r="BC149" i="1"/>
  <c r="AZ149"/>
  <c r="BA149" s="1"/>
  <c r="BB149" s="1"/>
  <c r="AY149"/>
  <c r="AU181"/>
  <c r="AV181" s="1"/>
  <c r="G179" i="3" s="1"/>
  <c r="AX181" i="1"/>
  <c r="K179" i="3" s="1"/>
  <c r="A560" i="1"/>
  <c r="BE266"/>
  <c r="U276"/>
  <c r="AD276" s="1"/>
  <c r="AE276" s="1"/>
  <c r="AJ276" s="1"/>
  <c r="AU185"/>
  <c r="AV185" s="1"/>
  <c r="G183" i="3" s="1"/>
  <c r="AX185" i="1"/>
  <c r="K183" i="3" s="1"/>
  <c r="BO247" i="1"/>
  <c r="BP247" s="1"/>
  <c r="BQ247" s="1"/>
  <c r="BN247"/>
  <c r="BO261"/>
  <c r="BP261" s="1"/>
  <c r="BQ261" s="1"/>
  <c r="BN261"/>
  <c r="AW162"/>
  <c r="BH162"/>
  <c r="AL162" s="1"/>
  <c r="AM162" s="1"/>
  <c r="AU204"/>
  <c r="AV204" s="1"/>
  <c r="G202" i="3" s="1"/>
  <c r="AX204" i="1"/>
  <c r="K202" i="3" s="1"/>
  <c r="BC192" i="1"/>
  <c r="AZ192"/>
  <c r="BA192" s="1"/>
  <c r="AY192"/>
  <c r="BJ68"/>
  <c r="BK68" s="1"/>
  <c r="BL68" s="1"/>
  <c r="AW274"/>
  <c r="BH274"/>
  <c r="AL274" s="1"/>
  <c r="AM274" s="1"/>
  <c r="BB280"/>
  <c r="Y250"/>
  <c r="Z250" s="1"/>
  <c r="AN250" s="1"/>
  <c r="D248" i="3" s="1"/>
  <c r="BQ246" i="1"/>
  <c r="AS292"/>
  <c r="BK66"/>
  <c r="BL66" s="1"/>
  <c r="AT242"/>
  <c r="AQ242"/>
  <c r="AR242" s="1"/>
  <c r="AS242" s="1"/>
  <c r="BC162"/>
  <c r="AZ162"/>
  <c r="AY162"/>
  <c r="U284"/>
  <c r="BC266"/>
  <c r="AZ266"/>
  <c r="AY266"/>
  <c r="U302"/>
  <c r="A76"/>
  <c r="A268"/>
  <c r="BE74"/>
  <c r="A368"/>
  <c r="G368" s="1"/>
  <c r="BC195"/>
  <c r="AZ195"/>
  <c r="BA195" s="1"/>
  <c r="BB195" s="1"/>
  <c r="AY195"/>
  <c r="BH199"/>
  <c r="AL199" s="1"/>
  <c r="AM199" s="1"/>
  <c r="AW199"/>
  <c r="V258"/>
  <c r="T258" s="1"/>
  <c r="X258" s="1"/>
  <c r="AP258" s="1"/>
  <c r="I256" i="3" s="1"/>
  <c r="BJ69" i="1"/>
  <c r="BK69" s="1"/>
  <c r="BL69" s="1"/>
  <c r="AW267"/>
  <c r="BH267"/>
  <c r="AL267" s="1"/>
  <c r="AM267" s="1"/>
  <c r="BH256"/>
  <c r="AL256" s="1"/>
  <c r="AM256" s="1"/>
  <c r="AW256"/>
  <c r="Y294"/>
  <c r="Z294" s="1"/>
  <c r="AN294" s="1"/>
  <c r="D292" i="3" s="1"/>
  <c r="AU540" i="1" l="1"/>
  <c r="AQ457"/>
  <c r="BR457" s="1"/>
  <c r="BU457" s="1"/>
  <c r="AQ460"/>
  <c r="AS460"/>
  <c r="AT460" s="1"/>
  <c r="BK694"/>
  <c r="BL694" s="1"/>
  <c r="AS438"/>
  <c r="AT438" s="1"/>
  <c r="AU438" s="1"/>
  <c r="L142" i="3"/>
  <c r="L258"/>
  <c r="AW574" i="1"/>
  <c r="AK478"/>
  <c r="BM478" s="1"/>
  <c r="AP462"/>
  <c r="AQ462" s="1"/>
  <c r="AS541"/>
  <c r="AT541" s="1"/>
  <c r="AU541" s="1"/>
  <c r="O13" i="6"/>
  <c r="O52" i="10" s="1"/>
  <c r="S52" s="1"/>
  <c r="AQ443" i="1"/>
  <c r="BR443" s="1"/>
  <c r="L147" i="3"/>
  <c r="AQ541" i="1"/>
  <c r="N250" i="3"/>
  <c r="AH489" i="1"/>
  <c r="AI489" s="1"/>
  <c r="AJ489" s="1"/>
  <c r="J193" i="3" s="1"/>
  <c r="AP580" i="1"/>
  <c r="L284" i="3" s="1"/>
  <c r="L262"/>
  <c r="AQ558" i="1"/>
  <c r="BR558" s="1"/>
  <c r="M59" i="7"/>
  <c r="AK536" i="1"/>
  <c r="BM536" s="1"/>
  <c r="AQ547"/>
  <c r="BR547" s="1"/>
  <c r="BU547" s="1"/>
  <c r="BV547" s="1"/>
  <c r="BW547" s="1"/>
  <c r="BF562"/>
  <c r="BG562" s="1"/>
  <c r="CH562" s="1"/>
  <c r="BI562" s="1"/>
  <c r="BJ562" s="1"/>
  <c r="BU399"/>
  <c r="BV399" s="1"/>
  <c r="BW399" s="1"/>
  <c r="AS547"/>
  <c r="AT547" s="1"/>
  <c r="AU547" s="1"/>
  <c r="AG562"/>
  <c r="AL592"/>
  <c r="AM592" s="1"/>
  <c r="AN592" s="1"/>
  <c r="AP501"/>
  <c r="AQ501" s="1"/>
  <c r="L161" i="3"/>
  <c r="BX399" i="1"/>
  <c r="AH574"/>
  <c r="AI574" s="1"/>
  <c r="AJ574" s="1"/>
  <c r="AL574" s="1"/>
  <c r="AM574" s="1"/>
  <c r="L270" i="3"/>
  <c r="BO685" i="1"/>
  <c r="BP685" s="1"/>
  <c r="BQ685" s="1"/>
  <c r="AD570"/>
  <c r="AQ456"/>
  <c r="BR456" s="1"/>
  <c r="AS597"/>
  <c r="AT597" s="1"/>
  <c r="K16" i="6"/>
  <c r="T51" i="10" s="1"/>
  <c r="BQ355" i="1"/>
  <c r="AY478"/>
  <c r="AZ478" s="1"/>
  <c r="AQ579"/>
  <c r="BR579" s="1"/>
  <c r="AS579"/>
  <c r="AT579" s="1"/>
  <c r="AU579" s="1"/>
  <c r="BF499"/>
  <c r="BG499" s="1"/>
  <c r="CH499" s="1"/>
  <c r="BI499" s="1"/>
  <c r="BJ499" s="1"/>
  <c r="AE570"/>
  <c r="AP473"/>
  <c r="AQ473" s="1"/>
  <c r="AV496"/>
  <c r="AX496" s="1"/>
  <c r="AP485"/>
  <c r="AS485" s="1"/>
  <c r="AT485" s="1"/>
  <c r="AU485" s="1"/>
  <c r="BT399"/>
  <c r="BS399"/>
  <c r="AL478"/>
  <c r="AM478" s="1"/>
  <c r="AS534"/>
  <c r="AT534" s="1"/>
  <c r="AU534" s="1"/>
  <c r="AF562"/>
  <c r="AP524"/>
  <c r="AQ524" s="1"/>
  <c r="AQ583"/>
  <c r="BR583" s="1"/>
  <c r="BU583" s="1"/>
  <c r="BV583" s="1"/>
  <c r="BW583" s="1"/>
  <c r="AQ534"/>
  <c r="BR534" s="1"/>
  <c r="BM561"/>
  <c r="AF586"/>
  <c r="AN598"/>
  <c r="AQ597"/>
  <c r="BR597" s="1"/>
  <c r="AU452"/>
  <c r="AE576"/>
  <c r="AC500"/>
  <c r="AK592"/>
  <c r="BM592" s="1"/>
  <c r="AP458"/>
  <c r="L162" i="3" s="1"/>
  <c r="AS474" i="1"/>
  <c r="AT474" s="1"/>
  <c r="AU474" s="1"/>
  <c r="L160" i="3"/>
  <c r="AS459" i="1"/>
  <c r="AT459" s="1"/>
  <c r="AU459" s="1"/>
  <c r="AL536"/>
  <c r="AM536" s="1"/>
  <c r="AN536" s="1"/>
  <c r="AP476"/>
  <c r="AS476" s="1"/>
  <c r="AT476" s="1"/>
  <c r="AS471"/>
  <c r="AT471" s="1"/>
  <c r="AU471" s="1"/>
  <c r="L157" i="3"/>
  <c r="AQ474" i="1"/>
  <c r="BR474" s="1"/>
  <c r="BU474" s="1"/>
  <c r="BV474" s="1"/>
  <c r="BW474" s="1"/>
  <c r="BF586"/>
  <c r="BG586" s="1"/>
  <c r="CH586" s="1"/>
  <c r="BI586" s="1"/>
  <c r="BJ586" s="1"/>
  <c r="AX544"/>
  <c r="BA544" s="1"/>
  <c r="E248" i="3" s="1"/>
  <c r="AS483" i="1"/>
  <c r="AT483" s="1"/>
  <c r="AU483" s="1"/>
  <c r="AP488"/>
  <c r="L192" i="3" s="1"/>
  <c r="J247"/>
  <c r="AE496" i="1"/>
  <c r="AD499"/>
  <c r="P13" i="6"/>
  <c r="P52" i="10" s="1"/>
  <c r="T52" s="1"/>
  <c r="AY477" i="1"/>
  <c r="AZ477" s="1"/>
  <c r="AQ516"/>
  <c r="BR516" s="1"/>
  <c r="BT516" s="1"/>
  <c r="L187" i="3"/>
  <c r="N18" i="6"/>
  <c r="R49" i="10" s="1"/>
  <c r="AX569" i="1"/>
  <c r="AY569" s="1"/>
  <c r="AZ569" s="1"/>
  <c r="AS516"/>
  <c r="AT516" s="1"/>
  <c r="AU516" s="1"/>
  <c r="AF499"/>
  <c r="AE500"/>
  <c r="AL543"/>
  <c r="AM543" s="1"/>
  <c r="AN543" s="1"/>
  <c r="AC499"/>
  <c r="BA490"/>
  <c r="E194" i="3" s="1"/>
  <c r="AK490" i="1"/>
  <c r="BM490" s="1"/>
  <c r="AF500"/>
  <c r="BC197"/>
  <c r="AK481"/>
  <c r="BM481" s="1"/>
  <c r="AP549"/>
  <c r="AS549" s="1"/>
  <c r="AT549" s="1"/>
  <c r="AU549" s="1"/>
  <c r="AY592"/>
  <c r="AZ592" s="1"/>
  <c r="AP567"/>
  <c r="L271" i="3" s="1"/>
  <c r="CB350" i="1"/>
  <c r="AL481"/>
  <c r="AM481" s="1"/>
  <c r="AN481" s="1"/>
  <c r="AZ197"/>
  <c r="BA197" s="1"/>
  <c r="BB197" s="1"/>
  <c r="AD500"/>
  <c r="AN580"/>
  <c r="AW593"/>
  <c r="AP535"/>
  <c r="AS535" s="1"/>
  <c r="AT535" s="1"/>
  <c r="AU535" s="1"/>
  <c r="AN461"/>
  <c r="AX497"/>
  <c r="BA497" s="1"/>
  <c r="E201" i="3" s="1"/>
  <c r="AL561" i="1"/>
  <c r="AM561" s="1"/>
  <c r="AN561" s="1"/>
  <c r="AS583"/>
  <c r="AT583" s="1"/>
  <c r="AU583" s="1"/>
  <c r="J272" i="3"/>
  <c r="CE638" i="1"/>
  <c r="AN484"/>
  <c r="AE587"/>
  <c r="J265" i="3"/>
  <c r="L227"/>
  <c r="AH569" i="1"/>
  <c r="AI569" s="1"/>
  <c r="AJ569" s="1"/>
  <c r="J273" i="3" s="1"/>
  <c r="AL480" i="1"/>
  <c r="AM480" s="1"/>
  <c r="AN480" s="1"/>
  <c r="BW384"/>
  <c r="AP487"/>
  <c r="AS487" s="1"/>
  <c r="AT487" s="1"/>
  <c r="AU487" s="1"/>
  <c r="AU420"/>
  <c r="J184" i="3"/>
  <c r="BW693" i="1"/>
  <c r="AY480"/>
  <c r="AZ480" s="1"/>
  <c r="AG586"/>
  <c r="AC576"/>
  <c r="AS453"/>
  <c r="AT453" s="1"/>
  <c r="AU453" s="1"/>
  <c r="L175" i="3"/>
  <c r="L163"/>
  <c r="BF576" i="1"/>
  <c r="BG576" s="1"/>
  <c r="CH576" s="1"/>
  <c r="BI576" s="1"/>
  <c r="BJ576" s="1"/>
  <c r="AD576"/>
  <c r="CA648"/>
  <c r="CB648" s="1"/>
  <c r="AQ467"/>
  <c r="BR467" s="1"/>
  <c r="BT467" s="1"/>
  <c r="AS467"/>
  <c r="AT467" s="1"/>
  <c r="AU467" s="1"/>
  <c r="AU508"/>
  <c r="AX551"/>
  <c r="AY551" s="1"/>
  <c r="AZ551" s="1"/>
  <c r="AQ442"/>
  <c r="BR442" s="1"/>
  <c r="AK525"/>
  <c r="BM525" s="1"/>
  <c r="L146" i="3"/>
  <c r="AQ559" i="1"/>
  <c r="BR559" s="1"/>
  <c r="BX559" s="1"/>
  <c r="AX494"/>
  <c r="BA494" s="1"/>
  <c r="E198" i="3" s="1"/>
  <c r="V595" i="1"/>
  <c r="W595" s="1"/>
  <c r="AK493"/>
  <c r="BM493" s="1"/>
  <c r="AN462"/>
  <c r="AP479"/>
  <c r="L183" i="3" s="1"/>
  <c r="AP484" i="1"/>
  <c r="L188" i="3" s="1"/>
  <c r="AS548" i="1"/>
  <c r="AT548" s="1"/>
  <c r="AF576"/>
  <c r="AV576"/>
  <c r="AW576" s="1"/>
  <c r="AH544"/>
  <c r="AI544" s="1"/>
  <c r="AJ544" s="1"/>
  <c r="J248" i="3" s="1"/>
  <c r="AZ248" i="1"/>
  <c r="BA248" s="1"/>
  <c r="BB248" s="1"/>
  <c r="AG526"/>
  <c r="AK477"/>
  <c r="BM477" s="1"/>
  <c r="AP472"/>
  <c r="AS472" s="1"/>
  <c r="AT472" s="1"/>
  <c r="AY489"/>
  <c r="AZ489" s="1"/>
  <c r="AX491"/>
  <c r="BA491" s="1"/>
  <c r="E195" i="3" s="1"/>
  <c r="AP560" i="1"/>
  <c r="AQ560" s="1"/>
  <c r="Q7" i="7"/>
  <c r="O8" i="6" s="1"/>
  <c r="O48" i="10" s="1"/>
  <c r="N55" i="7"/>
  <c r="R7" s="1"/>
  <c r="P8" i="6" s="1"/>
  <c r="P48" i="10" s="1"/>
  <c r="AF526" i="1"/>
  <c r="AL477"/>
  <c r="AM477" s="1"/>
  <c r="AN477" s="1"/>
  <c r="AP475"/>
  <c r="AS475" s="1"/>
  <c r="AT475" s="1"/>
  <c r="AU475" s="1"/>
  <c r="AH593"/>
  <c r="AI593" s="1"/>
  <c r="AJ593" s="1"/>
  <c r="J297" i="3" s="1"/>
  <c r="AL550" i="1"/>
  <c r="AM550" s="1"/>
  <c r="AN550" s="1"/>
  <c r="AX518"/>
  <c r="AW518"/>
  <c r="V588"/>
  <c r="W588" s="1"/>
  <c r="BF588" s="1"/>
  <c r="AK568"/>
  <c r="BM568" s="1"/>
  <c r="AQ554"/>
  <c r="BR554" s="1"/>
  <c r="M258" i="3" s="1"/>
  <c r="AW498" i="1"/>
  <c r="AQ523"/>
  <c r="BR523" s="1"/>
  <c r="AG576"/>
  <c r="AL493"/>
  <c r="AM493" s="1"/>
  <c r="AN493" s="1"/>
  <c r="AL525"/>
  <c r="AM525" s="1"/>
  <c r="AN525" s="1"/>
  <c r="AX575"/>
  <c r="AY575" s="1"/>
  <c r="AZ575" s="1"/>
  <c r="AB499"/>
  <c r="BT392"/>
  <c r="L252" i="3"/>
  <c r="AA499" i="1"/>
  <c r="AG499" s="1"/>
  <c r="AK585"/>
  <c r="BM585" s="1"/>
  <c r="AV499"/>
  <c r="AW499" s="1"/>
  <c r="AS559"/>
  <c r="AT559" s="1"/>
  <c r="AU559" s="1"/>
  <c r="AL585"/>
  <c r="AM585" s="1"/>
  <c r="AN585" s="1"/>
  <c r="BT533"/>
  <c r="AP517"/>
  <c r="L221" i="3" s="1"/>
  <c r="BC595" i="1"/>
  <c r="AH491"/>
  <c r="AI491" s="1"/>
  <c r="AJ491" s="1"/>
  <c r="J195" i="3" s="1"/>
  <c r="AZ273" i="1"/>
  <c r="BA273" s="1"/>
  <c r="BB273" s="1"/>
  <c r="BJ246"/>
  <c r="BK246" s="1"/>
  <c r="BL246" s="1"/>
  <c r="BB198"/>
  <c r="AA594"/>
  <c r="AK492"/>
  <c r="BM492" s="1"/>
  <c r="J194" i="3"/>
  <c r="AH575" i="1"/>
  <c r="AI575" s="1"/>
  <c r="AJ575" s="1"/>
  <c r="J279" i="3" s="1"/>
  <c r="AH497" i="1"/>
  <c r="AI497" s="1"/>
  <c r="AJ497" s="1"/>
  <c r="J201" i="3" s="1"/>
  <c r="AL492" i="1"/>
  <c r="AM492" s="1"/>
  <c r="AB576"/>
  <c r="Y594"/>
  <c r="AF594" s="1"/>
  <c r="BL238"/>
  <c r="BU533"/>
  <c r="BV533" s="1"/>
  <c r="BW533" s="1"/>
  <c r="BW532"/>
  <c r="X595"/>
  <c r="Y595" s="1"/>
  <c r="AA552"/>
  <c r="AG552" s="1"/>
  <c r="AK550"/>
  <c r="BM550" s="1"/>
  <c r="AP598"/>
  <c r="AS598" s="1"/>
  <c r="AT598" s="1"/>
  <c r="AU598" s="1"/>
  <c r="AC587"/>
  <c r="BC577"/>
  <c r="AV587"/>
  <c r="AX587" s="1"/>
  <c r="CB649"/>
  <c r="AZ255"/>
  <c r="BA255" s="1"/>
  <c r="BB255" s="1"/>
  <c r="S577"/>
  <c r="U577" s="1"/>
  <c r="AB577" s="1"/>
  <c r="S595"/>
  <c r="U595" s="1"/>
  <c r="AB595" s="1"/>
  <c r="AD587"/>
  <c r="BD595"/>
  <c r="AU572"/>
  <c r="AY248"/>
  <c r="AC594"/>
  <c r="BJ213"/>
  <c r="BK213" s="1"/>
  <c r="BL213" s="1"/>
  <c r="AY550"/>
  <c r="AZ550" s="1"/>
  <c r="BW464"/>
  <c r="BW667"/>
  <c r="AH495"/>
  <c r="AI495" s="1"/>
  <c r="AJ495" s="1"/>
  <c r="J199" i="3" s="1"/>
  <c r="BF496" i="1"/>
  <c r="BG496" s="1"/>
  <c r="CH496" s="1"/>
  <c r="BI496" s="1"/>
  <c r="BJ496" s="1"/>
  <c r="AG496"/>
  <c r="AF496"/>
  <c r="BQ402"/>
  <c r="AC496"/>
  <c r="AD496"/>
  <c r="AZ203"/>
  <c r="BA203" s="1"/>
  <c r="BD588"/>
  <c r="AP573"/>
  <c r="L277" i="3" s="1"/>
  <c r="BC255" i="1"/>
  <c r="BM255" s="1"/>
  <c r="P253" i="3" s="1"/>
  <c r="Z588" i="1"/>
  <c r="AA588" s="1"/>
  <c r="BC588"/>
  <c r="CE649"/>
  <c r="BQ683"/>
  <c r="AU670"/>
  <c r="AG570"/>
  <c r="BW681"/>
  <c r="BQ422"/>
  <c r="BW393"/>
  <c r="AF587"/>
  <c r="BQ689"/>
  <c r="AY197"/>
  <c r="AY255"/>
  <c r="Z595"/>
  <c r="AE595" s="1"/>
  <c r="S588"/>
  <c r="U588" s="1"/>
  <c r="BC203"/>
  <c r="BE588"/>
  <c r="CI588" s="1"/>
  <c r="AB587"/>
  <c r="BU392"/>
  <c r="BV392" s="1"/>
  <c r="BW392" s="1"/>
  <c r="BQ668"/>
  <c r="BW691"/>
  <c r="BQ676"/>
  <c r="CB601"/>
  <c r="BW680"/>
  <c r="AV500"/>
  <c r="AW500" s="1"/>
  <c r="BQ679"/>
  <c r="CA656"/>
  <c r="BY656"/>
  <c r="BZ656" s="1"/>
  <c r="BX670"/>
  <c r="BS670"/>
  <c r="BU670"/>
  <c r="BV670" s="1"/>
  <c r="BT670"/>
  <c r="CA655"/>
  <c r="BY655"/>
  <c r="BZ655" s="1"/>
  <c r="CC647"/>
  <c r="CD647" s="1"/>
  <c r="CB647"/>
  <c r="CC602"/>
  <c r="CD602" s="1"/>
  <c r="CE602" s="1"/>
  <c r="CB602"/>
  <c r="BO670"/>
  <c r="BP670" s="1"/>
  <c r="BK670"/>
  <c r="BL670" s="1"/>
  <c r="X577"/>
  <c r="Y577" s="1"/>
  <c r="BS509"/>
  <c r="AZ164"/>
  <c r="BA164" s="1"/>
  <c r="AX187"/>
  <c r="K185" i="3" s="1"/>
  <c r="V577" i="1"/>
  <c r="W577" s="1"/>
  <c r="BF577" s="1"/>
  <c r="BE577"/>
  <c r="CI577" s="1"/>
  <c r="BF587"/>
  <c r="BG587" s="1"/>
  <c r="CH587" s="1"/>
  <c r="BI587" s="1"/>
  <c r="BJ587" s="1"/>
  <c r="BQ413"/>
  <c r="BQ398"/>
  <c r="BW676"/>
  <c r="CD640"/>
  <c r="CE640" s="1"/>
  <c r="BW677"/>
  <c r="AX186"/>
  <c r="K184" i="3" s="1"/>
  <c r="BC164" i="1"/>
  <c r="AG587"/>
  <c r="Z577"/>
  <c r="AA577" s="1"/>
  <c r="AG500"/>
  <c r="BF500"/>
  <c r="BG500" s="1"/>
  <c r="CH500" s="1"/>
  <c r="BI500" s="1"/>
  <c r="BJ500" s="1"/>
  <c r="BU440"/>
  <c r="BV440" s="1"/>
  <c r="BQ545"/>
  <c r="BQ449"/>
  <c r="K201" i="3"/>
  <c r="BW684" i="1"/>
  <c r="BV688"/>
  <c r="BW688" s="1"/>
  <c r="BW689"/>
  <c r="CE651"/>
  <c r="CE634"/>
  <c r="BP690"/>
  <c r="BQ690" s="1"/>
  <c r="BQ692"/>
  <c r="BQ680"/>
  <c r="CE637"/>
  <c r="BP675"/>
  <c r="BQ675" s="1"/>
  <c r="CD601"/>
  <c r="CE601" s="1"/>
  <c r="CC603"/>
  <c r="CD603" s="1"/>
  <c r="CE603" s="1"/>
  <c r="CB603"/>
  <c r="CA537"/>
  <c r="Q241" i="3" s="1"/>
  <c r="BW675" i="1"/>
  <c r="CD642"/>
  <c r="CE642" s="1"/>
  <c r="CE653"/>
  <c r="BQ694"/>
  <c r="BW692"/>
  <c r="BW683"/>
  <c r="G559"/>
  <c r="G657" s="1"/>
  <c r="A657"/>
  <c r="Q596"/>
  <c r="BE596" s="1"/>
  <c r="CI596" s="1"/>
  <c r="BH596"/>
  <c r="G560"/>
  <c r="G658" s="1"/>
  <c r="A658"/>
  <c r="CA365"/>
  <c r="Q69" i="3" s="1"/>
  <c r="BY365" i="1"/>
  <c r="BZ365" s="1"/>
  <c r="O69" i="3" s="1"/>
  <c r="AF552" i="1"/>
  <c r="AC552"/>
  <c r="BF552"/>
  <c r="BG552" s="1"/>
  <c r="CH552" s="1"/>
  <c r="BI552" s="1"/>
  <c r="BJ552" s="1"/>
  <c r="BQ360"/>
  <c r="Q578"/>
  <c r="BC578" s="1"/>
  <c r="BH578"/>
  <c r="AZ168"/>
  <c r="BA168" s="1"/>
  <c r="BB168" s="1"/>
  <c r="AD552"/>
  <c r="BT450"/>
  <c r="AY168"/>
  <c r="CA368"/>
  <c r="Q72" i="3" s="1"/>
  <c r="BY531" i="1"/>
  <c r="BZ531" s="1"/>
  <c r="O235" i="3" s="1"/>
  <c r="CA531" i="1"/>
  <c r="CC531" s="1"/>
  <c r="CD531" s="1"/>
  <c r="CE531" s="1"/>
  <c r="BY532"/>
  <c r="BZ532" s="1"/>
  <c r="O236" i="3" s="1"/>
  <c r="CA532" i="1"/>
  <c r="Q236" i="3" s="1"/>
  <c r="BY368" i="1"/>
  <c r="BZ368" s="1"/>
  <c r="O72" i="3" s="1"/>
  <c r="BY356" i="1"/>
  <c r="BZ356" s="1"/>
  <c r="O60" i="3" s="1"/>
  <c r="BY360" i="1"/>
  <c r="BZ360" s="1"/>
  <c r="O64" i="3" s="1"/>
  <c r="BK507" i="1"/>
  <c r="BL507" s="1"/>
  <c r="CA507" s="1"/>
  <c r="BK383"/>
  <c r="BL383" s="1"/>
  <c r="BK446"/>
  <c r="BL446" s="1"/>
  <c r="CB520"/>
  <c r="Q224" i="3"/>
  <c r="BY545" i="1"/>
  <c r="BZ545" s="1"/>
  <c r="O249" i="3" s="1"/>
  <c r="Q231"/>
  <c r="BY527" i="1"/>
  <c r="BZ527" s="1"/>
  <c r="O231" i="3" s="1"/>
  <c r="BK424" i="1"/>
  <c r="BL424" s="1"/>
  <c r="BK441"/>
  <c r="BL441" s="1"/>
  <c r="BK421"/>
  <c r="BL421" s="1"/>
  <c r="BK386"/>
  <c r="BL386" s="1"/>
  <c r="BY556"/>
  <c r="BZ556" s="1"/>
  <c r="O260" i="3" s="1"/>
  <c r="BK389" i="1"/>
  <c r="BL389" s="1"/>
  <c r="BQ436"/>
  <c r="CC347"/>
  <c r="CD347" s="1"/>
  <c r="CE347" s="1"/>
  <c r="CB345"/>
  <c r="CC520"/>
  <c r="CD520" s="1"/>
  <c r="CE520" s="1"/>
  <c r="BQ513"/>
  <c r="BK463"/>
  <c r="BL463" s="1"/>
  <c r="BK450"/>
  <c r="BL450" s="1"/>
  <c r="BO553"/>
  <c r="BP553" s="1"/>
  <c r="BK553"/>
  <c r="BL553" s="1"/>
  <c r="CA553" s="1"/>
  <c r="BK415"/>
  <c r="BL415" s="1"/>
  <c r="BK381"/>
  <c r="BL381" s="1"/>
  <c r="CB362"/>
  <c r="Q66" i="3"/>
  <c r="Q234"/>
  <c r="BY530" i="1"/>
  <c r="BZ530" s="1"/>
  <c r="O234" i="3" s="1"/>
  <c r="Q62"/>
  <c r="CC358" i="1"/>
  <c r="CD358" s="1"/>
  <c r="CE358" s="1"/>
  <c r="BK528"/>
  <c r="BL528" s="1"/>
  <c r="CA528" s="1"/>
  <c r="BK379"/>
  <c r="BL379" s="1"/>
  <c r="BK538"/>
  <c r="BL538" s="1"/>
  <c r="CA538" s="1"/>
  <c r="BK540"/>
  <c r="BL540" s="1"/>
  <c r="BK403"/>
  <c r="BL403" s="1"/>
  <c r="BK400"/>
  <c r="BL400" s="1"/>
  <c r="BK378"/>
  <c r="BL378" s="1"/>
  <c r="BK508"/>
  <c r="BL508" s="1"/>
  <c r="CA508" s="1"/>
  <c r="BK382"/>
  <c r="BL382" s="1"/>
  <c r="BK398"/>
  <c r="BL398" s="1"/>
  <c r="BQ532"/>
  <c r="BO446"/>
  <c r="BP446" s="1"/>
  <c r="BQ446" s="1"/>
  <c r="BQ571"/>
  <c r="CE344"/>
  <c r="BQ553"/>
  <c r="Q40" i="3"/>
  <c r="CB363" i="1"/>
  <c r="CC342"/>
  <c r="CD342" s="1"/>
  <c r="CE342" s="1"/>
  <c r="Q59" i="3"/>
  <c r="CB352" i="1"/>
  <c r="CB342"/>
  <c r="CB355"/>
  <c r="CC352"/>
  <c r="CD352" s="1"/>
  <c r="CE352" s="1"/>
  <c r="CC363"/>
  <c r="CD363" s="1"/>
  <c r="CB360"/>
  <c r="Q54" i="3"/>
  <c r="G367" i="1"/>
  <c r="BR541"/>
  <c r="BT541" s="1"/>
  <c r="BW436"/>
  <c r="BX465"/>
  <c r="BW421"/>
  <c r="BB159"/>
  <c r="BX448"/>
  <c r="BX508"/>
  <c r="BN522"/>
  <c r="M174" i="3"/>
  <c r="BO441" i="1"/>
  <c r="BP441" s="1"/>
  <c r="BQ441" s="1"/>
  <c r="BQ430"/>
  <c r="BQ372"/>
  <c r="H226" i="3"/>
  <c r="CE503" i="1"/>
  <c r="CG516"/>
  <c r="BR459"/>
  <c r="BT459" s="1"/>
  <c r="CG459"/>
  <c r="BT482"/>
  <c r="BR483"/>
  <c r="CG483"/>
  <c r="BR453"/>
  <c r="BT453" s="1"/>
  <c r="CG453"/>
  <c r="BR404"/>
  <c r="CG404"/>
  <c r="CH494"/>
  <c r="BI494" s="1"/>
  <c r="BJ494" s="1"/>
  <c r="CG558"/>
  <c r="BR471"/>
  <c r="CG471"/>
  <c r="CG583"/>
  <c r="CG443"/>
  <c r="CG597"/>
  <c r="CG523"/>
  <c r="BU465"/>
  <c r="BV465" s="1"/>
  <c r="BW465" s="1"/>
  <c r="BR466"/>
  <c r="CG466"/>
  <c r="BR434"/>
  <c r="CG434"/>
  <c r="BR454"/>
  <c r="BX454" s="1"/>
  <c r="CG454"/>
  <c r="BR460"/>
  <c r="BU460" s="1"/>
  <c r="BV460" s="1"/>
  <c r="CG460"/>
  <c r="BL447"/>
  <c r="BO447"/>
  <c r="BP447" s="1"/>
  <c r="M123" i="3"/>
  <c r="BS419" i="1"/>
  <c r="BT419"/>
  <c r="BU419"/>
  <c r="BV419" s="1"/>
  <c r="BW419" s="1"/>
  <c r="BX419"/>
  <c r="M186" i="3"/>
  <c r="BS482" i="1"/>
  <c r="M226" i="3"/>
  <c r="BS522" i="1"/>
  <c r="BV389"/>
  <c r="BW389" s="1"/>
  <c r="M244" i="3"/>
  <c r="BS540" i="1"/>
  <c r="BU540"/>
  <c r="BV540" s="1"/>
  <c r="BX540"/>
  <c r="BT540"/>
  <c r="M145" i="3"/>
  <c r="BS441" i="1"/>
  <c r="M169" i="3"/>
  <c r="BS465" i="1"/>
  <c r="M152" i="3"/>
  <c r="BS448" i="1"/>
  <c r="M276" i="3"/>
  <c r="BS572" i="1"/>
  <c r="M154" i="3"/>
  <c r="BS450" i="1"/>
  <c r="M172" i="3"/>
  <c r="BS468" i="1"/>
  <c r="BS455"/>
  <c r="M159" i="3"/>
  <c r="M128"/>
  <c r="BX424" i="1"/>
  <c r="BS424"/>
  <c r="BT424"/>
  <c r="BU424"/>
  <c r="BV424" s="1"/>
  <c r="CG456"/>
  <c r="CG442"/>
  <c r="CG467"/>
  <c r="CG534"/>
  <c r="M144" i="3"/>
  <c r="BS440" i="1"/>
  <c r="BT440"/>
  <c r="BS388"/>
  <c r="BX388"/>
  <c r="BU388"/>
  <c r="BV388" s="1"/>
  <c r="M92" i="3"/>
  <c r="BT388" i="1"/>
  <c r="M173" i="3"/>
  <c r="BS469" i="1"/>
  <c r="CG540"/>
  <c r="H244" i="3"/>
  <c r="BT452" i="1"/>
  <c r="BT420"/>
  <c r="CE343"/>
  <c r="BN440"/>
  <c r="BK440" s="1"/>
  <c r="H92" i="3"/>
  <c r="BC168" i="1"/>
  <c r="AY164"/>
  <c r="BC248"/>
  <c r="BM248" s="1"/>
  <c r="P246" i="3" s="1"/>
  <c r="BT448" i="1"/>
  <c r="BX522"/>
  <c r="BX450"/>
  <c r="BT468"/>
  <c r="BQ563"/>
  <c r="CG470"/>
  <c r="BU397"/>
  <c r="BV397" s="1"/>
  <c r="BW397" s="1"/>
  <c r="M101" i="3"/>
  <c r="BT397" i="1"/>
  <c r="BS397"/>
  <c r="BX397"/>
  <c r="M156" i="3"/>
  <c r="BS452" i="1"/>
  <c r="BV400"/>
  <c r="BW400" s="1"/>
  <c r="BL390"/>
  <c r="BO390"/>
  <c r="BP390" s="1"/>
  <c r="M219" i="3"/>
  <c r="BS515" i="1"/>
  <c r="BS514"/>
  <c r="M218" i="3"/>
  <c r="BU514" i="1"/>
  <c r="BV514" s="1"/>
  <c r="BW514" s="1"/>
  <c r="BX514"/>
  <c r="BT514"/>
  <c r="M250" i="3"/>
  <c r="BS546" i="1"/>
  <c r="M141" i="3"/>
  <c r="BS437" i="1"/>
  <c r="M237" i="3"/>
  <c r="BS533" i="1"/>
  <c r="M124" i="3"/>
  <c r="BS420" i="1"/>
  <c r="M286" i="3"/>
  <c r="BS582" i="1"/>
  <c r="M293" i="3"/>
  <c r="BS589" i="1"/>
  <c r="M212" i="3"/>
  <c r="BS508" i="1"/>
  <c r="BU508"/>
  <c r="M127" i="3"/>
  <c r="BS423" i="1"/>
  <c r="CG559"/>
  <c r="CG547"/>
  <c r="CG579"/>
  <c r="BR439"/>
  <c r="CG439"/>
  <c r="BR438"/>
  <c r="BU438" s="1"/>
  <c r="BV438" s="1"/>
  <c r="BW438" s="1"/>
  <c r="CG438"/>
  <c r="BR548"/>
  <c r="BX548" s="1"/>
  <c r="CG548"/>
  <c r="CG457"/>
  <c r="CG474"/>
  <c r="BR451"/>
  <c r="BR566"/>
  <c r="BX566" s="1"/>
  <c r="CG566"/>
  <c r="Q45" i="3"/>
  <c r="CC341" i="1"/>
  <c r="CD341" s="1"/>
  <c r="CE341" s="1"/>
  <c r="CB341"/>
  <c r="M96" i="3"/>
  <c r="BS392" i="1"/>
  <c r="CG546"/>
  <c r="H250" i="3"/>
  <c r="BN546" i="1"/>
  <c r="BK546" s="1"/>
  <c r="CG573"/>
  <c r="BT522"/>
  <c r="BU452"/>
  <c r="BV452" s="1"/>
  <c r="BU420"/>
  <c r="BV420" s="1"/>
  <c r="BW420" s="1"/>
  <c r="BN388"/>
  <c r="BU468"/>
  <c r="BV468" s="1"/>
  <c r="BQ399"/>
  <c r="H144" i="3"/>
  <c r="CG488" i="1"/>
  <c r="H128" i="3"/>
  <c r="BQ418" i="1"/>
  <c r="BQ565"/>
  <c r="BQ557"/>
  <c r="BQ385"/>
  <c r="BO376"/>
  <c r="BP376" s="1"/>
  <c r="BL376"/>
  <c r="BO533"/>
  <c r="BP533" s="1"/>
  <c r="BQ533" s="1"/>
  <c r="BL533"/>
  <c r="Q223" i="3"/>
  <c r="CC519" i="1"/>
  <c r="CD519" s="1"/>
  <c r="CB519"/>
  <c r="Q44" i="3"/>
  <c r="CC340" i="1"/>
  <c r="CD340" s="1"/>
  <c r="CE340" s="1"/>
  <c r="CB340"/>
  <c r="CD359"/>
  <c r="CE359" s="1"/>
  <c r="BO387"/>
  <c r="BP387" s="1"/>
  <c r="BQ387" s="1"/>
  <c r="BL387"/>
  <c r="BO589"/>
  <c r="BP589" s="1"/>
  <c r="BQ589" s="1"/>
  <c r="BL589"/>
  <c r="BO539"/>
  <c r="BP539" s="1"/>
  <c r="BL539"/>
  <c r="CA539" s="1"/>
  <c r="BO465"/>
  <c r="BP465" s="1"/>
  <c r="BL465"/>
  <c r="AX293"/>
  <c r="K291" i="3" s="1"/>
  <c r="BC201" i="1"/>
  <c r="BH187"/>
  <c r="AL187" s="1"/>
  <c r="AM187" s="1"/>
  <c r="BQ391"/>
  <c r="BQ464"/>
  <c r="BO515"/>
  <c r="BP515" s="1"/>
  <c r="BQ515" s="1"/>
  <c r="BL515"/>
  <c r="BO433"/>
  <c r="BP433" s="1"/>
  <c r="BL433"/>
  <c r="BO582"/>
  <c r="BP582" s="1"/>
  <c r="BQ582" s="1"/>
  <c r="BL582"/>
  <c r="BO564"/>
  <c r="BP564" s="1"/>
  <c r="BQ564" s="1"/>
  <c r="BL564"/>
  <c r="BO437"/>
  <c r="BP437" s="1"/>
  <c r="BQ437" s="1"/>
  <c r="BL437"/>
  <c r="BO452"/>
  <c r="BP452" s="1"/>
  <c r="BL452"/>
  <c r="BO455"/>
  <c r="BP455" s="1"/>
  <c r="BL455"/>
  <c r="BO420"/>
  <c r="BP420" s="1"/>
  <c r="BQ420" s="1"/>
  <c r="BL420"/>
  <c r="CD331"/>
  <c r="CE331" s="1"/>
  <c r="Q60" i="3"/>
  <c r="CB356" i="1"/>
  <c r="CC356"/>
  <c r="CD356" s="1"/>
  <c r="CE356" s="1"/>
  <c r="AZ201"/>
  <c r="BA201" s="1"/>
  <c r="BB201" s="1"/>
  <c r="AW186"/>
  <c r="AW187"/>
  <c r="BO383"/>
  <c r="BP383" s="1"/>
  <c r="BQ383" s="1"/>
  <c r="BO508"/>
  <c r="BP508" s="1"/>
  <c r="BO450"/>
  <c r="BP450" s="1"/>
  <c r="BO581"/>
  <c r="BP581" s="1"/>
  <c r="BL581"/>
  <c r="BO572"/>
  <c r="BP572" s="1"/>
  <c r="BL572"/>
  <c r="BO401"/>
  <c r="BP401" s="1"/>
  <c r="BL401"/>
  <c r="BO377"/>
  <c r="BP377" s="1"/>
  <c r="BL377"/>
  <c r="BO396"/>
  <c r="BP396" s="1"/>
  <c r="BQ396" s="1"/>
  <c r="BL396"/>
  <c r="BP384"/>
  <c r="BQ384" s="1"/>
  <c r="AY201"/>
  <c r="BH186"/>
  <c r="AL186" s="1"/>
  <c r="AM186" s="1"/>
  <c r="AU456"/>
  <c r="BQ380"/>
  <c r="H164" i="3"/>
  <c r="AY230" i="1"/>
  <c r="BM222"/>
  <c r="BN222" s="1"/>
  <c r="AD284"/>
  <c r="AE284" s="1"/>
  <c r="AJ284" s="1"/>
  <c r="BC230"/>
  <c r="BM230" s="1"/>
  <c r="P228" i="3" s="1"/>
  <c r="BH299" i="1"/>
  <c r="AL299" s="1"/>
  <c r="AM299" s="1"/>
  <c r="AZ230"/>
  <c r="BA230" s="1"/>
  <c r="AX249"/>
  <c r="K247" i="3" s="1"/>
  <c r="BH249" i="1"/>
  <c r="AL249" s="1"/>
  <c r="AM249" s="1"/>
  <c r="AW299"/>
  <c r="AW249"/>
  <c r="AU460"/>
  <c r="AP543"/>
  <c r="AS543" s="1"/>
  <c r="AT543" s="1"/>
  <c r="AU543" s="1"/>
  <c r="AY273"/>
  <c r="BH167"/>
  <c r="AL167" s="1"/>
  <c r="AM167" s="1"/>
  <c r="BL212"/>
  <c r="AW167"/>
  <c r="AP542"/>
  <c r="L246" i="3" s="1"/>
  <c r="BQ227" i="1"/>
  <c r="BD216"/>
  <c r="BG215" s="1"/>
  <c r="BI215" s="1"/>
  <c r="N213" i="3" s="1"/>
  <c r="BC273" i="1"/>
  <c r="AU404"/>
  <c r="AT283"/>
  <c r="AU283" s="1"/>
  <c r="AV283" s="1"/>
  <c r="G281" i="3" s="1"/>
  <c r="I281"/>
  <c r="AW293" i="1"/>
  <c r="AV293"/>
  <c r="G291" i="3" s="1"/>
  <c r="BN559" i="1"/>
  <c r="BK559" s="1"/>
  <c r="H263" i="3"/>
  <c r="AY267" i="1"/>
  <c r="K265" i="3"/>
  <c r="BJ221" i="1"/>
  <c r="BK221" s="1"/>
  <c r="BL221" s="1"/>
  <c r="N219" i="3"/>
  <c r="AZ183" i="1"/>
  <c r="BA183" s="1"/>
  <c r="BB183" s="1"/>
  <c r="K181" i="3"/>
  <c r="AS561" i="1"/>
  <c r="AT561" s="1"/>
  <c r="AU561" s="1"/>
  <c r="L265" i="3"/>
  <c r="AQ461" i="1"/>
  <c r="L165" i="3"/>
  <c r="BN547" i="1"/>
  <c r="BK547" s="1"/>
  <c r="H251" i="3"/>
  <c r="BJ253" i="1"/>
  <c r="BK253" s="1"/>
  <c r="BL253" s="1"/>
  <c r="N251" i="3"/>
  <c r="L166"/>
  <c r="AZ200" i="1"/>
  <c r="BA200" s="1"/>
  <c r="K198" i="3"/>
  <c r="AL486" i="1"/>
  <c r="AM486" s="1"/>
  <c r="J190" i="3"/>
  <c r="BC256" i="1"/>
  <c r="BD256" s="1"/>
  <c r="BG255" s="1"/>
  <c r="BI255" s="1"/>
  <c r="K254" i="3"/>
  <c r="AL518" i="1"/>
  <c r="AM518" s="1"/>
  <c r="AN518" s="1"/>
  <c r="J222" i="3"/>
  <c r="AY223" i="1"/>
  <c r="K221" i="3"/>
  <c r="AY241" i="1"/>
  <c r="K239" i="3"/>
  <c r="BJ263" i="1"/>
  <c r="BK263" s="1"/>
  <c r="BL263" s="1"/>
  <c r="N261" i="3"/>
  <c r="BN216" i="1"/>
  <c r="P214" i="3"/>
  <c r="AT275" i="1"/>
  <c r="AU275" s="1"/>
  <c r="AV275" s="1"/>
  <c r="G273" i="3" s="1"/>
  <c r="I273"/>
  <c r="AY274" i="1"/>
  <c r="K272" i="3"/>
  <c r="BJ227" i="1"/>
  <c r="BK227" s="1"/>
  <c r="BL227" s="1"/>
  <c r="N225" i="3"/>
  <c r="BH206" i="1"/>
  <c r="AL206" s="1"/>
  <c r="AM206" s="1"/>
  <c r="AV206"/>
  <c r="G204" i="3" s="1"/>
  <c r="BJ262" i="1"/>
  <c r="BK262" s="1"/>
  <c r="N260" i="3"/>
  <c r="H277"/>
  <c r="AS580" i="1"/>
  <c r="AT580" s="1"/>
  <c r="AW231"/>
  <c r="AV231"/>
  <c r="G229" i="3" s="1"/>
  <c r="BC300" i="1"/>
  <c r="K298" i="3"/>
  <c r="AT301" i="1"/>
  <c r="AU301" s="1"/>
  <c r="AV301" s="1"/>
  <c r="G299" i="3" s="1"/>
  <c r="I299"/>
  <c r="BO240" i="1"/>
  <c r="BP240" s="1"/>
  <c r="P238" i="3"/>
  <c r="H178"/>
  <c r="BN423" i="1"/>
  <c r="BO423" s="1"/>
  <c r="BP423" s="1"/>
  <c r="H127" i="3"/>
  <c r="BN534" i="1"/>
  <c r="H238" i="3"/>
  <c r="BJ214" i="1"/>
  <c r="BK214" s="1"/>
  <c r="BL214" s="1"/>
  <c r="N212" i="3"/>
  <c r="BN397" i="1"/>
  <c r="H101" i="3"/>
  <c r="H227"/>
  <c r="AS590" i="1"/>
  <c r="AT590" s="1"/>
  <c r="AU590" s="1"/>
  <c r="L294" i="3"/>
  <c r="AQ257" i="1"/>
  <c r="AR257" s="1"/>
  <c r="AS257" s="1"/>
  <c r="I255" i="3"/>
  <c r="BN468" i="1"/>
  <c r="BO468" s="1"/>
  <c r="H172" i="3"/>
  <c r="BO229" i="1"/>
  <c r="BP229" s="1"/>
  <c r="BQ229" s="1"/>
  <c r="P227" i="3"/>
  <c r="BN457" i="1"/>
  <c r="H161" i="3"/>
  <c r="AQ294" i="1"/>
  <c r="AR294" s="1"/>
  <c r="AS294" s="1"/>
  <c r="I292" i="3"/>
  <c r="AY224" i="1"/>
  <c r="K222" i="3"/>
  <c r="AS591" i="1"/>
  <c r="AT591" s="1"/>
  <c r="AU591" s="1"/>
  <c r="L295" i="3"/>
  <c r="BN456" i="1"/>
  <c r="BO456" s="1"/>
  <c r="H160" i="3"/>
  <c r="AS470" i="1"/>
  <c r="AT470" s="1"/>
  <c r="AU470" s="1"/>
  <c r="L174" i="3"/>
  <c r="AS584" i="1"/>
  <c r="AT584" s="1"/>
  <c r="L288" i="3"/>
  <c r="AY205" i="1"/>
  <c r="K203" i="3"/>
  <c r="BN482" i="1"/>
  <c r="BK482" s="1"/>
  <c r="H186" i="3"/>
  <c r="H157"/>
  <c r="BN509" i="1"/>
  <c r="BK509" s="1"/>
  <c r="H213" i="3"/>
  <c r="BN469" i="1"/>
  <c r="H173" i="3"/>
  <c r="BN419" i="1"/>
  <c r="BK419" s="1"/>
  <c r="H123" i="3"/>
  <c r="CC366" i="1"/>
  <c r="CD366" s="1"/>
  <c r="CE366" s="1"/>
  <c r="CB366"/>
  <c r="CD364"/>
  <c r="CE364" s="1"/>
  <c r="CE357"/>
  <c r="CB555"/>
  <c r="CC555"/>
  <c r="CD555" s="1"/>
  <c r="CE555" s="1"/>
  <c r="CB527"/>
  <c r="CC527"/>
  <c r="CD527" s="1"/>
  <c r="CB506"/>
  <c r="CC506"/>
  <c r="CD506" s="1"/>
  <c r="CD355"/>
  <c r="CE355" s="1"/>
  <c r="BZ537"/>
  <c r="O241" i="3" s="1"/>
  <c r="CD351" i="1"/>
  <c r="CE351" s="1"/>
  <c r="CC505"/>
  <c r="CD505" s="1"/>
  <c r="CB505"/>
  <c r="CB529"/>
  <c r="CC529"/>
  <c r="CD529" s="1"/>
  <c r="CE339"/>
  <c r="BN229"/>
  <c r="AX231"/>
  <c r="BB173"/>
  <c r="BC241"/>
  <c r="BM241" s="1"/>
  <c r="AK486"/>
  <c r="BM486" s="1"/>
  <c r="BH231"/>
  <c r="AL231" s="1"/>
  <c r="AM231" s="1"/>
  <c r="AZ241"/>
  <c r="BA241" s="1"/>
  <c r="AU205"/>
  <c r="BH205" s="1"/>
  <c r="AL205" s="1"/>
  <c r="AM205" s="1"/>
  <c r="AQ590"/>
  <c r="AP510"/>
  <c r="BH293"/>
  <c r="AL293" s="1"/>
  <c r="AM293" s="1"/>
  <c r="BP530"/>
  <c r="BQ530" s="1"/>
  <c r="BQ527"/>
  <c r="BQ368"/>
  <c r="BW396"/>
  <c r="BC200"/>
  <c r="AY200"/>
  <c r="BQ531"/>
  <c r="AS461"/>
  <c r="AT461" s="1"/>
  <c r="AU461" s="1"/>
  <c r="BQ403"/>
  <c r="AY300"/>
  <c r="BO528"/>
  <c r="BP528" s="1"/>
  <c r="BQ528" s="1"/>
  <c r="BO463"/>
  <c r="BP463" s="1"/>
  <c r="BO379"/>
  <c r="BO538"/>
  <c r="BP538" s="1"/>
  <c r="BQ538" s="1"/>
  <c r="BO424"/>
  <c r="BP424" s="1"/>
  <c r="BO386"/>
  <c r="BP386" s="1"/>
  <c r="BQ386" s="1"/>
  <c r="BO381"/>
  <c r="BP400"/>
  <c r="BQ400" s="1"/>
  <c r="BO415"/>
  <c r="BO421"/>
  <c r="BO507"/>
  <c r="BO540"/>
  <c r="BP540" s="1"/>
  <c r="BP408"/>
  <c r="BQ408" s="1"/>
  <c r="BP373"/>
  <c r="BQ373" s="1"/>
  <c r="AH551"/>
  <c r="AI551" s="1"/>
  <c r="AJ551" s="1"/>
  <c r="AQ584"/>
  <c r="BP375"/>
  <c r="BQ375" s="1"/>
  <c r="BQ254"/>
  <c r="BD229"/>
  <c r="BG228" s="1"/>
  <c r="BI228" s="1"/>
  <c r="BN404"/>
  <c r="BN448"/>
  <c r="BN392"/>
  <c r="BC223"/>
  <c r="BM223" s="1"/>
  <c r="BX482"/>
  <c r="BN554"/>
  <c r="AZ223"/>
  <c r="BA223" s="1"/>
  <c r="BB223" s="1"/>
  <c r="AQ561"/>
  <c r="BU482"/>
  <c r="BV482" s="1"/>
  <c r="BW482" s="1"/>
  <c r="BN514"/>
  <c r="BN451"/>
  <c r="BV376"/>
  <c r="BW376" s="1"/>
  <c r="AZ300"/>
  <c r="BA300" s="1"/>
  <c r="BB300" s="1"/>
  <c r="H171" i="3"/>
  <c r="BX391" i="1"/>
  <c r="BT391"/>
  <c r="BT582"/>
  <c r="BU515"/>
  <c r="BV515" s="1"/>
  <c r="BW515" s="1"/>
  <c r="BV432"/>
  <c r="BW432" s="1"/>
  <c r="H174" i="3"/>
  <c r="BU447" i="1"/>
  <c r="BV447" s="1"/>
  <c r="BW447" s="1"/>
  <c r="BX447"/>
  <c r="BT447"/>
  <c r="H147" i="3"/>
  <c r="BX553" i="1"/>
  <c r="BU553"/>
  <c r="BV553" s="1"/>
  <c r="BW553" s="1"/>
  <c r="BU422"/>
  <c r="BV422" s="1"/>
  <c r="BW422" s="1"/>
  <c r="BX422"/>
  <c r="BD240"/>
  <c r="BG239" s="1"/>
  <c r="BI239" s="1"/>
  <c r="AH498"/>
  <c r="AI498" s="1"/>
  <c r="AJ498" s="1"/>
  <c r="BU391"/>
  <c r="BV391" s="1"/>
  <c r="BW391" s="1"/>
  <c r="BX513"/>
  <c r="BT513"/>
  <c r="BY513" s="1"/>
  <c r="BU513"/>
  <c r="BV513" s="1"/>
  <c r="AN302"/>
  <c r="D300" i="3" s="1"/>
  <c r="AQ580" i="1"/>
  <c r="AX562"/>
  <c r="BA562" s="1"/>
  <c r="E266" i="3" s="1"/>
  <c r="BC183" i="1"/>
  <c r="AK518"/>
  <c r="BM518" s="1"/>
  <c r="AS462"/>
  <c r="AT462" s="1"/>
  <c r="AU462" s="1"/>
  <c r="BN240"/>
  <c r="AH494"/>
  <c r="AI494" s="1"/>
  <c r="AJ494" s="1"/>
  <c r="AT257"/>
  <c r="AU257" s="1"/>
  <c r="AZ256"/>
  <c r="BA256" s="1"/>
  <c r="BB256" s="1"/>
  <c r="BO221"/>
  <c r="BP221" s="1"/>
  <c r="BQ221" s="1"/>
  <c r="BN221"/>
  <c r="BW564"/>
  <c r="AU300"/>
  <c r="BC205"/>
  <c r="BV445"/>
  <c r="BW445" s="1"/>
  <c r="AQ591"/>
  <c r="AP480"/>
  <c r="AX586"/>
  <c r="AW586"/>
  <c r="AY486"/>
  <c r="AZ486" s="1"/>
  <c r="BA486"/>
  <c r="E190" i="3" s="1"/>
  <c r="AX526" i="1"/>
  <c r="AW526"/>
  <c r="AW496"/>
  <c r="BU565"/>
  <c r="BV565" s="1"/>
  <c r="BW565" s="1"/>
  <c r="BX565"/>
  <c r="BT565"/>
  <c r="BT469"/>
  <c r="BX469"/>
  <c r="BU469"/>
  <c r="AY495"/>
  <c r="AZ495" s="1"/>
  <c r="BA495"/>
  <c r="E199" i="3" s="1"/>
  <c r="BU581" i="1"/>
  <c r="BV581" s="1"/>
  <c r="BW581" s="1"/>
  <c r="BX581"/>
  <c r="BT581"/>
  <c r="AW552"/>
  <c r="AX552"/>
  <c r="AP478"/>
  <c r="BU423"/>
  <c r="BV423" s="1"/>
  <c r="BW423" s="1"/>
  <c r="BT423"/>
  <c r="BX423"/>
  <c r="BT387"/>
  <c r="BU387"/>
  <c r="BV387" s="1"/>
  <c r="BW387" s="1"/>
  <c r="BX387"/>
  <c r="AY498"/>
  <c r="AZ498" s="1"/>
  <c r="BA498"/>
  <c r="E202" i="3" s="1"/>
  <c r="BT521" i="1"/>
  <c r="CA521" s="1"/>
  <c r="BX521"/>
  <c r="BU521"/>
  <c r="BV521" s="1"/>
  <c r="BW521" s="1"/>
  <c r="BU571"/>
  <c r="BV571" s="1"/>
  <c r="BW571" s="1"/>
  <c r="BT571"/>
  <c r="BX571"/>
  <c r="BW448"/>
  <c r="BF570"/>
  <c r="BG570" s="1"/>
  <c r="CH570" s="1"/>
  <c r="BI570" s="1"/>
  <c r="BJ570" s="1"/>
  <c r="AY593"/>
  <c r="AZ593" s="1"/>
  <c r="BA593"/>
  <c r="E297" i="3" s="1"/>
  <c r="AY574" i="1"/>
  <c r="AZ574" s="1"/>
  <c r="BA574"/>
  <c r="E278" i="3" s="1"/>
  <c r="AV570" i="1"/>
  <c r="BD266"/>
  <c r="BG265" s="1"/>
  <c r="BI265" s="1"/>
  <c r="AX250"/>
  <c r="AZ182"/>
  <c r="AY182"/>
  <c r="BC182"/>
  <c r="AN284"/>
  <c r="D282" i="3" s="1"/>
  <c r="AW206" i="1"/>
  <c r="X302"/>
  <c r="AP302" s="1"/>
  <c r="AQ301"/>
  <c r="AR301" s="1"/>
  <c r="AS301" s="1"/>
  <c r="BC224"/>
  <c r="BM224" s="1"/>
  <c r="AT294"/>
  <c r="AU294" s="1"/>
  <c r="AN478"/>
  <c r="BC267"/>
  <c r="AD302"/>
  <c r="AE302" s="1"/>
  <c r="AJ302" s="1"/>
  <c r="AX206"/>
  <c r="BC282"/>
  <c r="AZ282"/>
  <c r="BA282" s="1"/>
  <c r="BB282" s="1"/>
  <c r="AY282"/>
  <c r="BC274"/>
  <c r="Y276"/>
  <c r="Z276" s="1"/>
  <c r="AN276" s="1"/>
  <c r="D274" i="3" s="1"/>
  <c r="AU282" i="1"/>
  <c r="AV282" s="1"/>
  <c r="G280" i="3" s="1"/>
  <c r="AQ283" i="1"/>
  <c r="AR283" s="1"/>
  <c r="AS283" s="1"/>
  <c r="AZ274"/>
  <c r="BA274" s="1"/>
  <c r="AZ224"/>
  <c r="BA224" s="1"/>
  <c r="AY183"/>
  <c r="BO216"/>
  <c r="BP216" s="1"/>
  <c r="AQ275"/>
  <c r="AR275" s="1"/>
  <c r="AS275" s="1"/>
  <c r="T596"/>
  <c r="T578"/>
  <c r="AZ205"/>
  <c r="BA205" s="1"/>
  <c r="AS232"/>
  <c r="AY256"/>
  <c r="AD588"/>
  <c r="AF570"/>
  <c r="AZ267"/>
  <c r="BA267" s="1"/>
  <c r="BB267" s="1"/>
  <c r="AX232"/>
  <c r="AC588"/>
  <c r="AX268"/>
  <c r="AT258"/>
  <c r="AU258" s="1"/>
  <c r="AV258" s="1"/>
  <c r="G256" i="3" s="1"/>
  <c r="AQ258" i="1"/>
  <c r="AR258" s="1"/>
  <c r="AS258" s="1"/>
  <c r="BJ70"/>
  <c r="BK70" s="1"/>
  <c r="BN228"/>
  <c r="BO228"/>
  <c r="BP228" s="1"/>
  <c r="BQ228" s="1"/>
  <c r="BC292"/>
  <c r="AZ292"/>
  <c r="AY292"/>
  <c r="BJ71"/>
  <c r="BK71" s="1"/>
  <c r="BL71" s="1"/>
  <c r="A561"/>
  <c r="BE267"/>
  <c r="A78"/>
  <c r="A370"/>
  <c r="A270"/>
  <c r="BE76"/>
  <c r="BC185"/>
  <c r="AZ185"/>
  <c r="BA185" s="1"/>
  <c r="BB185" s="1"/>
  <c r="AY185"/>
  <c r="AU202"/>
  <c r="AV202" s="1"/>
  <c r="G200" i="3" s="1"/>
  <c r="AX202" i="1"/>
  <c r="K200" i="3" s="1"/>
  <c r="BO264" i="1"/>
  <c r="BP264" s="1"/>
  <c r="BN264"/>
  <c r="A77"/>
  <c r="A369"/>
  <c r="A269"/>
  <c r="BE75"/>
  <c r="BA266"/>
  <c r="BB266" s="1"/>
  <c r="BA162"/>
  <c r="BB162" s="1"/>
  <c r="BB192"/>
  <c r="BM266"/>
  <c r="P264" i="3" s="1"/>
  <c r="BQ262" i="1"/>
  <c r="BB178"/>
  <c r="BQ263"/>
  <c r="AS268"/>
  <c r="BM74"/>
  <c r="P72" i="3" s="1"/>
  <c r="BD74" i="1"/>
  <c r="BG73" s="1"/>
  <c r="BI73" s="1"/>
  <c r="N71" i="3" s="1"/>
  <c r="BC181" i="1"/>
  <c r="AZ181"/>
  <c r="BA181" s="1"/>
  <c r="AY181"/>
  <c r="BH281"/>
  <c r="AL281" s="1"/>
  <c r="AM281" s="1"/>
  <c r="AW281"/>
  <c r="A562"/>
  <c r="BE268"/>
  <c r="BH204"/>
  <c r="AL204" s="1"/>
  <c r="AM204" s="1"/>
  <c r="AW204"/>
  <c r="BH181"/>
  <c r="AL181" s="1"/>
  <c r="AM181" s="1"/>
  <c r="AW181"/>
  <c r="BO71"/>
  <c r="BP71" s="1"/>
  <c r="BQ71" s="1"/>
  <c r="BN71"/>
  <c r="BM265"/>
  <c r="P263" i="3" s="1"/>
  <c r="BD265" i="1"/>
  <c r="BG264" s="1"/>
  <c r="BI264" s="1"/>
  <c r="BH292"/>
  <c r="AL292" s="1"/>
  <c r="AM292" s="1"/>
  <c r="AW292"/>
  <c r="BO72"/>
  <c r="BP72" s="1"/>
  <c r="BN72"/>
  <c r="BH250"/>
  <c r="AL250" s="1"/>
  <c r="AM250" s="1"/>
  <c r="AW250"/>
  <c r="BH232"/>
  <c r="AL232" s="1"/>
  <c r="AM232" s="1"/>
  <c r="AW232"/>
  <c r="Y258"/>
  <c r="Z258" s="1"/>
  <c r="AN258" s="1"/>
  <c r="D256" i="3" s="1"/>
  <c r="BC204" i="1"/>
  <c r="AZ204"/>
  <c r="BA204" s="1"/>
  <c r="AY204"/>
  <c r="AQ276"/>
  <c r="AR276" s="1"/>
  <c r="AT276"/>
  <c r="AU276" s="1"/>
  <c r="AV276" s="1"/>
  <c r="G274" i="3" s="1"/>
  <c r="AU242" i="1"/>
  <c r="AV242" s="1"/>
  <c r="G240" i="3" s="1"/>
  <c r="AX242" i="1"/>
  <c r="K240" i="3" s="1"/>
  <c r="BH185" i="1"/>
  <c r="AL185" s="1"/>
  <c r="AM185" s="1"/>
  <c r="AW185"/>
  <c r="BC281"/>
  <c r="AZ281"/>
  <c r="BA281" s="1"/>
  <c r="BB281" s="1"/>
  <c r="AY281"/>
  <c r="BM73"/>
  <c r="P71" i="3" s="1"/>
  <c r="BD73" i="1"/>
  <c r="BG72" s="1"/>
  <c r="BI72" s="1"/>
  <c r="N70" i="3" s="1"/>
  <c r="BH268" i="1"/>
  <c r="AL268" s="1"/>
  <c r="AM268" s="1"/>
  <c r="AW268"/>
  <c r="X284"/>
  <c r="AP284" s="1"/>
  <c r="I282" i="3" s="1"/>
  <c r="AY544" i="1" l="1"/>
  <c r="AZ544" s="1"/>
  <c r="AK497"/>
  <c r="BM497" s="1"/>
  <c r="AK574"/>
  <c r="BM574" s="1"/>
  <c r="J278" i="3"/>
  <c r="AP536" i="1"/>
  <c r="AQ536" s="1"/>
  <c r="BA551"/>
  <c r="E255" i="3" s="1"/>
  <c r="AK489" i="1"/>
  <c r="BM489" s="1"/>
  <c r="L205" i="3"/>
  <c r="AL489" i="1"/>
  <c r="AM489" s="1"/>
  <c r="AN489" s="1"/>
  <c r="AS501"/>
  <c r="AT501" s="1"/>
  <c r="AU501" s="1"/>
  <c r="AU597"/>
  <c r="V4" i="7"/>
  <c r="O10" i="6" s="1"/>
  <c r="O50" i="10" s="1"/>
  <c r="N59" i="7"/>
  <c r="W4" s="1"/>
  <c r="P10" i="6" s="1"/>
  <c r="P50" i="10" s="1"/>
  <c r="AH562" i="1"/>
  <c r="AI562" s="1"/>
  <c r="AJ562" s="1"/>
  <c r="J266" i="3" s="1"/>
  <c r="AQ485" i="1"/>
  <c r="BR485" s="1"/>
  <c r="AQ549"/>
  <c r="BR549" s="1"/>
  <c r="L177" i="3"/>
  <c r="AS524" i="1"/>
  <c r="AT524" s="1"/>
  <c r="AU524" s="1"/>
  <c r="AP490"/>
  <c r="AS490" s="1"/>
  <c r="AT490" s="1"/>
  <c r="AU490" s="1"/>
  <c r="AQ472"/>
  <c r="BR472" s="1"/>
  <c r="AQ475"/>
  <c r="BR475" s="1"/>
  <c r="L189" i="3"/>
  <c r="AQ458" i="1"/>
  <c r="BR458" s="1"/>
  <c r="AK491"/>
  <c r="BM491" s="1"/>
  <c r="AP481"/>
  <c r="L185" i="3" s="1"/>
  <c r="AS458" i="1"/>
  <c r="AT458" s="1"/>
  <c r="AU458" s="1"/>
  <c r="L253" i="3"/>
  <c r="L228"/>
  <c r="AH586" i="1"/>
  <c r="AI586" s="1"/>
  <c r="AJ586" s="1"/>
  <c r="J290" i="3" s="1"/>
  <c r="AH526" i="1"/>
  <c r="AI526" s="1"/>
  <c r="AJ526" s="1"/>
  <c r="J230" i="3" s="1"/>
  <c r="L180"/>
  <c r="AQ476" i="1"/>
  <c r="BR476" s="1"/>
  <c r="BX476" s="1"/>
  <c r="AS473"/>
  <c r="AT473" s="1"/>
  <c r="AU473" s="1"/>
  <c r="L191" i="3"/>
  <c r="AE588" i="1"/>
  <c r="AL544"/>
  <c r="AM544" s="1"/>
  <c r="AP592"/>
  <c r="L296" i="3" s="1"/>
  <c r="BC187" i="1"/>
  <c r="AK569"/>
  <c r="BM569" s="1"/>
  <c r="BA569"/>
  <c r="E273" i="3" s="1"/>
  <c r="AL569" i="1"/>
  <c r="AM569" s="1"/>
  <c r="AN569" s="1"/>
  <c r="AK575"/>
  <c r="BM575" s="1"/>
  <c r="AS488"/>
  <c r="AT488" s="1"/>
  <c r="BF594"/>
  <c r="BG594" s="1"/>
  <c r="CH594" s="1"/>
  <c r="BI594" s="1"/>
  <c r="BJ594" s="1"/>
  <c r="L179" i="3"/>
  <c r="AL575" i="1"/>
  <c r="AM575" s="1"/>
  <c r="AN575" s="1"/>
  <c r="AX500"/>
  <c r="AY500" s="1"/>
  <c r="AZ500" s="1"/>
  <c r="L176" i="3"/>
  <c r="L239"/>
  <c r="BT566" i="1"/>
  <c r="AQ488"/>
  <c r="BR488" s="1"/>
  <c r="M192" i="3" s="1"/>
  <c r="O18" i="6"/>
  <c r="S49" i="10" s="1"/>
  <c r="AZ187" i="1"/>
  <c r="BA187" s="1"/>
  <c r="BB187" s="1"/>
  <c r="Z578"/>
  <c r="AA578" s="1"/>
  <c r="L264" i="3"/>
  <c r="AY187" i="1"/>
  <c r="AE577"/>
  <c r="AS560"/>
  <c r="AT560" s="1"/>
  <c r="AQ567"/>
  <c r="BR567" s="1"/>
  <c r="BX567" s="1"/>
  <c r="AS567"/>
  <c r="AT567" s="1"/>
  <c r="AU567" s="1"/>
  <c r="AF588"/>
  <c r="AQ535"/>
  <c r="BR535" s="1"/>
  <c r="AQ479"/>
  <c r="BR479" s="1"/>
  <c r="BU479" s="1"/>
  <c r="BV479" s="1"/>
  <c r="BW479" s="1"/>
  <c r="AH500"/>
  <c r="AI500" s="1"/>
  <c r="AJ500" s="1"/>
  <c r="J204" i="3" s="1"/>
  <c r="AV577" i="1"/>
  <c r="AW577" s="1"/>
  <c r="AL491"/>
  <c r="AM491" s="1"/>
  <c r="AN491" s="1"/>
  <c r="AL497"/>
  <c r="AM497" s="1"/>
  <c r="AN497" s="1"/>
  <c r="AP493"/>
  <c r="L197" i="3" s="1"/>
  <c r="AY497" i="1"/>
  <c r="AZ497" s="1"/>
  <c r="AQ487"/>
  <c r="BR487" s="1"/>
  <c r="BT487" s="1"/>
  <c r="CC648"/>
  <c r="CD648" s="1"/>
  <c r="AK593"/>
  <c r="BM593" s="1"/>
  <c r="AF577"/>
  <c r="AX499"/>
  <c r="BA499" s="1"/>
  <c r="E203" i="3" s="1"/>
  <c r="AU548" i="1"/>
  <c r="AH587"/>
  <c r="AI587" s="1"/>
  <c r="AJ587" s="1"/>
  <c r="J291" i="3" s="1"/>
  <c r="BX554" i="1"/>
  <c r="AL593"/>
  <c r="AM593" s="1"/>
  <c r="AN593" s="1"/>
  <c r="BX541"/>
  <c r="BB203"/>
  <c r="AG577"/>
  <c r="AP525"/>
  <c r="L229" i="3" s="1"/>
  <c r="AX576" i="1"/>
  <c r="AY576" s="1"/>
  <c r="AZ576" s="1"/>
  <c r="AP477"/>
  <c r="AQ477" s="1"/>
  <c r="AS479"/>
  <c r="AT479" s="1"/>
  <c r="AU479" s="1"/>
  <c r="BA575"/>
  <c r="E279" i="3" s="1"/>
  <c r="L302"/>
  <c r="AW587" i="1"/>
  <c r="CA533"/>
  <c r="CC533" s="1"/>
  <c r="CD533" s="1"/>
  <c r="AY494"/>
  <c r="AZ494" s="1"/>
  <c r="AP550"/>
  <c r="L254" i="3" s="1"/>
  <c r="AA595" i="1"/>
  <c r="AG595" s="1"/>
  <c r="AL495"/>
  <c r="AM495" s="1"/>
  <c r="AN495" s="1"/>
  <c r="AY491"/>
  <c r="AZ491" s="1"/>
  <c r="AH576"/>
  <c r="AI576" s="1"/>
  <c r="AJ576" s="1"/>
  <c r="J280" i="3" s="1"/>
  <c r="BG588" i="1"/>
  <c r="CH588" s="1"/>
  <c r="BI588" s="1"/>
  <c r="BJ588" s="1"/>
  <c r="AS484"/>
  <c r="AT484" s="1"/>
  <c r="AH499"/>
  <c r="AI499" s="1"/>
  <c r="AJ499" s="1"/>
  <c r="J203" i="3" s="1"/>
  <c r="AQ484" i="1"/>
  <c r="BR484" s="1"/>
  <c r="BU484" s="1"/>
  <c r="BV484" s="1"/>
  <c r="AK544"/>
  <c r="BM544" s="1"/>
  <c r="BT554"/>
  <c r="BU554"/>
  <c r="BV554" s="1"/>
  <c r="BW554" s="1"/>
  <c r="BA518"/>
  <c r="E222" i="3" s="1"/>
  <c r="AY518" i="1"/>
  <c r="AZ518" s="1"/>
  <c r="AP568"/>
  <c r="L272" i="3" s="1"/>
  <c r="AQ598" i="1"/>
  <c r="BR598" s="1"/>
  <c r="AS517"/>
  <c r="AT517" s="1"/>
  <c r="AU517" s="1"/>
  <c r="BN248"/>
  <c r="V596"/>
  <c r="W596" s="1"/>
  <c r="AQ517"/>
  <c r="BR517" s="1"/>
  <c r="BU517" s="1"/>
  <c r="BV517" s="1"/>
  <c r="BW517" s="1"/>
  <c r="AS573"/>
  <c r="AT573" s="1"/>
  <c r="AU573" s="1"/>
  <c r="BS554"/>
  <c r="AG594"/>
  <c r="AH594" s="1"/>
  <c r="AI594" s="1"/>
  <c r="AJ594" s="1"/>
  <c r="J298" i="3" s="1"/>
  <c r="AC595" i="1"/>
  <c r="AD595"/>
  <c r="AV594"/>
  <c r="AW594" s="1"/>
  <c r="AP585"/>
  <c r="AS585" s="1"/>
  <c r="AT585" s="1"/>
  <c r="AU585" s="1"/>
  <c r="AU476"/>
  <c r="AC577"/>
  <c r="AP492"/>
  <c r="AS492" s="1"/>
  <c r="AT492" s="1"/>
  <c r="BT460"/>
  <c r="BT438"/>
  <c r="BB230"/>
  <c r="AD577"/>
  <c r="BX457"/>
  <c r="BX467"/>
  <c r="CE648"/>
  <c r="AH570"/>
  <c r="AI570" s="1"/>
  <c r="AJ570" s="1"/>
  <c r="J274" i="3" s="1"/>
  <c r="AK495" i="1"/>
  <c r="BM495" s="1"/>
  <c r="AN492"/>
  <c r="BU453"/>
  <c r="BV453" s="1"/>
  <c r="BW453" s="1"/>
  <c r="AF595"/>
  <c r="AN486"/>
  <c r="AX275"/>
  <c r="K273" i="3" s="1"/>
  <c r="BH275" i="1"/>
  <c r="AL275" s="1"/>
  <c r="AM275" s="1"/>
  <c r="BQ450"/>
  <c r="AV595"/>
  <c r="AW595" s="1"/>
  <c r="BU454"/>
  <c r="BV454" s="1"/>
  <c r="BW454" s="1"/>
  <c r="BU541"/>
  <c r="BV541" s="1"/>
  <c r="BW541" s="1"/>
  <c r="BF595"/>
  <c r="BG595" s="1"/>
  <c r="CH595" s="1"/>
  <c r="BI595" s="1"/>
  <c r="BJ595" s="1"/>
  <c r="CE363"/>
  <c r="AW275"/>
  <c r="AZ249"/>
  <c r="BA249" s="1"/>
  <c r="BB249" s="1"/>
  <c r="BQ377"/>
  <c r="BQ572"/>
  <c r="AG588"/>
  <c r="AB588"/>
  <c r="AQ573"/>
  <c r="BR573" s="1"/>
  <c r="BU573" s="1"/>
  <c r="BV573" s="1"/>
  <c r="BW573" s="1"/>
  <c r="AH496"/>
  <c r="AI496" s="1"/>
  <c r="AJ496" s="1"/>
  <c r="J200" i="3" s="1"/>
  <c r="AV588" i="1"/>
  <c r="AX588" s="1"/>
  <c r="BX438"/>
  <c r="BQ240"/>
  <c r="AU580"/>
  <c r="AH552"/>
  <c r="AI552" s="1"/>
  <c r="AJ552" s="1"/>
  <c r="J256" i="3" s="1"/>
  <c r="BC186" i="1"/>
  <c r="BD255"/>
  <c r="BG254" s="1"/>
  <c r="BI254" s="1"/>
  <c r="N252" i="3" s="1"/>
  <c r="BW440" i="1"/>
  <c r="AZ186"/>
  <c r="BA186" s="1"/>
  <c r="BN255"/>
  <c r="CE647"/>
  <c r="AY186"/>
  <c r="BO255"/>
  <c r="BP255" s="1"/>
  <c r="BQ255" s="1"/>
  <c r="BG577"/>
  <c r="CH577" s="1"/>
  <c r="BI577" s="1"/>
  <c r="BJ577" s="1"/>
  <c r="BU459"/>
  <c r="BV459" s="1"/>
  <c r="BW459" s="1"/>
  <c r="BE578"/>
  <c r="CI578" s="1"/>
  <c r="BT454"/>
  <c r="BD578"/>
  <c r="S578"/>
  <c r="U578" s="1"/>
  <c r="AB578" s="1"/>
  <c r="X578"/>
  <c r="AD578" s="1"/>
  <c r="V578"/>
  <c r="W578" s="1"/>
  <c r="AU472"/>
  <c r="BW540"/>
  <c r="BW670"/>
  <c r="CC655"/>
  <c r="CD655" s="1"/>
  <c r="CE655" s="1"/>
  <c r="CB655"/>
  <c r="BX459"/>
  <c r="BW452"/>
  <c r="CA513"/>
  <c r="Q217" i="3" s="1"/>
  <c r="BQ670" i="1"/>
  <c r="CA658"/>
  <c r="BY658"/>
  <c r="BZ658" s="1"/>
  <c r="CA657"/>
  <c r="BY657"/>
  <c r="BZ657" s="1"/>
  <c r="CB656"/>
  <c r="CC656"/>
  <c r="CD656" s="1"/>
  <c r="CE656" s="1"/>
  <c r="CC365"/>
  <c r="CD365" s="1"/>
  <c r="CE365" s="1"/>
  <c r="BB164"/>
  <c r="BD248"/>
  <c r="BG247" s="1"/>
  <c r="BI247" s="1"/>
  <c r="N245" i="3" s="1"/>
  <c r="BO248" i="1"/>
  <c r="BP248" s="1"/>
  <c r="BD596"/>
  <c r="BW388"/>
  <c r="Z596"/>
  <c r="AE596" s="1"/>
  <c r="BC596"/>
  <c r="CB365"/>
  <c r="BY367"/>
  <c r="BZ367" s="1"/>
  <c r="O71" i="3" s="1"/>
  <c r="CA367" i="1"/>
  <c r="Q71" i="3" s="1"/>
  <c r="S596" i="1"/>
  <c r="U596" s="1"/>
  <c r="AB596" s="1"/>
  <c r="BY521"/>
  <c r="BZ521" s="1"/>
  <c r="O225" i="3" s="1"/>
  <c r="G561" i="1"/>
  <c r="G659" s="1"/>
  <c r="A659"/>
  <c r="G562"/>
  <c r="G660" s="1"/>
  <c r="A660"/>
  <c r="AX283"/>
  <c r="K281" i="3" s="1"/>
  <c r="AZ293" i="1"/>
  <c r="BA293" s="1"/>
  <c r="X596"/>
  <c r="Y596" s="1"/>
  <c r="BQ376"/>
  <c r="BQ447"/>
  <c r="CA540"/>
  <c r="CB531"/>
  <c r="Q235" i="3"/>
  <c r="Q212"/>
  <c r="BY508" i="1"/>
  <c r="BZ508" s="1"/>
  <c r="O212" i="3" s="1"/>
  <c r="BY540" i="1"/>
  <c r="BZ540" s="1"/>
  <c r="O244" i="3" s="1"/>
  <c r="BK534" i="1"/>
  <c r="BL534" s="1"/>
  <c r="BK522"/>
  <c r="BL522" s="1"/>
  <c r="CA522" s="1"/>
  <c r="BY538"/>
  <c r="BZ538" s="1"/>
  <c r="O242" i="3" s="1"/>
  <c r="Q232"/>
  <c r="BY528" i="1"/>
  <c r="BZ528" s="1"/>
  <c r="O232" i="3" s="1"/>
  <c r="Q211"/>
  <c r="BY507" i="1"/>
  <c r="BZ507" s="1"/>
  <c r="O211" i="3" s="1"/>
  <c r="BK514" i="1"/>
  <c r="BL514" s="1"/>
  <c r="CA514" s="1"/>
  <c r="BK554"/>
  <c r="BL554" s="1"/>
  <c r="BK469"/>
  <c r="BL469" s="1"/>
  <c r="BK423"/>
  <c r="BL423" s="1"/>
  <c r="BY539"/>
  <c r="BZ539" s="1"/>
  <c r="O243" i="3" s="1"/>
  <c r="CB545" i="1"/>
  <c r="Q249" i="3"/>
  <c r="CC545" i="1"/>
  <c r="CB530"/>
  <c r="BO534"/>
  <c r="BP534" s="1"/>
  <c r="BQ539"/>
  <c r="CC530"/>
  <c r="CD530" s="1"/>
  <c r="CE530" s="1"/>
  <c r="BK448"/>
  <c r="BL448" s="1"/>
  <c r="BK397"/>
  <c r="BL397" s="1"/>
  <c r="BK392"/>
  <c r="BL392" s="1"/>
  <c r="BY533"/>
  <c r="BZ533" s="1"/>
  <c r="O237" i="3" s="1"/>
  <c r="BK388" i="1"/>
  <c r="BL388" s="1"/>
  <c r="BK451"/>
  <c r="BL451" s="1"/>
  <c r="BK404"/>
  <c r="BL404" s="1"/>
  <c r="BK456"/>
  <c r="BL456" s="1"/>
  <c r="BK457"/>
  <c r="BL457" s="1"/>
  <c r="BK468"/>
  <c r="BL468" s="1"/>
  <c r="Q257" i="3"/>
  <c r="BY553" i="1"/>
  <c r="BZ553" s="1"/>
  <c r="O257" i="3" s="1"/>
  <c r="CC360" i="1"/>
  <c r="Q64" i="3"/>
  <c r="BQ581" i="1"/>
  <c r="BQ455"/>
  <c r="BO522"/>
  <c r="BP522" s="1"/>
  <c r="CC532"/>
  <c r="CD532" s="1"/>
  <c r="CE532" s="1"/>
  <c r="CB532"/>
  <c r="G370"/>
  <c r="AY293"/>
  <c r="BL262"/>
  <c r="BM256"/>
  <c r="BN256" s="1"/>
  <c r="BU559"/>
  <c r="BV559" s="1"/>
  <c r="BW559" s="1"/>
  <c r="BO388"/>
  <c r="BP388" s="1"/>
  <c r="BQ388" s="1"/>
  <c r="BN566"/>
  <c r="BK566" s="1"/>
  <c r="BL566" s="1"/>
  <c r="BQ390"/>
  <c r="CG541"/>
  <c r="BN541"/>
  <c r="BK541" s="1"/>
  <c r="H245" i="3"/>
  <c r="BC293" i="1"/>
  <c r="BQ452"/>
  <c r="H270" i="3"/>
  <c r="G369" i="1"/>
  <c r="M245" i="3"/>
  <c r="BS541" i="1"/>
  <c r="BO230"/>
  <c r="BP230" s="1"/>
  <c r="BQ230" s="1"/>
  <c r="BT559"/>
  <c r="BD230"/>
  <c r="BG229" s="1"/>
  <c r="BI229" s="1"/>
  <c r="N227" i="3" s="1"/>
  <c r="BQ433" i="1"/>
  <c r="BN453"/>
  <c r="H158" i="3"/>
  <c r="BN474" i="1"/>
  <c r="BQ401"/>
  <c r="CE519"/>
  <c r="H108" i="3"/>
  <c r="CG535" i="1"/>
  <c r="CG487"/>
  <c r="CG484"/>
  <c r="BR580"/>
  <c r="CG580"/>
  <c r="CG479"/>
  <c r="BR561"/>
  <c r="CG561"/>
  <c r="BX523"/>
  <c r="BR524"/>
  <c r="BT524" s="1"/>
  <c r="CG524"/>
  <c r="CG475"/>
  <c r="M270" i="3"/>
  <c r="BS566" i="1"/>
  <c r="M178" i="3"/>
  <c r="BS474" i="1"/>
  <c r="M252" i="3"/>
  <c r="BS548" i="1"/>
  <c r="M283" i="3"/>
  <c r="BS579" i="1"/>
  <c r="M263" i="3"/>
  <c r="BS559" i="1"/>
  <c r="M238" i="3"/>
  <c r="BS534" i="1"/>
  <c r="M146" i="3"/>
  <c r="BS442" i="1"/>
  <c r="M187" i="3"/>
  <c r="BS483" i="1"/>
  <c r="BR591"/>
  <c r="BX591" s="1"/>
  <c r="CG591"/>
  <c r="CG598"/>
  <c r="BX471"/>
  <c r="CG472"/>
  <c r="BR590"/>
  <c r="CG590"/>
  <c r="BR462"/>
  <c r="BR461"/>
  <c r="CG461"/>
  <c r="BL546"/>
  <c r="BO546"/>
  <c r="BP546" s="1"/>
  <c r="M142" i="3"/>
  <c r="BS438" i="1"/>
  <c r="BT434"/>
  <c r="BS434"/>
  <c r="BX434"/>
  <c r="BU434"/>
  <c r="BV434" s="1"/>
  <c r="BW434" s="1"/>
  <c r="M138" i="3"/>
  <c r="M301"/>
  <c r="BS597" i="1"/>
  <c r="M287" i="3"/>
  <c r="BS583" i="1"/>
  <c r="M262" i="3"/>
  <c r="BS558" i="1"/>
  <c r="M163" i="3"/>
  <c r="BS459" i="1"/>
  <c r="BX453"/>
  <c r="BW468"/>
  <c r="H301" i="3"/>
  <c r="H138"/>
  <c r="BU548" i="1"/>
  <c r="BV548" s="1"/>
  <c r="BT474"/>
  <c r="BO397"/>
  <c r="BP397" s="1"/>
  <c r="BO469"/>
  <c r="BP469" s="1"/>
  <c r="BQ469" s="1"/>
  <c r="BN523"/>
  <c r="BN454"/>
  <c r="BK454" s="1"/>
  <c r="BL454" s="1"/>
  <c r="BN434"/>
  <c r="BW424"/>
  <c r="BN460"/>
  <c r="BK460" s="1"/>
  <c r="CG485"/>
  <c r="CG567"/>
  <c r="M155" i="3"/>
  <c r="BS451" i="1"/>
  <c r="BX451"/>
  <c r="BT451"/>
  <c r="BU451"/>
  <c r="BV451" s="1"/>
  <c r="BW451" s="1"/>
  <c r="M161" i="3"/>
  <c r="BS457" i="1"/>
  <c r="M251" i="3"/>
  <c r="BS547" i="1"/>
  <c r="BX547"/>
  <c r="M171" i="3"/>
  <c r="BS467" i="1"/>
  <c r="BU467"/>
  <c r="BV467" s="1"/>
  <c r="BW467" s="1"/>
  <c r="M160" i="3"/>
  <c r="BS456" i="1"/>
  <c r="BU456"/>
  <c r="BV456" s="1"/>
  <c r="BT456"/>
  <c r="BX456"/>
  <c r="M164" i="3"/>
  <c r="BS460" i="1"/>
  <c r="M170" i="3"/>
  <c r="BS466" i="1"/>
  <c r="M157" i="3"/>
  <c r="BS453" i="1"/>
  <c r="CG476"/>
  <c r="BT583"/>
  <c r="BR584"/>
  <c r="CG584"/>
  <c r="BX516"/>
  <c r="CG517"/>
  <c r="BR501"/>
  <c r="CG501"/>
  <c r="BR473"/>
  <c r="CG473"/>
  <c r="BR560"/>
  <c r="BT560" s="1"/>
  <c r="CG560"/>
  <c r="CG549"/>
  <c r="CG458"/>
  <c r="CG451"/>
  <c r="H155" i="3"/>
  <c r="M143"/>
  <c r="BS439" i="1"/>
  <c r="BU439"/>
  <c r="BV439" s="1"/>
  <c r="BW439" s="1"/>
  <c r="BT439"/>
  <c r="BX439"/>
  <c r="BV508"/>
  <c r="BW508" s="1"/>
  <c r="BL440"/>
  <c r="BO440"/>
  <c r="BP440" s="1"/>
  <c r="M158" i="3"/>
  <c r="BS454" i="1"/>
  <c r="M227" i="3"/>
  <c r="BS523" i="1"/>
  <c r="M147" i="3"/>
  <c r="BU443" i="1"/>
  <c r="BV443" s="1"/>
  <c r="BW443" s="1"/>
  <c r="BX443"/>
  <c r="BS443"/>
  <c r="BT443"/>
  <c r="M175" i="3"/>
  <c r="BS471" i="1"/>
  <c r="BT404"/>
  <c r="M108" i="3"/>
  <c r="BU404" i="1"/>
  <c r="BV404" s="1"/>
  <c r="BS404"/>
  <c r="BX404"/>
  <c r="M220" i="3"/>
  <c r="BS516" i="1"/>
  <c r="BN230"/>
  <c r="BT457"/>
  <c r="BU566"/>
  <c r="BV566" s="1"/>
  <c r="BW566" s="1"/>
  <c r="BX460"/>
  <c r="BT548"/>
  <c r="BX474"/>
  <c r="BN597"/>
  <c r="BK597" s="1"/>
  <c r="BN573"/>
  <c r="BO573" s="1"/>
  <c r="BP573" s="1"/>
  <c r="BQ573" s="1"/>
  <c r="BT547"/>
  <c r="BQ508"/>
  <c r="BO457"/>
  <c r="BP457" s="1"/>
  <c r="CB528"/>
  <c r="Q260" i="3"/>
  <c r="CB556" i="1"/>
  <c r="CC556"/>
  <c r="CD556" s="1"/>
  <c r="CE556" s="1"/>
  <c r="BO419"/>
  <c r="BP419" s="1"/>
  <c r="BQ419" s="1"/>
  <c r="BL419"/>
  <c r="BO509"/>
  <c r="BP509" s="1"/>
  <c r="BL509"/>
  <c r="BO547"/>
  <c r="BP547" s="1"/>
  <c r="BL547"/>
  <c r="Q242" i="3"/>
  <c r="CC538" i="1"/>
  <c r="CB538"/>
  <c r="BQ465"/>
  <c r="BO482"/>
  <c r="BP482" s="1"/>
  <c r="BQ482" s="1"/>
  <c r="BL482"/>
  <c r="BO559"/>
  <c r="BP559" s="1"/>
  <c r="BQ559" s="1"/>
  <c r="BL559"/>
  <c r="AU584"/>
  <c r="P220" i="3"/>
  <c r="AX301" i="1"/>
  <c r="K299" i="3" s="1"/>
  <c r="BB200" i="1"/>
  <c r="AN574"/>
  <c r="BO222"/>
  <c r="BP222" s="1"/>
  <c r="AY249"/>
  <c r="AS542"/>
  <c r="AT542" s="1"/>
  <c r="AU542" s="1"/>
  <c r="AQ542"/>
  <c r="BC249"/>
  <c r="BM249" s="1"/>
  <c r="P247" i="3" s="1"/>
  <c r="AQ543" i="1"/>
  <c r="L247" i="3"/>
  <c r="BJ215" i="1"/>
  <c r="BK215" s="1"/>
  <c r="BL215" s="1"/>
  <c r="BC206"/>
  <c r="K204" i="3"/>
  <c r="BJ265" i="1"/>
  <c r="BK265" s="1"/>
  <c r="BL265" s="1"/>
  <c r="N263" i="3"/>
  <c r="AQ480" i="1"/>
  <c r="L184" i="3"/>
  <c r="BN471" i="1"/>
  <c r="BK471" s="1"/>
  <c r="H175" i="3"/>
  <c r="BN459" i="1"/>
  <c r="BK459" s="1"/>
  <c r="H163" i="3"/>
  <c r="BJ264" i="1"/>
  <c r="BK264" s="1"/>
  <c r="BL264" s="1"/>
  <c r="N262" i="3"/>
  <c r="AZ268" i="1"/>
  <c r="BA268" s="1"/>
  <c r="K266" i="3"/>
  <c r="BC232" i="1"/>
  <c r="BD232" s="1"/>
  <c r="BG231" s="1"/>
  <c r="BI231" s="1"/>
  <c r="K230" i="3"/>
  <c r="BO224" i="1"/>
  <c r="BP224" s="1"/>
  <c r="BQ224" s="1"/>
  <c r="P222" i="3"/>
  <c r="BH257" i="1"/>
  <c r="AL257" s="1"/>
  <c r="AM257" s="1"/>
  <c r="AV257"/>
  <c r="G255" i="3" s="1"/>
  <c r="H165"/>
  <c r="BN442" i="1"/>
  <c r="BK442" s="1"/>
  <c r="H146" i="3"/>
  <c r="BN516" i="1"/>
  <c r="BK516" s="1"/>
  <c r="H220" i="3"/>
  <c r="BN488" i="1"/>
  <c r="H192" i="3"/>
  <c r="BN483" i="1"/>
  <c r="BK483" s="1"/>
  <c r="H187" i="3"/>
  <c r="BN439" i="1"/>
  <c r="H143" i="3"/>
  <c r="H205"/>
  <c r="AS510" i="1"/>
  <c r="AT510" s="1"/>
  <c r="AU510" s="1"/>
  <c r="L214" i="3"/>
  <c r="H294"/>
  <c r="AZ231" i="1"/>
  <c r="BA231" s="1"/>
  <c r="BB231" s="1"/>
  <c r="K229" i="3"/>
  <c r="BH294" i="1"/>
  <c r="AL294" s="1"/>
  <c r="AM294" s="1"/>
  <c r="AV294"/>
  <c r="G292" i="3" s="1"/>
  <c r="AW300" i="1"/>
  <c r="AV300"/>
  <c r="G298" i="3" s="1"/>
  <c r="BJ239" i="1"/>
  <c r="BK239" s="1"/>
  <c r="BL239" s="1"/>
  <c r="N237" i="3"/>
  <c r="H179"/>
  <c r="AT302" i="1"/>
  <c r="AU302" s="1"/>
  <c r="AV302" s="1"/>
  <c r="G300" i="3" s="1"/>
  <c r="I300"/>
  <c r="AZ250" i="1"/>
  <c r="BA250" s="1"/>
  <c r="K248" i="3"/>
  <c r="AS536" i="1"/>
  <c r="AT536" s="1"/>
  <c r="AL498"/>
  <c r="AM498" s="1"/>
  <c r="J202" i="3"/>
  <c r="BN583" i="1"/>
  <c r="BK583" s="1"/>
  <c r="H287" i="3"/>
  <c r="BN438" i="1"/>
  <c r="BK438" s="1"/>
  <c r="H142" i="3"/>
  <c r="BN548" i="1"/>
  <c r="BK548" s="1"/>
  <c r="H252" i="3"/>
  <c r="AL551" i="1"/>
  <c r="AM551" s="1"/>
  <c r="AN551" s="1"/>
  <c r="J255" i="3"/>
  <c r="BN466" i="1"/>
  <c r="BK466" s="1"/>
  <c r="H170" i="3"/>
  <c r="BJ255" i="1"/>
  <c r="BK255" s="1"/>
  <c r="BL255" s="1"/>
  <c r="N253" i="3"/>
  <c r="AS478" i="1"/>
  <c r="AT478" s="1"/>
  <c r="AU478" s="1"/>
  <c r="L182" i="3"/>
  <c r="AK494" i="1"/>
  <c r="BM494" s="1"/>
  <c r="J198" i="3"/>
  <c r="BN558" i="1"/>
  <c r="BK558" s="1"/>
  <c r="H262" i="3"/>
  <c r="BN579" i="1"/>
  <c r="BK579" s="1"/>
  <c r="H283" i="3"/>
  <c r="BO223" i="1"/>
  <c r="BP223" s="1"/>
  <c r="BQ223" s="1"/>
  <c r="P221" i="3"/>
  <c r="BJ228" i="1"/>
  <c r="BK228" s="1"/>
  <c r="BL228" s="1"/>
  <c r="N226" i="3"/>
  <c r="AW205" i="1"/>
  <c r="AV205"/>
  <c r="G203" i="3" s="1"/>
  <c r="BN241" i="1"/>
  <c r="P239" i="3"/>
  <c r="BD267" i="1"/>
  <c r="BG266" s="1"/>
  <c r="BI266" s="1"/>
  <c r="N264" i="3" s="1"/>
  <c r="BB241" i="1"/>
  <c r="BD241"/>
  <c r="BG240" s="1"/>
  <c r="BI240" s="1"/>
  <c r="BC231"/>
  <c r="BD231" s="1"/>
  <c r="BG230" s="1"/>
  <c r="BI230" s="1"/>
  <c r="BD223"/>
  <c r="BG222" s="1"/>
  <c r="BI222" s="1"/>
  <c r="CE506"/>
  <c r="CC368"/>
  <c r="CD368" s="1"/>
  <c r="CE368" s="1"/>
  <c r="CB368"/>
  <c r="CE505"/>
  <c r="Q225" i="3"/>
  <c r="CC508" i="1"/>
  <c r="CE527"/>
  <c r="BZ513"/>
  <c r="O217" i="3" s="1"/>
  <c r="CC507" i="1"/>
  <c r="CD507" s="1"/>
  <c r="CE507" s="1"/>
  <c r="CB507"/>
  <c r="CB537"/>
  <c r="CC537"/>
  <c r="CE529"/>
  <c r="AY231"/>
  <c r="AP486"/>
  <c r="AY250"/>
  <c r="AK551"/>
  <c r="BM551" s="1"/>
  <c r="BO241"/>
  <c r="BP241" s="1"/>
  <c r="BQ241" s="1"/>
  <c r="AK498"/>
  <c r="BM498" s="1"/>
  <c r="BH301"/>
  <c r="AL301" s="1"/>
  <c r="AM301" s="1"/>
  <c r="AX257"/>
  <c r="AP518"/>
  <c r="AY562"/>
  <c r="AZ562" s="1"/>
  <c r="AQ510"/>
  <c r="BQ540"/>
  <c r="BQ424"/>
  <c r="BN224"/>
  <c r="BT471"/>
  <c r="BP415"/>
  <c r="BQ415" s="1"/>
  <c r="BP381"/>
  <c r="BQ381" s="1"/>
  <c r="BP379"/>
  <c r="BQ379" s="1"/>
  <c r="BQ463"/>
  <c r="BQ423"/>
  <c r="BP507"/>
  <c r="BQ507" s="1"/>
  <c r="BP421"/>
  <c r="BQ421" s="1"/>
  <c r="BP468"/>
  <c r="BQ468" s="1"/>
  <c r="BP456"/>
  <c r="BQ456" s="1"/>
  <c r="BO448"/>
  <c r="BP448" s="1"/>
  <c r="BO404"/>
  <c r="BP404" s="1"/>
  <c r="BX582"/>
  <c r="AW257"/>
  <c r="BU471"/>
  <c r="BV471" s="1"/>
  <c r="BW471" s="1"/>
  <c r="BX583"/>
  <c r="BU516"/>
  <c r="BV516" s="1"/>
  <c r="BO392"/>
  <c r="BB224"/>
  <c r="BO514"/>
  <c r="BO451"/>
  <c r="BP451" s="1"/>
  <c r="BO554"/>
  <c r="BP554" s="1"/>
  <c r="AQ302"/>
  <c r="AR302" s="1"/>
  <c r="BU523"/>
  <c r="BV523" s="1"/>
  <c r="BW523" s="1"/>
  <c r="BT523"/>
  <c r="BT437"/>
  <c r="BX437"/>
  <c r="BU437"/>
  <c r="BV437" s="1"/>
  <c r="BN458"/>
  <c r="BN470"/>
  <c r="BD224"/>
  <c r="BG223" s="1"/>
  <c r="BI223" s="1"/>
  <c r="BN443"/>
  <c r="BN467"/>
  <c r="BT441"/>
  <c r="BX441"/>
  <c r="BT466"/>
  <c r="BU466"/>
  <c r="BV466" s="1"/>
  <c r="BW466" s="1"/>
  <c r="BX466"/>
  <c r="BX509"/>
  <c r="H191" i="3"/>
  <c r="BU582" i="1"/>
  <c r="BV582" s="1"/>
  <c r="BW582" s="1"/>
  <c r="BM267"/>
  <c r="AQ478"/>
  <c r="H188" i="3"/>
  <c r="H284"/>
  <c r="BT442" i="1"/>
  <c r="BX442"/>
  <c r="BU442"/>
  <c r="BV442" s="1"/>
  <c r="BW442" s="1"/>
  <c r="BT470"/>
  <c r="BX470"/>
  <c r="BU470"/>
  <c r="BV470" s="1"/>
  <c r="BW470" s="1"/>
  <c r="BX557"/>
  <c r="BT557"/>
  <c r="BU557"/>
  <c r="BV557" s="1"/>
  <c r="BW557" s="1"/>
  <c r="BN223"/>
  <c r="BU441"/>
  <c r="BV441" s="1"/>
  <c r="BW441" s="1"/>
  <c r="BW513"/>
  <c r="BT589"/>
  <c r="BU589"/>
  <c r="BV589" s="1"/>
  <c r="BW589" s="1"/>
  <c r="BX589"/>
  <c r="BX515"/>
  <c r="BT515"/>
  <c r="CA515" s="1"/>
  <c r="BC250"/>
  <c r="BD250" s="1"/>
  <c r="BG249" s="1"/>
  <c r="BI249" s="1"/>
  <c r="AL494"/>
  <c r="AM494" s="1"/>
  <c r="AN494" s="1"/>
  <c r="AW294"/>
  <c r="AW301"/>
  <c r="BH300"/>
  <c r="AL300" s="1"/>
  <c r="AM300" s="1"/>
  <c r="AZ206"/>
  <c r="BA206" s="1"/>
  <c r="AY232"/>
  <c r="AS480"/>
  <c r="AT480" s="1"/>
  <c r="BX572"/>
  <c r="BU572"/>
  <c r="BV572" s="1"/>
  <c r="BW572" s="1"/>
  <c r="BT572"/>
  <c r="BU455"/>
  <c r="BV455" s="1"/>
  <c r="BW455" s="1"/>
  <c r="BT455"/>
  <c r="BX455"/>
  <c r="BA552"/>
  <c r="E256" i="3" s="1"/>
  <c r="AY552" i="1"/>
  <c r="AZ552" s="1"/>
  <c r="BT403"/>
  <c r="BX403"/>
  <c r="BU403"/>
  <c r="BV403" s="1"/>
  <c r="BW403" s="1"/>
  <c r="BA496"/>
  <c r="E200" i="3" s="1"/>
  <c r="AY496" i="1"/>
  <c r="AZ496" s="1"/>
  <c r="AY526"/>
  <c r="AZ526" s="1"/>
  <c r="BA526"/>
  <c r="E230" i="3" s="1"/>
  <c r="AY586" i="1"/>
  <c r="AZ586" s="1"/>
  <c r="BA586"/>
  <c r="E290" i="3" s="1"/>
  <c r="AX294" i="1"/>
  <c r="AY587"/>
  <c r="AZ587" s="1"/>
  <c r="BA587"/>
  <c r="E291" i="3" s="1"/>
  <c r="BX546" i="1"/>
  <c r="BU546"/>
  <c r="BV546" s="1"/>
  <c r="BW546" s="1"/>
  <c r="BT546"/>
  <c r="BV457"/>
  <c r="BW457" s="1"/>
  <c r="BV469"/>
  <c r="BW469" s="1"/>
  <c r="AX570"/>
  <c r="AW570"/>
  <c r="BX558"/>
  <c r="BU558"/>
  <c r="BV558" s="1"/>
  <c r="BW558" s="1"/>
  <c r="BT558"/>
  <c r="BW460"/>
  <c r="BQ216"/>
  <c r="BA182"/>
  <c r="BB182" s="1"/>
  <c r="AY206"/>
  <c r="AW283"/>
  <c r="BH283"/>
  <c r="AL283" s="1"/>
  <c r="AM283" s="1"/>
  <c r="AZ232"/>
  <c r="BA232" s="1"/>
  <c r="BB232" s="1"/>
  <c r="AW282"/>
  <c r="AY268"/>
  <c r="AS276"/>
  <c r="BB274"/>
  <c r="AN544"/>
  <c r="BH282"/>
  <c r="AL282" s="1"/>
  <c r="AM282" s="1"/>
  <c r="BC268"/>
  <c r="BM268" s="1"/>
  <c r="P266" i="3" s="1"/>
  <c r="BB205" i="1"/>
  <c r="BB181"/>
  <c r="BQ72"/>
  <c r="BA292"/>
  <c r="BB292" s="1"/>
  <c r="BL70"/>
  <c r="AX276"/>
  <c r="AW242"/>
  <c r="BH242"/>
  <c r="AL242" s="1"/>
  <c r="AM242" s="1"/>
  <c r="AQ284"/>
  <c r="AR284" s="1"/>
  <c r="AT284"/>
  <c r="BM75"/>
  <c r="P73" i="3" s="1"/>
  <c r="BD75" i="1"/>
  <c r="BG74" s="1"/>
  <c r="BI74" s="1"/>
  <c r="N72" i="3" s="1"/>
  <c r="AW202" i="1"/>
  <c r="BH202"/>
  <c r="AL202" s="1"/>
  <c r="AM202" s="1"/>
  <c r="BH276"/>
  <c r="AL276" s="1"/>
  <c r="AM276" s="1"/>
  <c r="AW276"/>
  <c r="A79"/>
  <c r="BE77"/>
  <c r="A371"/>
  <c r="A271"/>
  <c r="BC202"/>
  <c r="AZ202"/>
  <c r="BA202" s="1"/>
  <c r="AY202"/>
  <c r="A564"/>
  <c r="BE270"/>
  <c r="BB204"/>
  <c r="BQ264"/>
  <c r="AX258"/>
  <c r="K256" i="3" s="1"/>
  <c r="BN73" i="1"/>
  <c r="BO73"/>
  <c r="BP73" s="1"/>
  <c r="BQ73" s="1"/>
  <c r="BO74"/>
  <c r="BP74" s="1"/>
  <c r="BQ74" s="1"/>
  <c r="BN74"/>
  <c r="BM76"/>
  <c r="P74" i="3" s="1"/>
  <c r="BD76" i="1"/>
  <c r="BG75" s="1"/>
  <c r="BI75" s="1"/>
  <c r="N73" i="3" s="1"/>
  <c r="AW258" i="1"/>
  <c r="BH258"/>
  <c r="AL258" s="1"/>
  <c r="AM258" s="1"/>
  <c r="BJ72"/>
  <c r="BK72" s="1"/>
  <c r="BL72" s="1"/>
  <c r="BC242"/>
  <c r="AZ242"/>
  <c r="BA242" s="1"/>
  <c r="BB242" s="1"/>
  <c r="AY242"/>
  <c r="BO265"/>
  <c r="BP265" s="1"/>
  <c r="BQ265" s="1"/>
  <c r="BN265"/>
  <c r="BJ73"/>
  <c r="BK73" s="1"/>
  <c r="BL73" s="1"/>
  <c r="BN266"/>
  <c r="BO266"/>
  <c r="BP266" s="1"/>
  <c r="A563"/>
  <c r="A661" s="1"/>
  <c r="BE269"/>
  <c r="A80"/>
  <c r="A372"/>
  <c r="BE78"/>
  <c r="A272"/>
  <c r="AP497" l="1"/>
  <c r="L201" i="3" s="1"/>
  <c r="AL526" i="1"/>
  <c r="AM526" s="1"/>
  <c r="AN526" s="1"/>
  <c r="L240" i="3"/>
  <c r="AQ568" i="1"/>
  <c r="AP489"/>
  <c r="L193" i="3" s="1"/>
  <c r="AP574" i="1"/>
  <c r="AQ574" s="1"/>
  <c r="AL562"/>
  <c r="AM562" s="1"/>
  <c r="AL576"/>
  <c r="AM576" s="1"/>
  <c r="AN576" s="1"/>
  <c r="BA576"/>
  <c r="E280" i="3" s="1"/>
  <c r="AS481" i="1"/>
  <c r="AT481" s="1"/>
  <c r="AU481" s="1"/>
  <c r="AQ481"/>
  <c r="P18" i="6"/>
  <c r="T49" i="10" s="1"/>
  <c r="AS550" i="1"/>
  <c r="AT550" s="1"/>
  <c r="AU550" s="1"/>
  <c r="AQ490"/>
  <c r="BR490" s="1"/>
  <c r="BT490" s="1"/>
  <c r="AK562"/>
  <c r="BM562" s="1"/>
  <c r="L181" i="3"/>
  <c r="L194"/>
  <c r="AQ592" i="1"/>
  <c r="BR592" s="1"/>
  <c r="BT592" s="1"/>
  <c r="AK526"/>
  <c r="BM526" s="1"/>
  <c r="AP491"/>
  <c r="L195" i="3" s="1"/>
  <c r="Q237"/>
  <c r="AY275" i="1"/>
  <c r="BA500"/>
  <c r="E204" i="3" s="1"/>
  <c r="AK586" i="1"/>
  <c r="BM586" s="1"/>
  <c r="AS592"/>
  <c r="AT592" s="1"/>
  <c r="AK587"/>
  <c r="BM587" s="1"/>
  <c r="AL586"/>
  <c r="AM586" s="1"/>
  <c r="AN586" s="1"/>
  <c r="AP569"/>
  <c r="L273" i="3" s="1"/>
  <c r="AU560" i="1"/>
  <c r="BS488"/>
  <c r="AU488"/>
  <c r="AX577"/>
  <c r="BA577" s="1"/>
  <c r="E281" i="3" s="1"/>
  <c r="CB533" i="1"/>
  <c r="AE578"/>
  <c r="AP575"/>
  <c r="L279" i="3" s="1"/>
  <c r="AL587" i="1"/>
  <c r="AM587" s="1"/>
  <c r="AN587" s="1"/>
  <c r="AS493"/>
  <c r="AT493" s="1"/>
  <c r="AU493" s="1"/>
  <c r="AS477"/>
  <c r="AT477" s="1"/>
  <c r="AU477" s="1"/>
  <c r="AQ493"/>
  <c r="BR493" s="1"/>
  <c r="AK500"/>
  <c r="BM500" s="1"/>
  <c r="AP593"/>
  <c r="AQ593" s="1"/>
  <c r="AL500"/>
  <c r="AM500" s="1"/>
  <c r="AN500" s="1"/>
  <c r="AS525"/>
  <c r="AT525" s="1"/>
  <c r="AU525" s="1"/>
  <c r="AL499"/>
  <c r="AM499" s="1"/>
  <c r="AN499" s="1"/>
  <c r="AY499"/>
  <c r="AZ499" s="1"/>
  <c r="AZ275"/>
  <c r="BA275" s="1"/>
  <c r="BB275" s="1"/>
  <c r="AK499"/>
  <c r="BM499" s="1"/>
  <c r="AQ525"/>
  <c r="BR525" s="1"/>
  <c r="AK570"/>
  <c r="BM570" s="1"/>
  <c r="AP544"/>
  <c r="AS544" s="1"/>
  <c r="AT544" s="1"/>
  <c r="AU544" s="1"/>
  <c r="AX594"/>
  <c r="BA594" s="1"/>
  <c r="E298" i="3" s="1"/>
  <c r="AK576" i="1"/>
  <c r="BM576" s="1"/>
  <c r="AQ550"/>
  <c r="BR550" s="1"/>
  <c r="BO256"/>
  <c r="BP256" s="1"/>
  <c r="BQ256" s="1"/>
  <c r="BQ522"/>
  <c r="BU560"/>
  <c r="BV560" s="1"/>
  <c r="AH595"/>
  <c r="AI595" s="1"/>
  <c r="AJ595" s="1"/>
  <c r="J299" i="3" s="1"/>
  <c r="AH577" i="1"/>
  <c r="AI577" s="1"/>
  <c r="AJ577" s="1"/>
  <c r="J281" i="3" s="1"/>
  <c r="AU484" i="1"/>
  <c r="AS568"/>
  <c r="AT568" s="1"/>
  <c r="AQ585"/>
  <c r="BR585" s="1"/>
  <c r="AF596"/>
  <c r="L289" i="3"/>
  <c r="CA554" i="1"/>
  <c r="AX595"/>
  <c r="BA595" s="1"/>
  <c r="E299" i="3" s="1"/>
  <c r="AP495" i="1"/>
  <c r="L199" i="3" s="1"/>
  <c r="BJ254" i="1"/>
  <c r="BK254" s="1"/>
  <c r="L196" i="3"/>
  <c r="BM232" i="1"/>
  <c r="P230" i="3" s="1"/>
  <c r="BT573" i="1"/>
  <c r="AQ492"/>
  <c r="BR492" s="1"/>
  <c r="BC283"/>
  <c r="AL570"/>
  <c r="AM570" s="1"/>
  <c r="BX573"/>
  <c r="BJ247"/>
  <c r="BK247" s="1"/>
  <c r="BL247" s="1"/>
  <c r="AH588"/>
  <c r="AI588" s="1"/>
  <c r="AJ588" s="1"/>
  <c r="J292" i="3" s="1"/>
  <c r="BC275" i="1"/>
  <c r="AA596"/>
  <c r="AG596" s="1"/>
  <c r="BQ248"/>
  <c r="BB293"/>
  <c r="AK496"/>
  <c r="BM496" s="1"/>
  <c r="BU476"/>
  <c r="BV476" s="1"/>
  <c r="BT591"/>
  <c r="BU487"/>
  <c r="BV487" s="1"/>
  <c r="BW487" s="1"/>
  <c r="CC367"/>
  <c r="CD367" s="1"/>
  <c r="CE367" s="1"/>
  <c r="AL496"/>
  <c r="AM496" s="1"/>
  <c r="AN496" s="1"/>
  <c r="BT476"/>
  <c r="CB367"/>
  <c r="AW588"/>
  <c r="BW548"/>
  <c r="BS573"/>
  <c r="M277" i="3"/>
  <c r="AK552" i="1"/>
  <c r="BM552" s="1"/>
  <c r="BO566"/>
  <c r="BP566" s="1"/>
  <c r="BB186"/>
  <c r="AL552"/>
  <c r="AM552" s="1"/>
  <c r="AN552" s="1"/>
  <c r="AP494"/>
  <c r="L198" i="3" s="1"/>
  <c r="BW404" i="1"/>
  <c r="BX479"/>
  <c r="AC578"/>
  <c r="Y578"/>
  <c r="AV578" s="1"/>
  <c r="BQ397"/>
  <c r="BU524"/>
  <c r="BV524" s="1"/>
  <c r="AC596"/>
  <c r="AV596"/>
  <c r="AX596" s="1"/>
  <c r="BX560"/>
  <c r="BQ534"/>
  <c r="BQ222"/>
  <c r="CC658"/>
  <c r="CD658" s="1"/>
  <c r="CE658" s="1"/>
  <c r="CB658"/>
  <c r="CA660"/>
  <c r="BY660"/>
  <c r="BZ660" s="1"/>
  <c r="CA659"/>
  <c r="BY659"/>
  <c r="BZ659" s="1"/>
  <c r="CB657"/>
  <c r="CC657"/>
  <c r="CD657" s="1"/>
  <c r="CE657" s="1"/>
  <c r="AD596"/>
  <c r="BF596"/>
  <c r="BG596" s="1"/>
  <c r="CH596" s="1"/>
  <c r="BI596" s="1"/>
  <c r="BJ596" s="1"/>
  <c r="BU567"/>
  <c r="BV567" s="1"/>
  <c r="BW567" s="1"/>
  <c r="P254" i="3"/>
  <c r="CA557" i="1"/>
  <c r="Q261" i="3" s="1"/>
  <c r="BY557" i="1"/>
  <c r="BZ557" s="1"/>
  <c r="O261" i="3" s="1"/>
  <c r="AZ283" i="1"/>
  <c r="BA283" s="1"/>
  <c r="BB283" s="1"/>
  <c r="BN249"/>
  <c r="CA546"/>
  <c r="Q250" i="3" s="1"/>
  <c r="BY515" i="1"/>
  <c r="BZ515" s="1"/>
  <c r="O219" i="3" s="1"/>
  <c r="G564" i="1"/>
  <c r="A662"/>
  <c r="CA369"/>
  <c r="Q73" i="3" s="1"/>
  <c r="BY369" i="1"/>
  <c r="BZ369" s="1"/>
  <c r="O73" i="3" s="1"/>
  <c r="BY370" i="1"/>
  <c r="BZ370" s="1"/>
  <c r="O74" i="3" s="1"/>
  <c r="CA370" i="1"/>
  <c r="Q74" i="3" s="1"/>
  <c r="AY283" i="1"/>
  <c r="BD249"/>
  <c r="BG248" s="1"/>
  <c r="BI248" s="1"/>
  <c r="BJ248" s="1"/>
  <c r="BK248" s="1"/>
  <c r="BL248" s="1"/>
  <c r="AY301"/>
  <c r="BO249"/>
  <c r="BP249" s="1"/>
  <c r="BQ249" s="1"/>
  <c r="CA547"/>
  <c r="BY559"/>
  <c r="BZ559" s="1"/>
  <c r="O263" i="3" s="1"/>
  <c r="CA559" i="1"/>
  <c r="CB559" s="1"/>
  <c r="BK474"/>
  <c r="BL474" s="1"/>
  <c r="CC514"/>
  <c r="CD514" s="1"/>
  <c r="CE514" s="1"/>
  <c r="BY514"/>
  <c r="BZ514" s="1"/>
  <c r="O218" i="3" s="1"/>
  <c r="BK443" i="1"/>
  <c r="BL443" s="1"/>
  <c r="BK467"/>
  <c r="BL467" s="1"/>
  <c r="BK470"/>
  <c r="BL470" s="1"/>
  <c r="BK439"/>
  <c r="BL439" s="1"/>
  <c r="BK488"/>
  <c r="BL488" s="1"/>
  <c r="BY546"/>
  <c r="BZ546" s="1"/>
  <c r="O250" i="3" s="1"/>
  <c r="BK453" i="1"/>
  <c r="BL453" s="1"/>
  <c r="CD360"/>
  <c r="CE360" s="1"/>
  <c r="CD545"/>
  <c r="CE545" s="1"/>
  <c r="CB554"/>
  <c r="BY554"/>
  <c r="BZ554" s="1"/>
  <c r="O258" i="3" s="1"/>
  <c r="BY522" i="1"/>
  <c r="BZ522" s="1"/>
  <c r="O226" i="3" s="1"/>
  <c r="BQ457" i="1"/>
  <c r="CB553"/>
  <c r="BO454"/>
  <c r="BP454" s="1"/>
  <c r="BQ454" s="1"/>
  <c r="BO474"/>
  <c r="BP474" s="1"/>
  <c r="BQ474" s="1"/>
  <c r="BK573"/>
  <c r="BL573" s="1"/>
  <c r="BK458"/>
  <c r="BL458" s="1"/>
  <c r="BK434"/>
  <c r="BL434" s="1"/>
  <c r="BY547"/>
  <c r="BZ547" s="1"/>
  <c r="O251" i="3" s="1"/>
  <c r="BK523" i="1"/>
  <c r="BL523" s="1"/>
  <c r="CA523" s="1"/>
  <c r="CC528"/>
  <c r="CD528" s="1"/>
  <c r="CE528" s="1"/>
  <c r="BQ509"/>
  <c r="CC553"/>
  <c r="CD553" s="1"/>
  <c r="CE553" s="1"/>
  <c r="CB508"/>
  <c r="G372"/>
  <c r="Q244" i="3"/>
  <c r="CB540" i="1"/>
  <c r="CC540"/>
  <c r="CD540" s="1"/>
  <c r="CE540" s="1"/>
  <c r="BO453"/>
  <c r="BP453" s="1"/>
  <c r="G371"/>
  <c r="BL541"/>
  <c r="CA541" s="1"/>
  <c r="BO541"/>
  <c r="BP541" s="1"/>
  <c r="BQ541" s="1"/>
  <c r="H271" i="3"/>
  <c r="BJ229" i="1"/>
  <c r="BK229" s="1"/>
  <c r="BL229" s="1"/>
  <c r="G563"/>
  <c r="H253" i="3"/>
  <c r="BN475" i="1"/>
  <c r="BK475" s="1"/>
  <c r="BL475" s="1"/>
  <c r="H177" i="3"/>
  <c r="BO523" i="1"/>
  <c r="BS458"/>
  <c r="M162" i="3"/>
  <c r="BT458" i="1"/>
  <c r="BU458"/>
  <c r="BV458" s="1"/>
  <c r="BW458" s="1"/>
  <c r="BX458"/>
  <c r="CG492"/>
  <c r="BT567"/>
  <c r="BR568"/>
  <c r="M272" i="3" s="1"/>
  <c r="CG568" i="1"/>
  <c r="CG592"/>
  <c r="BR542"/>
  <c r="BX542" s="1"/>
  <c r="CG542"/>
  <c r="BL597"/>
  <c r="BO597"/>
  <c r="BP597" s="1"/>
  <c r="BQ597" s="1"/>
  <c r="M288" i="3"/>
  <c r="BS584" i="1"/>
  <c r="BO460"/>
  <c r="BP460" s="1"/>
  <c r="BL460"/>
  <c r="M295" i="3"/>
  <c r="BS591" i="1"/>
  <c r="BS475"/>
  <c r="M179" i="3"/>
  <c r="BS479" i="1"/>
  <c r="M183" i="3"/>
  <c r="M188"/>
  <c r="BS484" i="1"/>
  <c r="BS535"/>
  <c r="M239" i="3"/>
  <c r="BR478" i="1"/>
  <c r="BX478" s="1"/>
  <c r="CG478"/>
  <c r="BR477"/>
  <c r="CG477"/>
  <c r="CG525"/>
  <c r="CG490"/>
  <c r="M264" i="3"/>
  <c r="BS560" i="1"/>
  <c r="BT501"/>
  <c r="M205" i="3"/>
  <c r="BU501" i="1"/>
  <c r="BV501" s="1"/>
  <c r="BW501" s="1"/>
  <c r="BS501"/>
  <c r="BX501"/>
  <c r="BS476"/>
  <c r="M180" i="3"/>
  <c r="BS485" i="1"/>
  <c r="M189" i="3"/>
  <c r="M166"/>
  <c r="BS462" i="1"/>
  <c r="BU462"/>
  <c r="BV462" s="1"/>
  <c r="BW462" s="1"/>
  <c r="BX462"/>
  <c r="BT462"/>
  <c r="BT472"/>
  <c r="BS472"/>
  <c r="BU472"/>
  <c r="BV472" s="1"/>
  <c r="BX472"/>
  <c r="M176" i="3"/>
  <c r="BX487" i="1"/>
  <c r="BQ547"/>
  <c r="H264" i="3"/>
  <c r="BT479" i="1"/>
  <c r="BU591"/>
  <c r="BV591" s="1"/>
  <c r="BW591" s="1"/>
  <c r="BN567"/>
  <c r="BK567" s="1"/>
  <c r="BL567" s="1"/>
  <c r="BN590"/>
  <c r="BK590" s="1"/>
  <c r="BL590" s="1"/>
  <c r="BN501"/>
  <c r="BK501" s="1"/>
  <c r="BN461"/>
  <c r="BK461" s="1"/>
  <c r="BO434"/>
  <c r="BP434" s="1"/>
  <c r="BQ434" s="1"/>
  <c r="BW456"/>
  <c r="H162" i="3"/>
  <c r="BR536" i="1"/>
  <c r="CG536"/>
  <c r="CG550"/>
  <c r="BR543"/>
  <c r="CG543"/>
  <c r="CG462"/>
  <c r="H166" i="3"/>
  <c r="BS598" i="1"/>
  <c r="BX598"/>
  <c r="BT598"/>
  <c r="M302" i="3"/>
  <c r="BU598" i="1"/>
  <c r="BV598" s="1"/>
  <c r="BW598" s="1"/>
  <c r="M228" i="3"/>
  <c r="BS524" i="1"/>
  <c r="BT580"/>
  <c r="BU580"/>
  <c r="BV580" s="1"/>
  <c r="M284" i="3"/>
  <c r="BS580" i="1"/>
  <c r="BX580"/>
  <c r="M191" i="3"/>
  <c r="BS487" i="1"/>
  <c r="BR510"/>
  <c r="CG510"/>
  <c r="H185" i="3"/>
  <c r="BR481" i="1"/>
  <c r="CG481"/>
  <c r="CG585"/>
  <c r="CG493"/>
  <c r="BR480"/>
  <c r="CG480"/>
  <c r="M253" i="3"/>
  <c r="BS549" i="1"/>
  <c r="BS473"/>
  <c r="BX473"/>
  <c r="M177" i="3"/>
  <c r="BU473" i="1"/>
  <c r="BV473" s="1"/>
  <c r="BW473" s="1"/>
  <c r="BT473"/>
  <c r="M221" i="3"/>
  <c r="BS517" i="1"/>
  <c r="M271" i="3"/>
  <c r="BS567" i="1"/>
  <c r="BS461"/>
  <c r="M165" i="3"/>
  <c r="BU461" i="1"/>
  <c r="BV461" s="1"/>
  <c r="BW461" s="1"/>
  <c r="BX461"/>
  <c r="BT461"/>
  <c r="M294" i="3"/>
  <c r="BS590" i="1"/>
  <c r="M265" i="3"/>
  <c r="BS561" i="1"/>
  <c r="BX524"/>
  <c r="BN462"/>
  <c r="BN560"/>
  <c r="BO560" s="1"/>
  <c r="BP560" s="1"/>
  <c r="BN549"/>
  <c r="BN473"/>
  <c r="BQ440"/>
  <c r="BQ546"/>
  <c r="BO488"/>
  <c r="BP488" s="1"/>
  <c r="BO439"/>
  <c r="BP439" s="1"/>
  <c r="BO579"/>
  <c r="BP579" s="1"/>
  <c r="BL579"/>
  <c r="BO558"/>
  <c r="BP558" s="1"/>
  <c r="BQ558" s="1"/>
  <c r="BL558"/>
  <c r="BO466"/>
  <c r="BP466" s="1"/>
  <c r="BQ466" s="1"/>
  <c r="BL466"/>
  <c r="BO548"/>
  <c r="BP548" s="1"/>
  <c r="BL548"/>
  <c r="CA548" s="1"/>
  <c r="BO583"/>
  <c r="BP583" s="1"/>
  <c r="BL583"/>
  <c r="BO483"/>
  <c r="BP483" s="1"/>
  <c r="BL483"/>
  <c r="BO516"/>
  <c r="BP516" s="1"/>
  <c r="BL516"/>
  <c r="CA516" s="1"/>
  <c r="BO471"/>
  <c r="BP471" s="1"/>
  <c r="BQ471" s="1"/>
  <c r="BL471"/>
  <c r="CD538"/>
  <c r="CE538" s="1"/>
  <c r="CB514"/>
  <c r="BO438"/>
  <c r="BP438" s="1"/>
  <c r="BL438"/>
  <c r="BO442"/>
  <c r="BP442" s="1"/>
  <c r="BL442"/>
  <c r="BO459"/>
  <c r="BP459" s="1"/>
  <c r="BQ459" s="1"/>
  <c r="BL459"/>
  <c r="Q243" i="3"/>
  <c r="CC539" i="1"/>
  <c r="CD539" s="1"/>
  <c r="CE539" s="1"/>
  <c r="CB539"/>
  <c r="H246" i="3"/>
  <c r="AZ301" i="1"/>
  <c r="BA301" s="1"/>
  <c r="BB301" s="1"/>
  <c r="BC301"/>
  <c r="BM231"/>
  <c r="P229" i="3" s="1"/>
  <c r="AN498" i="1"/>
  <c r="BB250"/>
  <c r="BB268"/>
  <c r="AX302"/>
  <c r="K300" i="3" s="1"/>
  <c r="BN525" i="1"/>
  <c r="BK525" s="1"/>
  <c r="H229" i="3"/>
  <c r="BN479" i="1"/>
  <c r="BK479" s="1"/>
  <c r="H183" i="3"/>
  <c r="BN535" i="1"/>
  <c r="BK535" s="1"/>
  <c r="H239" i="3"/>
  <c r="BN524" i="1"/>
  <c r="BK524" s="1"/>
  <c r="H228" i="3"/>
  <c r="AZ276" i="1"/>
  <c r="BA276" s="1"/>
  <c r="BB276" s="1"/>
  <c r="K274" i="3"/>
  <c r="BN485" i="1"/>
  <c r="BK485" s="1"/>
  <c r="H189" i="3"/>
  <c r="BN480" i="1"/>
  <c r="BK480" s="1"/>
  <c r="H184" i="3"/>
  <c r="BN585" i="1"/>
  <c r="BK585" s="1"/>
  <c r="H289" i="3"/>
  <c r="BN584" i="1"/>
  <c r="BK584" s="1"/>
  <c r="H288" i="3"/>
  <c r="BN472" i="1"/>
  <c r="H176" i="3"/>
  <c r="AS518" i="1"/>
  <c r="AT518" s="1"/>
  <c r="AU518" s="1"/>
  <c r="L222" i="3"/>
  <c r="BJ240" i="1"/>
  <c r="BK240" s="1"/>
  <c r="BL240" s="1"/>
  <c r="N238" i="3"/>
  <c r="BJ266" i="1"/>
  <c r="BK266" s="1"/>
  <c r="BL266" s="1"/>
  <c r="AZ294"/>
  <c r="BA294" s="1"/>
  <c r="BB294" s="1"/>
  <c r="K292" i="3"/>
  <c r="BN493" i="1"/>
  <c r="H197" i="3"/>
  <c r="BN598" i="1"/>
  <c r="BK598" s="1"/>
  <c r="H302" i="3"/>
  <c r="BN591" i="1"/>
  <c r="BK591" s="1"/>
  <c r="H295" i="3"/>
  <c r="BN561" i="1"/>
  <c r="BK561" s="1"/>
  <c r="H265" i="3"/>
  <c r="BJ231" i="1"/>
  <c r="BK231" s="1"/>
  <c r="BL231" s="1"/>
  <c r="N229" i="3"/>
  <c r="BJ249" i="1"/>
  <c r="BK249" s="1"/>
  <c r="BL249" s="1"/>
  <c r="N247" i="3"/>
  <c r="BJ223" i="1"/>
  <c r="BK223" s="1"/>
  <c r="BL223" s="1"/>
  <c r="N221" i="3"/>
  <c r="BJ222" i="1"/>
  <c r="BK222" s="1"/>
  <c r="BL222" s="1"/>
  <c r="N220" i="3"/>
  <c r="BN267" i="1"/>
  <c r="P265" i="3"/>
  <c r="BN476" i="1"/>
  <c r="BK476" s="1"/>
  <c r="H180" i="3"/>
  <c r="BN517" i="1"/>
  <c r="BK517" s="1"/>
  <c r="H221" i="3"/>
  <c r="AY257" i="1"/>
  <c r="K255" i="3"/>
  <c r="AS486" i="1"/>
  <c r="AT486" s="1"/>
  <c r="AU486" s="1"/>
  <c r="L190" i="3"/>
  <c r="BJ230" i="1"/>
  <c r="BK230" s="1"/>
  <c r="N228" i="3"/>
  <c r="AU536" i="1"/>
  <c r="AU492"/>
  <c r="AS574"/>
  <c r="AT574" s="1"/>
  <c r="AU574" s="1"/>
  <c r="AS302"/>
  <c r="AZ257"/>
  <c r="BA257" s="1"/>
  <c r="BB257" s="1"/>
  <c r="AP551"/>
  <c r="CD508"/>
  <c r="CE508" s="1"/>
  <c r="CC513"/>
  <c r="CD513" s="1"/>
  <c r="CE513" s="1"/>
  <c r="CB513"/>
  <c r="CE533"/>
  <c r="CD537"/>
  <c r="CE537" s="1"/>
  <c r="Q219" i="3"/>
  <c r="CB521" i="1"/>
  <c r="CC521"/>
  <c r="CD521" s="1"/>
  <c r="AQ518"/>
  <c r="AQ486"/>
  <c r="BQ404"/>
  <c r="AP498"/>
  <c r="L202" i="3" s="1"/>
  <c r="BC257" i="1"/>
  <c r="BM257" s="1"/>
  <c r="BQ451"/>
  <c r="BQ448"/>
  <c r="BQ554"/>
  <c r="BW516"/>
  <c r="BO267"/>
  <c r="BP267" s="1"/>
  <c r="BQ267" s="1"/>
  <c r="BP392"/>
  <c r="BQ392" s="1"/>
  <c r="BO470"/>
  <c r="BP470" s="1"/>
  <c r="BW484"/>
  <c r="BP514"/>
  <c r="BQ514" s="1"/>
  <c r="BO443"/>
  <c r="BP443" s="1"/>
  <c r="BQ443" s="1"/>
  <c r="BO467"/>
  <c r="BP467" s="1"/>
  <c r="BO458"/>
  <c r="BP458" s="1"/>
  <c r="BU584"/>
  <c r="BV584" s="1"/>
  <c r="BW437"/>
  <c r="BN484"/>
  <c r="BN487"/>
  <c r="BN481"/>
  <c r="BN580"/>
  <c r="H182" i="3"/>
  <c r="BT509" i="1"/>
  <c r="BY509" s="1"/>
  <c r="BT579"/>
  <c r="BU579"/>
  <c r="BV579" s="1"/>
  <c r="BW579" s="1"/>
  <c r="BX579"/>
  <c r="BX590"/>
  <c r="BU590"/>
  <c r="BV590" s="1"/>
  <c r="BW590" s="1"/>
  <c r="BT590"/>
  <c r="BX584"/>
  <c r="BX484"/>
  <c r="BT484"/>
  <c r="BT475"/>
  <c r="BU475"/>
  <c r="BV475" s="1"/>
  <c r="BW475" s="1"/>
  <c r="BX475"/>
  <c r="BT584"/>
  <c r="BX597"/>
  <c r="BT597"/>
  <c r="BU597"/>
  <c r="BV597" s="1"/>
  <c r="BW597" s="1"/>
  <c r="H240" i="3"/>
  <c r="BX534" i="1"/>
  <c r="BU534"/>
  <c r="BT534"/>
  <c r="CA534" s="1"/>
  <c r="BU483"/>
  <c r="BV483" s="1"/>
  <c r="BW483" s="1"/>
  <c r="BX483"/>
  <c r="BT483"/>
  <c r="BB206"/>
  <c r="BU509"/>
  <c r="BV509" s="1"/>
  <c r="BW509" s="1"/>
  <c r="BT517"/>
  <c r="BM250"/>
  <c r="BX517"/>
  <c r="BC294"/>
  <c r="AU480"/>
  <c r="BM242"/>
  <c r="AY294"/>
  <c r="BA588"/>
  <c r="E292" i="3" s="1"/>
  <c r="AY588" i="1"/>
  <c r="AZ588" s="1"/>
  <c r="BT488"/>
  <c r="BX488"/>
  <c r="BU488"/>
  <c r="BV488" s="1"/>
  <c r="AY570"/>
  <c r="AZ570" s="1"/>
  <c r="BA570"/>
  <c r="E274" i="3" s="1"/>
  <c r="BH302" i="1"/>
  <c r="AL302" s="1"/>
  <c r="AM302" s="1"/>
  <c r="BD268"/>
  <c r="BG267" s="1"/>
  <c r="BI267" s="1"/>
  <c r="AW302"/>
  <c r="BC276"/>
  <c r="AY276"/>
  <c r="AK594"/>
  <c r="BM594" s="1"/>
  <c r="AL594"/>
  <c r="A565"/>
  <c r="A663" s="1"/>
  <c r="BE271"/>
  <c r="A566"/>
  <c r="BE272"/>
  <c r="BM269"/>
  <c r="P267" i="3" s="1"/>
  <c r="BD269" i="1"/>
  <c r="BG268" s="1"/>
  <c r="BI268" s="1"/>
  <c r="N266" i="3" s="1"/>
  <c r="BO76" i="1"/>
  <c r="BP76" s="1"/>
  <c r="BN76"/>
  <c r="BO268"/>
  <c r="BP268" s="1"/>
  <c r="BQ268" s="1"/>
  <c r="BN268"/>
  <c r="BM77"/>
  <c r="P75" i="3" s="1"/>
  <c r="BD77" i="1"/>
  <c r="BG76" s="1"/>
  <c r="BI76" s="1"/>
  <c r="N74" i="3" s="1"/>
  <c r="BQ266" i="1"/>
  <c r="BB202"/>
  <c r="BD242"/>
  <c r="BG241" s="1"/>
  <c r="BI241" s="1"/>
  <c r="BC258"/>
  <c r="BM258" s="1"/>
  <c r="P256" i="3" s="1"/>
  <c r="AZ258" i="1"/>
  <c r="BA258" s="1"/>
  <c r="BB258" s="1"/>
  <c r="AY258"/>
  <c r="A82"/>
  <c r="A374"/>
  <c r="A274"/>
  <c r="BE80"/>
  <c r="BJ75"/>
  <c r="BK75" s="1"/>
  <c r="BL75" s="1"/>
  <c r="BM270"/>
  <c r="P268" i="3" s="1"/>
  <c r="BD270" i="1"/>
  <c r="BG269" s="1"/>
  <c r="BI269" s="1"/>
  <c r="BO75"/>
  <c r="BP75" s="1"/>
  <c r="BQ75" s="1"/>
  <c r="BN75"/>
  <c r="AU284"/>
  <c r="AV284" s="1"/>
  <c r="G282" i="3" s="1"/>
  <c r="AX284" i="1"/>
  <c r="K282" i="3" s="1"/>
  <c r="BM78" i="1"/>
  <c r="P76" i="3" s="1"/>
  <c r="BD78" i="1"/>
  <c r="BG77" s="1"/>
  <c r="BI77" s="1"/>
  <c r="N75" i="3" s="1"/>
  <c r="A81" i="1"/>
  <c r="A373"/>
  <c r="A273"/>
  <c r="BE79"/>
  <c r="BJ74"/>
  <c r="BK74" s="1"/>
  <c r="AS284"/>
  <c r="AS497" l="1"/>
  <c r="AT497" s="1"/>
  <c r="AQ497"/>
  <c r="L278" i="3"/>
  <c r="AP526" i="1"/>
  <c r="AQ526" s="1"/>
  <c r="AS489"/>
  <c r="AT489" s="1"/>
  <c r="AU489" s="1"/>
  <c r="AQ489"/>
  <c r="L297" i="3"/>
  <c r="AY577" i="1"/>
  <c r="AZ577" s="1"/>
  <c r="AP586"/>
  <c r="AS586" s="1"/>
  <c r="AT586" s="1"/>
  <c r="AU586" s="1"/>
  <c r="AQ491"/>
  <c r="AP562"/>
  <c r="AP570"/>
  <c r="L274" i="3" s="1"/>
  <c r="AU592" i="1"/>
  <c r="AN562"/>
  <c r="AQ575"/>
  <c r="BR575" s="1"/>
  <c r="BU575" s="1"/>
  <c r="BV575" s="1"/>
  <c r="BW575" s="1"/>
  <c r="AS491"/>
  <c r="AT491" s="1"/>
  <c r="AU491" s="1"/>
  <c r="AS575"/>
  <c r="AT575" s="1"/>
  <c r="AU575" s="1"/>
  <c r="AP587"/>
  <c r="L291" i="3" s="1"/>
  <c r="AQ495" i="1"/>
  <c r="BR495" s="1"/>
  <c r="L248" i="3"/>
  <c r="AQ569" i="1"/>
  <c r="BR569" s="1"/>
  <c r="BU569" s="1"/>
  <c r="BV569" s="1"/>
  <c r="BW569" s="1"/>
  <c r="AP500"/>
  <c r="L204" i="3" s="1"/>
  <c r="AS569" i="1"/>
  <c r="AT569" s="1"/>
  <c r="AU569" s="1"/>
  <c r="AS593"/>
  <c r="AT593" s="1"/>
  <c r="AY594"/>
  <c r="AZ594" s="1"/>
  <c r="AP499"/>
  <c r="AQ499" s="1"/>
  <c r="BL254"/>
  <c r="AP576"/>
  <c r="L280" i="3" s="1"/>
  <c r="AU568" i="1"/>
  <c r="BW560"/>
  <c r="AK577"/>
  <c r="BM577" s="1"/>
  <c r="BW476"/>
  <c r="AQ544"/>
  <c r="BR544" s="1"/>
  <c r="AS495"/>
  <c r="AT495" s="1"/>
  <c r="AU495" s="1"/>
  <c r="AL577"/>
  <c r="AM577" s="1"/>
  <c r="AN577" s="1"/>
  <c r="AL595"/>
  <c r="AM595" s="1"/>
  <c r="AN595" s="1"/>
  <c r="AY595"/>
  <c r="AZ595" s="1"/>
  <c r="AW596"/>
  <c r="BN232"/>
  <c r="AK595"/>
  <c r="BM595" s="1"/>
  <c r="AK588"/>
  <c r="BM588" s="1"/>
  <c r="AG578"/>
  <c r="AN570"/>
  <c r="AP496"/>
  <c r="L200" i="3" s="1"/>
  <c r="BO232" i="1"/>
  <c r="BP232" s="1"/>
  <c r="BQ232" s="1"/>
  <c r="BX592"/>
  <c r="BO567"/>
  <c r="BP567" s="1"/>
  <c r="AL588"/>
  <c r="AM588" s="1"/>
  <c r="AN588" s="1"/>
  <c r="CC369"/>
  <c r="CD369" s="1"/>
  <c r="CE369" s="1"/>
  <c r="CB369"/>
  <c r="BQ566"/>
  <c r="BF578"/>
  <c r="BG578" s="1"/>
  <c r="CH578" s="1"/>
  <c r="BI578" s="1"/>
  <c r="BJ578" s="1"/>
  <c r="AQ494"/>
  <c r="BR494" s="1"/>
  <c r="BS494" s="1"/>
  <c r="AS494"/>
  <c r="AT494" s="1"/>
  <c r="AU494" s="1"/>
  <c r="AF578"/>
  <c r="AP552"/>
  <c r="L256" i="3" s="1"/>
  <c r="CC370" i="1"/>
  <c r="CD370" s="1"/>
  <c r="CE370" s="1"/>
  <c r="BU592"/>
  <c r="BV592" s="1"/>
  <c r="BW524"/>
  <c r="AH596"/>
  <c r="AI596" s="1"/>
  <c r="AJ596" s="1"/>
  <c r="J300" i="3" s="1"/>
  <c r="BC302" i="1"/>
  <c r="N246" i="3"/>
  <c r="CB659" i="1"/>
  <c r="CC659"/>
  <c r="CD659" s="1"/>
  <c r="CE659" s="1"/>
  <c r="BY534"/>
  <c r="BZ534" s="1"/>
  <c r="O238" i="3" s="1"/>
  <c r="BU542" i="1"/>
  <c r="BV542" s="1"/>
  <c r="BW542" s="1"/>
  <c r="BO231"/>
  <c r="BP231" s="1"/>
  <c r="BQ231" s="1"/>
  <c r="CB660"/>
  <c r="CC660"/>
  <c r="CD660" s="1"/>
  <c r="BW580"/>
  <c r="CA509"/>
  <c r="Q213" i="3" s="1"/>
  <c r="CA371" i="1"/>
  <c r="Q75" i="3" s="1"/>
  <c r="BY371" i="1"/>
  <c r="BZ371" s="1"/>
  <c r="O75" i="3" s="1"/>
  <c r="G661" i="1"/>
  <c r="CA563"/>
  <c r="Q267" i="3" s="1"/>
  <c r="BY563" i="1"/>
  <c r="BZ563" s="1"/>
  <c r="O267" i="3" s="1"/>
  <c r="BQ438" i="1"/>
  <c r="BO475"/>
  <c r="BP475" s="1"/>
  <c r="BQ475" s="1"/>
  <c r="G566"/>
  <c r="A664"/>
  <c r="BY372"/>
  <c r="BZ372" s="1"/>
  <c r="O76" i="3" s="1"/>
  <c r="CA372" i="1"/>
  <c r="Q76" i="3" s="1"/>
  <c r="G662" i="1"/>
  <c r="CA564"/>
  <c r="Q268" i="3" s="1"/>
  <c r="BY564" i="1"/>
  <c r="BZ564" s="1"/>
  <c r="O268" i="3" s="1"/>
  <c r="BN231" i="1"/>
  <c r="CB370"/>
  <c r="BY558"/>
  <c r="BZ558" s="1"/>
  <c r="O262" i="3" s="1"/>
  <c r="CA558" i="1"/>
  <c r="CB558" s="1"/>
  <c r="BK473"/>
  <c r="BL473" s="1"/>
  <c r="BY541"/>
  <c r="BZ541" s="1"/>
  <c r="O245" i="3" s="1"/>
  <c r="BY516" i="1"/>
  <c r="BZ516" s="1"/>
  <c r="O220" i="3" s="1"/>
  <c r="BK462" i="1"/>
  <c r="BL462" s="1"/>
  <c r="BK560"/>
  <c r="BL560" s="1"/>
  <c r="CA560" s="1"/>
  <c r="Q227" i="3"/>
  <c r="BY523" i="1"/>
  <c r="BZ523" s="1"/>
  <c r="O227" i="3" s="1"/>
  <c r="Q226"/>
  <c r="CC522" i="1"/>
  <c r="CB522"/>
  <c r="BQ516"/>
  <c r="Q258" i="3"/>
  <c r="CC554" i="1"/>
  <c r="CD554" s="1"/>
  <c r="CE554" s="1"/>
  <c r="Q218" i="3"/>
  <c r="BK580" i="1"/>
  <c r="BL580" s="1"/>
  <c r="BK484"/>
  <c r="BL484" s="1"/>
  <c r="BY548"/>
  <c r="BZ548" s="1"/>
  <c r="O252" i="3" s="1"/>
  <c r="BK487" i="1"/>
  <c r="BL487" s="1"/>
  <c r="BK472"/>
  <c r="BL472" s="1"/>
  <c r="BK481"/>
  <c r="BL481" s="1"/>
  <c r="BK493"/>
  <c r="BL493" s="1"/>
  <c r="BK549"/>
  <c r="BL549" s="1"/>
  <c r="BQ439"/>
  <c r="BQ453"/>
  <c r="Q263" i="3"/>
  <c r="CC559" i="1"/>
  <c r="CD559" s="1"/>
  <c r="BN510"/>
  <c r="BO510" s="1"/>
  <c r="BP510" s="1"/>
  <c r="BQ548"/>
  <c r="H296" i="3"/>
  <c r="G373" i="1"/>
  <c r="BN490"/>
  <c r="BK490" s="1"/>
  <c r="BL490" s="1"/>
  <c r="BN477"/>
  <c r="BK477" s="1"/>
  <c r="BL477" s="1"/>
  <c r="BO549"/>
  <c r="BP549" s="1"/>
  <c r="G565"/>
  <c r="G374"/>
  <c r="BP523"/>
  <c r="BQ523" s="1"/>
  <c r="H194" i="3"/>
  <c r="H181"/>
  <c r="BS480" i="1"/>
  <c r="M184" i="3"/>
  <c r="BU480" i="1"/>
  <c r="BV480" s="1"/>
  <c r="BT480"/>
  <c r="BX480"/>
  <c r="CG562"/>
  <c r="CG569"/>
  <c r="M197" i="3"/>
  <c r="BS493" i="1"/>
  <c r="BS481"/>
  <c r="BT481"/>
  <c r="BX481"/>
  <c r="BU481"/>
  <c r="BV481" s="1"/>
  <c r="BW481" s="1"/>
  <c r="M185" i="3"/>
  <c r="BL461" i="1"/>
  <c r="BO461"/>
  <c r="BP461" s="1"/>
  <c r="BS490"/>
  <c r="M194" i="3"/>
  <c r="BS477" i="1"/>
  <c r="M181" i="3"/>
  <c r="CG544" i="1"/>
  <c r="BU490"/>
  <c r="BV490" s="1"/>
  <c r="BW490" s="1"/>
  <c r="BR491"/>
  <c r="CG491"/>
  <c r="CG495"/>
  <c r="BR518"/>
  <c r="CG518"/>
  <c r="BR593"/>
  <c r="CG593"/>
  <c r="BT510"/>
  <c r="BS510"/>
  <c r="BX510"/>
  <c r="BU510"/>
  <c r="BV510" s="1"/>
  <c r="BW510" s="1"/>
  <c r="M214" i="3"/>
  <c r="BS543" i="1"/>
  <c r="M247" i="3"/>
  <c r="BS536" i="1"/>
  <c r="BX536"/>
  <c r="BT536"/>
  <c r="M240" i="3"/>
  <c r="BU536" i="1"/>
  <c r="BV536" s="1"/>
  <c r="BS568"/>
  <c r="BU478"/>
  <c r="BV478" s="1"/>
  <c r="BW478" s="1"/>
  <c r="BO462"/>
  <c r="BP462" s="1"/>
  <c r="H247" i="3"/>
  <c r="BO473" i="1"/>
  <c r="BP473" s="1"/>
  <c r="H214" i="3"/>
  <c r="BQ560" i="1"/>
  <c r="BO590"/>
  <c r="BP590" s="1"/>
  <c r="CG494"/>
  <c r="BQ460"/>
  <c r="BN542"/>
  <c r="BK542" s="1"/>
  <c r="CG575"/>
  <c r="BR486"/>
  <c r="CG486"/>
  <c r="M289" i="3"/>
  <c r="BS585" i="1"/>
  <c r="BS525"/>
  <c r="M229" i="3"/>
  <c r="M182"/>
  <c r="BS478" i="1"/>
  <c r="M246" i="3"/>
  <c r="BS542" i="1"/>
  <c r="BS492"/>
  <c r="M196" i="3"/>
  <c r="BX492" i="1"/>
  <c r="BT492"/>
  <c r="BU492"/>
  <c r="BR574"/>
  <c r="CG574"/>
  <c r="BR497"/>
  <c r="CG497"/>
  <c r="BR489"/>
  <c r="CG489"/>
  <c r="BS550"/>
  <c r="M254" i="3"/>
  <c r="BL501" i="1"/>
  <c r="BO501"/>
  <c r="BS592"/>
  <c r="M296" i="3"/>
  <c r="BT542" i="1"/>
  <c r="BT478"/>
  <c r="BN543"/>
  <c r="BN592"/>
  <c r="BO592" s="1"/>
  <c r="BP592" s="1"/>
  <c r="BW472"/>
  <c r="BQ488"/>
  <c r="BO472"/>
  <c r="BP472" s="1"/>
  <c r="BQ472" s="1"/>
  <c r="BQ583"/>
  <c r="BQ579"/>
  <c r="BO517"/>
  <c r="BP517" s="1"/>
  <c r="BL517"/>
  <c r="CA517" s="1"/>
  <c r="BO591"/>
  <c r="BP591" s="1"/>
  <c r="BL591"/>
  <c r="BO584"/>
  <c r="BP584" s="1"/>
  <c r="BL584"/>
  <c r="BO480"/>
  <c r="BP480" s="1"/>
  <c r="BQ480" s="1"/>
  <c r="BL480"/>
  <c r="Q251" i="3"/>
  <c r="CC547" i="1"/>
  <c r="CD547" s="1"/>
  <c r="CE547" s="1"/>
  <c r="CB547"/>
  <c r="BO476"/>
  <c r="BP476" s="1"/>
  <c r="BL476"/>
  <c r="BO561"/>
  <c r="BP561" s="1"/>
  <c r="BL561"/>
  <c r="BO598"/>
  <c r="BP598" s="1"/>
  <c r="BQ598" s="1"/>
  <c r="BL598"/>
  <c r="BO585"/>
  <c r="BP585" s="1"/>
  <c r="BQ585" s="1"/>
  <c r="BL585"/>
  <c r="BO485"/>
  <c r="BP485" s="1"/>
  <c r="BQ485" s="1"/>
  <c r="BL485"/>
  <c r="BO524"/>
  <c r="BP524" s="1"/>
  <c r="BQ524" s="1"/>
  <c r="BL524"/>
  <c r="CA524" s="1"/>
  <c r="BO479"/>
  <c r="BP479" s="1"/>
  <c r="BL479"/>
  <c r="AY302"/>
  <c r="BO493"/>
  <c r="BP493" s="1"/>
  <c r="BQ483"/>
  <c r="BQ442"/>
  <c r="BO535"/>
  <c r="BP535" s="1"/>
  <c r="BL535"/>
  <c r="BO525"/>
  <c r="BP525" s="1"/>
  <c r="BL525"/>
  <c r="AZ302"/>
  <c r="BA302" s="1"/>
  <c r="H201" i="3"/>
  <c r="BO242" i="1"/>
  <c r="BP242" s="1"/>
  <c r="BQ242" s="1"/>
  <c r="P240" i="3"/>
  <c r="H297"/>
  <c r="BJ241" i="1"/>
  <c r="BK241" s="1"/>
  <c r="BL241" s="1"/>
  <c r="N239" i="3"/>
  <c r="BO250" i="1"/>
  <c r="BP250" s="1"/>
  <c r="BQ250" s="1"/>
  <c r="P248" i="3"/>
  <c r="BN550" i="1"/>
  <c r="H254" i="3"/>
  <c r="BN486" i="1"/>
  <c r="BO486" s="1"/>
  <c r="BP486" s="1"/>
  <c r="H190" i="3"/>
  <c r="BO257" i="1"/>
  <c r="BP257" s="1"/>
  <c r="BQ257" s="1"/>
  <c r="P255" i="3"/>
  <c r="BN569" i="1"/>
  <c r="BO569" s="1"/>
  <c r="BP569" s="1"/>
  <c r="H273" i="3"/>
  <c r="AS551" i="1"/>
  <c r="AT551" s="1"/>
  <c r="AU551" s="1"/>
  <c r="L255" i="3"/>
  <c r="BN568" i="1"/>
  <c r="BK568" s="1"/>
  <c r="H272" i="3"/>
  <c r="BJ269" i="1"/>
  <c r="BK269" s="1"/>
  <c r="BL269" s="1"/>
  <c r="N267" i="3"/>
  <c r="BJ267" i="1"/>
  <c r="BK267" s="1"/>
  <c r="BL267" s="1"/>
  <c r="N265" i="3"/>
  <c r="AS499" i="1"/>
  <c r="AT499" s="1"/>
  <c r="AU499" s="1"/>
  <c r="BN492"/>
  <c r="BK492" s="1"/>
  <c r="H196" i="3"/>
  <c r="AQ500" i="1"/>
  <c r="BL230"/>
  <c r="BD257"/>
  <c r="BG256" s="1"/>
  <c r="BI256" s="1"/>
  <c r="AQ551"/>
  <c r="BN257"/>
  <c r="BZ509"/>
  <c r="O213" i="3" s="1"/>
  <c r="CB523" i="1"/>
  <c r="CC523"/>
  <c r="CD523" s="1"/>
  <c r="CE523" s="1"/>
  <c r="CB557"/>
  <c r="CC557"/>
  <c r="CD557" s="1"/>
  <c r="CB515"/>
  <c r="CC515"/>
  <c r="CD515" s="1"/>
  <c r="CE515" s="1"/>
  <c r="CC546"/>
  <c r="CD546" s="1"/>
  <c r="CE546" s="1"/>
  <c r="CB546"/>
  <c r="Q238" i="3"/>
  <c r="CE521" i="1"/>
  <c r="AQ498"/>
  <c r="AS498"/>
  <c r="AT498" s="1"/>
  <c r="AU498" s="1"/>
  <c r="AU497"/>
  <c r="BN250"/>
  <c r="BQ467"/>
  <c r="BN242"/>
  <c r="BQ458"/>
  <c r="BQ470"/>
  <c r="BO487"/>
  <c r="BP487" s="1"/>
  <c r="AS570"/>
  <c r="AT570" s="1"/>
  <c r="AU570" s="1"/>
  <c r="BO580"/>
  <c r="BP580" s="1"/>
  <c r="BX490"/>
  <c r="BO481"/>
  <c r="AS500"/>
  <c r="AT500" s="1"/>
  <c r="BO484"/>
  <c r="BP484" s="1"/>
  <c r="BW584"/>
  <c r="BX485"/>
  <c r="BT485"/>
  <c r="BU485"/>
  <c r="BV485" s="1"/>
  <c r="BW485" s="1"/>
  <c r="BN536"/>
  <c r="BN478"/>
  <c r="BN489"/>
  <c r="BT549"/>
  <c r="BX549"/>
  <c r="BU549"/>
  <c r="BV549" s="1"/>
  <c r="BW549" s="1"/>
  <c r="BX568"/>
  <c r="BT568"/>
  <c r="BU477"/>
  <c r="BV477" s="1"/>
  <c r="BW477" s="1"/>
  <c r="BX477"/>
  <c r="BT477"/>
  <c r="H266" i="3"/>
  <c r="BT535" i="1"/>
  <c r="BU535"/>
  <c r="BV535" s="1"/>
  <c r="BW535" s="1"/>
  <c r="BX543"/>
  <c r="H248" i="3"/>
  <c r="BV534" i="1"/>
  <c r="BW534" s="1"/>
  <c r="BU568"/>
  <c r="BV568" s="1"/>
  <c r="BX535"/>
  <c r="BT543"/>
  <c r="AQ587"/>
  <c r="BW488"/>
  <c r="BT525"/>
  <c r="BX525"/>
  <c r="BU525"/>
  <c r="BA596"/>
  <c r="E300" i="3" s="1"/>
  <c r="AY596" i="1"/>
  <c r="AZ596" s="1"/>
  <c r="AP594"/>
  <c r="AX578"/>
  <c r="AW578"/>
  <c r="AM594"/>
  <c r="AN594" s="1"/>
  <c r="BQ76"/>
  <c r="BO258"/>
  <c r="BP258" s="1"/>
  <c r="BQ258" s="1"/>
  <c r="BN258"/>
  <c r="A567"/>
  <c r="BE273"/>
  <c r="BM79"/>
  <c r="P77" i="3" s="1"/>
  <c r="BD79" i="1"/>
  <c r="BG78" s="1"/>
  <c r="BI78" s="1"/>
  <c r="N76" i="3" s="1"/>
  <c r="BJ77" i="1"/>
  <c r="BK77" s="1"/>
  <c r="BL77" s="1"/>
  <c r="BD258"/>
  <c r="BG257" s="1"/>
  <c r="BI257" s="1"/>
  <c r="N255" i="3" s="1"/>
  <c r="BC284" i="1"/>
  <c r="AZ284"/>
  <c r="BA284" s="1"/>
  <c r="BB284" s="1"/>
  <c r="AY284"/>
  <c r="BN269"/>
  <c r="BO269"/>
  <c r="BP269" s="1"/>
  <c r="BQ269" s="1"/>
  <c r="BN78"/>
  <c r="BO78"/>
  <c r="A83"/>
  <c r="A375"/>
  <c r="A275"/>
  <c r="BE81"/>
  <c r="BH284"/>
  <c r="AL284" s="1"/>
  <c r="AM284" s="1"/>
  <c r="AW284"/>
  <c r="A568"/>
  <c r="BE274"/>
  <c r="BM272"/>
  <c r="P270" i="3" s="1"/>
  <c r="BD272" i="1"/>
  <c r="BG271" s="1"/>
  <c r="BI271" s="1"/>
  <c r="N269" i="3" s="1"/>
  <c r="BM271" i="1"/>
  <c r="P269" i="3" s="1"/>
  <c r="BD271" i="1"/>
  <c r="BG270" s="1"/>
  <c r="BI270" s="1"/>
  <c r="N268" i="3" s="1"/>
  <c r="BL74" i="1"/>
  <c r="BM80"/>
  <c r="P78" i="3" s="1"/>
  <c r="BD80" i="1"/>
  <c r="BG79" s="1"/>
  <c r="BI79" s="1"/>
  <c r="N77" i="3" s="1"/>
  <c r="BN77" i="1"/>
  <c r="BO77"/>
  <c r="BP77" s="1"/>
  <c r="BQ77" s="1"/>
  <c r="BO270"/>
  <c r="BP270" s="1"/>
  <c r="BQ270" s="1"/>
  <c r="BN270"/>
  <c r="A84"/>
  <c r="A376"/>
  <c r="A276"/>
  <c r="BE82"/>
  <c r="BJ76"/>
  <c r="BK76" s="1"/>
  <c r="BL76" s="1"/>
  <c r="BJ268"/>
  <c r="BK268" s="1"/>
  <c r="BL268" s="1"/>
  <c r="L230" i="3" l="1"/>
  <c r="AQ570" i="1"/>
  <c r="AS526"/>
  <c r="AT526" s="1"/>
  <c r="AU526" s="1"/>
  <c r="AS576"/>
  <c r="AT576" s="1"/>
  <c r="L290" i="3"/>
  <c r="AQ586" i="1"/>
  <c r="AS562"/>
  <c r="AT562" s="1"/>
  <c r="AU562" s="1"/>
  <c r="L266" i="3"/>
  <c r="AQ562" i="1"/>
  <c r="BR562" s="1"/>
  <c r="BS562" s="1"/>
  <c r="L203" i="3"/>
  <c r="AS587" i="1"/>
  <c r="AT587" s="1"/>
  <c r="AU587" s="1"/>
  <c r="AQ496"/>
  <c r="AU593"/>
  <c r="AQ576"/>
  <c r="BR576" s="1"/>
  <c r="AP595"/>
  <c r="AQ595" s="1"/>
  <c r="AS496"/>
  <c r="AT496" s="1"/>
  <c r="AP577"/>
  <c r="AQ577" s="1"/>
  <c r="BW480"/>
  <c r="BQ567"/>
  <c r="AP588"/>
  <c r="L292" i="3" s="1"/>
  <c r="BO490" i="1"/>
  <c r="BP490" s="1"/>
  <c r="BU494"/>
  <c r="BV494" s="1"/>
  <c r="BW494" s="1"/>
  <c r="CB372"/>
  <c r="AH578"/>
  <c r="AI578" s="1"/>
  <c r="AJ578" s="1"/>
  <c r="J282" i="3" s="1"/>
  <c r="BT575" i="1"/>
  <c r="AK596"/>
  <c r="BM596" s="1"/>
  <c r="CC564"/>
  <c r="CD564" s="1"/>
  <c r="CE564" s="1"/>
  <c r="CB563"/>
  <c r="BX494"/>
  <c r="M198" i="3"/>
  <c r="AL596" i="1"/>
  <c r="AM596" s="1"/>
  <c r="AS552"/>
  <c r="AT552" s="1"/>
  <c r="BO477"/>
  <c r="BP477" s="1"/>
  <c r="AQ552"/>
  <c r="BR552" s="1"/>
  <c r="CC563"/>
  <c r="CD563" s="1"/>
  <c r="BQ461"/>
  <c r="BT494"/>
  <c r="BW592"/>
  <c r="CC372"/>
  <c r="CD372" s="1"/>
  <c r="CC371"/>
  <c r="CD371" s="1"/>
  <c r="CE371" s="1"/>
  <c r="CE660"/>
  <c r="BY661"/>
  <c r="BZ661" s="1"/>
  <c r="CA661"/>
  <c r="CB371"/>
  <c r="CA525"/>
  <c r="Q229" i="3" s="1"/>
  <c r="CA662" i="1"/>
  <c r="BY662"/>
  <c r="BZ662" s="1"/>
  <c r="CB564"/>
  <c r="G664"/>
  <c r="BY566"/>
  <c r="BZ566" s="1"/>
  <c r="O270" i="3" s="1"/>
  <c r="CA566" i="1"/>
  <c r="Q270" i="3" s="1"/>
  <c r="BY374" i="1"/>
  <c r="BZ374" s="1"/>
  <c r="O78" i="3" s="1"/>
  <c r="CA374" i="1"/>
  <c r="Q78" i="3" s="1"/>
  <c r="CA549" i="1"/>
  <c r="Q253" i="3" s="1"/>
  <c r="CA373" i="1"/>
  <c r="Q77" i="3" s="1"/>
  <c r="BY373" i="1"/>
  <c r="BZ373" s="1"/>
  <c r="O77" i="3" s="1"/>
  <c r="G568" i="1"/>
  <c r="G666" s="1"/>
  <c r="A666"/>
  <c r="CA535"/>
  <c r="Q239" i="3" s="1"/>
  <c r="G663" i="1"/>
  <c r="BY565"/>
  <c r="BZ565" s="1"/>
  <c r="O269" i="3" s="1"/>
  <c r="CA565" i="1"/>
  <c r="Q269" i="3" s="1"/>
  <c r="G567" i="1"/>
  <c r="A665"/>
  <c r="BK550"/>
  <c r="BL550" s="1"/>
  <c r="BY525"/>
  <c r="BZ525" s="1"/>
  <c r="O229" i="3" s="1"/>
  <c r="Q221"/>
  <c r="BY517" i="1"/>
  <c r="BZ517" s="1"/>
  <c r="O221" i="3" s="1"/>
  <c r="BK543" i="1"/>
  <c r="BL543" s="1"/>
  <c r="CA543" s="1"/>
  <c r="BY549"/>
  <c r="BZ549" s="1"/>
  <c r="O253" i="3" s="1"/>
  <c r="BK592" i="1"/>
  <c r="BL592" s="1"/>
  <c r="CC560"/>
  <c r="CD560" s="1"/>
  <c r="BY560"/>
  <c r="BZ560" s="1"/>
  <c r="O264" i="3" s="1"/>
  <c r="BK478" i="1"/>
  <c r="BL478" s="1"/>
  <c r="BK489"/>
  <c r="BL489" s="1"/>
  <c r="BQ561"/>
  <c r="BQ473"/>
  <c r="CD522"/>
  <c r="CE522" s="1"/>
  <c r="BK536"/>
  <c r="BL536" s="1"/>
  <c r="CA536" s="1"/>
  <c r="BY524"/>
  <c r="BZ524" s="1"/>
  <c r="O228" i="3" s="1"/>
  <c r="BK569" i="1"/>
  <c r="BL569" s="1"/>
  <c r="BK486"/>
  <c r="BL486" s="1"/>
  <c r="BY535"/>
  <c r="BZ535" s="1"/>
  <c r="O239" i="3" s="1"/>
  <c r="BK510" i="1"/>
  <c r="BL510" s="1"/>
  <c r="CA510" s="1"/>
  <c r="CC558"/>
  <c r="CD558" s="1"/>
  <c r="CE558" s="1"/>
  <c r="CE559"/>
  <c r="Q262" i="3"/>
  <c r="Q245"/>
  <c r="CB541" i="1"/>
  <c r="CC541"/>
  <c r="CD541" s="1"/>
  <c r="BN518"/>
  <c r="BO518" s="1"/>
  <c r="BP518" s="1"/>
  <c r="BX569"/>
  <c r="G376"/>
  <c r="G375"/>
  <c r="BO550"/>
  <c r="BP550" s="1"/>
  <c r="BQ550" s="1"/>
  <c r="BQ549"/>
  <c r="BR498"/>
  <c r="CG498"/>
  <c r="H256" i="3"/>
  <c r="CG552" i="1"/>
  <c r="BV492"/>
  <c r="BW492" s="1"/>
  <c r="BS575"/>
  <c r="M279" i="3"/>
  <c r="BS544" i="1"/>
  <c r="BU544"/>
  <c r="BV544" s="1"/>
  <c r="BW544" s="1"/>
  <c r="M248" i="3"/>
  <c r="BT544" i="1"/>
  <c r="BX544"/>
  <c r="M273" i="3"/>
  <c r="BS569" i="1"/>
  <c r="BR496"/>
  <c r="CG496"/>
  <c r="BX575"/>
  <c r="CG576"/>
  <c r="BR499"/>
  <c r="CG499"/>
  <c r="BR551"/>
  <c r="CG551"/>
  <c r="BS574"/>
  <c r="M278" i="3"/>
  <c r="BX518" i="1"/>
  <c r="M222" i="3"/>
  <c r="BS518" i="1"/>
  <c r="BT518"/>
  <c r="BU518"/>
  <c r="BV518" s="1"/>
  <c r="BW518" s="1"/>
  <c r="H278" i="3"/>
  <c r="BO543" i="1"/>
  <c r="BP543" s="1"/>
  <c r="H222" i="3"/>
  <c r="BQ590" i="1"/>
  <c r="BT569"/>
  <c r="BQ517"/>
  <c r="H193" i="3"/>
  <c r="BW536" i="1"/>
  <c r="BR586"/>
  <c r="CG586"/>
  <c r="BS489"/>
  <c r="M193" i="3"/>
  <c r="BX489" i="1"/>
  <c r="BU489"/>
  <c r="BV489" s="1"/>
  <c r="BW489" s="1"/>
  <c r="BT489"/>
  <c r="BS486"/>
  <c r="M190" i="3"/>
  <c r="BT486" i="1"/>
  <c r="BX486"/>
  <c r="BU486"/>
  <c r="BV486" s="1"/>
  <c r="BW486" s="1"/>
  <c r="BS495"/>
  <c r="M199" i="3"/>
  <c r="BR587" i="1"/>
  <c r="CG587"/>
  <c r="BR570"/>
  <c r="BR500"/>
  <c r="BN500"/>
  <c r="BR526"/>
  <c r="CG526"/>
  <c r="BP501"/>
  <c r="BQ501" s="1"/>
  <c r="BS497"/>
  <c r="M201" i="3"/>
  <c r="BU497" i="1"/>
  <c r="BV497" s="1"/>
  <c r="BW497" s="1"/>
  <c r="BX497"/>
  <c r="BT497"/>
  <c r="BO542"/>
  <c r="BP542" s="1"/>
  <c r="BQ542" s="1"/>
  <c r="BL542"/>
  <c r="BS593"/>
  <c r="M297" i="3"/>
  <c r="BS491" i="1"/>
  <c r="BU491"/>
  <c r="BV491" s="1"/>
  <c r="BW491" s="1"/>
  <c r="M195" i="3"/>
  <c r="BT491" i="1"/>
  <c r="BX491"/>
  <c r="BQ591"/>
  <c r="BQ462"/>
  <c r="BN574"/>
  <c r="BN593"/>
  <c r="BK593" s="1"/>
  <c r="BL593" s="1"/>
  <c r="BN497"/>
  <c r="BQ525"/>
  <c r="BQ592"/>
  <c r="Q264" i="3"/>
  <c r="CB560" i="1"/>
  <c r="Q220" i="3"/>
  <c r="CB516" i="1"/>
  <c r="CC516"/>
  <c r="CD516" s="1"/>
  <c r="CE516" s="1"/>
  <c r="Q252" i="3"/>
  <c r="CC548" i="1"/>
  <c r="CD548" s="1"/>
  <c r="CE548" s="1"/>
  <c r="CB548"/>
  <c r="BO492"/>
  <c r="BP492" s="1"/>
  <c r="BL492"/>
  <c r="BO568"/>
  <c r="BP568" s="1"/>
  <c r="BQ568" s="1"/>
  <c r="BL568"/>
  <c r="BQ535"/>
  <c r="BQ479"/>
  <c r="BQ493"/>
  <c r="BQ584"/>
  <c r="BQ476"/>
  <c r="BB302"/>
  <c r="AU576"/>
  <c r="BN491"/>
  <c r="BK491" s="1"/>
  <c r="H195" i="3"/>
  <c r="BJ256" i="1"/>
  <c r="BK256" s="1"/>
  <c r="BL256" s="1"/>
  <c r="N254" i="3"/>
  <c r="BN495" i="1"/>
  <c r="BO495" s="1"/>
  <c r="H199" i="3"/>
  <c r="BN494" i="1"/>
  <c r="BK494" s="1"/>
  <c r="H198" i="3"/>
  <c r="AS594" i="1"/>
  <c r="AT594" s="1"/>
  <c r="AU594" s="1"/>
  <c r="L298" i="3"/>
  <c r="BN575" i="1"/>
  <c r="H279" i="3"/>
  <c r="H255"/>
  <c r="CE557" i="1"/>
  <c r="CC534"/>
  <c r="CD534" s="1"/>
  <c r="CB534"/>
  <c r="CC509"/>
  <c r="CD509" s="1"/>
  <c r="CE509" s="1"/>
  <c r="CB509"/>
  <c r="BQ580"/>
  <c r="BQ487"/>
  <c r="BQ486"/>
  <c r="AU500"/>
  <c r="BW568"/>
  <c r="BP481"/>
  <c r="BQ481" s="1"/>
  <c r="BQ510"/>
  <c r="BQ569"/>
  <c r="BQ484"/>
  <c r="BO489"/>
  <c r="BP489" s="1"/>
  <c r="BO536"/>
  <c r="BP536" s="1"/>
  <c r="BT574"/>
  <c r="BO478"/>
  <c r="BP478" s="1"/>
  <c r="BN570"/>
  <c r="BN552"/>
  <c r="BN544"/>
  <c r="BN562"/>
  <c r="BT561"/>
  <c r="CA561" s="1"/>
  <c r="BU561"/>
  <c r="BV561" s="1"/>
  <c r="BW561" s="1"/>
  <c r="BX561"/>
  <c r="BX574"/>
  <c r="BU574"/>
  <c r="BV574" s="1"/>
  <c r="BW574" s="1"/>
  <c r="BU543"/>
  <c r="BV543" s="1"/>
  <c r="BW543" s="1"/>
  <c r="BT493"/>
  <c r="BU493"/>
  <c r="BV493" s="1"/>
  <c r="BW493" s="1"/>
  <c r="BX493"/>
  <c r="H200" i="3"/>
  <c r="BU550" i="1"/>
  <c r="BV550" s="1"/>
  <c r="BW550" s="1"/>
  <c r="BT550"/>
  <c r="BX550"/>
  <c r="AY578"/>
  <c r="AZ578" s="1"/>
  <c r="BA578"/>
  <c r="E282" i="3" s="1"/>
  <c r="AQ594" i="1"/>
  <c r="BV525"/>
  <c r="BW525" s="1"/>
  <c r="BJ270"/>
  <c r="BK270" s="1"/>
  <c r="BL270" s="1"/>
  <c r="BM274"/>
  <c r="P272" i="3" s="1"/>
  <c r="BD274" i="1"/>
  <c r="BG273" s="1"/>
  <c r="BI273" s="1"/>
  <c r="A85"/>
  <c r="A377"/>
  <c r="A277"/>
  <c r="BE83"/>
  <c r="BJ257"/>
  <c r="BK257" s="1"/>
  <c r="BL257" s="1"/>
  <c r="BO79"/>
  <c r="BP79" s="1"/>
  <c r="BQ79" s="1"/>
  <c r="BN79"/>
  <c r="BP78"/>
  <c r="BQ78" s="1"/>
  <c r="BO80"/>
  <c r="BN80"/>
  <c r="A569"/>
  <c r="A667" s="1"/>
  <c r="BE275"/>
  <c r="BM82"/>
  <c r="P80" i="3" s="1"/>
  <c r="BD82" i="1"/>
  <c r="BG81" s="1"/>
  <c r="BI81" s="1"/>
  <c r="N79" i="3" s="1"/>
  <c r="A86" i="1"/>
  <c r="A378"/>
  <c r="A278"/>
  <c r="BE84"/>
  <c r="BN272"/>
  <c r="BO272"/>
  <c r="BP272" s="1"/>
  <c r="BQ272" s="1"/>
  <c r="BJ78"/>
  <c r="BK78" s="1"/>
  <c r="BL78" s="1"/>
  <c r="BJ271"/>
  <c r="BK271" s="1"/>
  <c r="A570"/>
  <c r="BE276"/>
  <c r="BJ79"/>
  <c r="BK79" s="1"/>
  <c r="BL79" s="1"/>
  <c r="BO271"/>
  <c r="BP271" s="1"/>
  <c r="BQ271" s="1"/>
  <c r="BN271"/>
  <c r="BM81"/>
  <c r="P79" i="3" s="1"/>
  <c r="BD81" i="1"/>
  <c r="BG80" s="1"/>
  <c r="BI80" s="1"/>
  <c r="N78" i="3" s="1"/>
  <c r="BM273" i="1"/>
  <c r="P271" i="3" s="1"/>
  <c r="BD273" i="1"/>
  <c r="BG272" s="1"/>
  <c r="BI272" s="1"/>
  <c r="N270" i="3" s="1"/>
  <c r="BX562" i="1" l="1"/>
  <c r="BU562"/>
  <c r="BV562" s="1"/>
  <c r="BW562" s="1"/>
  <c r="M266" i="3"/>
  <c r="BT562" i="1"/>
  <c r="L299" i="3"/>
  <c r="AU496" i="1"/>
  <c r="AS595"/>
  <c r="AT595" s="1"/>
  <c r="AU595" s="1"/>
  <c r="AP596"/>
  <c r="L300" i="3" s="1"/>
  <c r="AS577" i="1"/>
  <c r="AT577" s="1"/>
  <c r="AU577" s="1"/>
  <c r="L281" i="3"/>
  <c r="BQ490" i="1"/>
  <c r="AL578"/>
  <c r="AM578" s="1"/>
  <c r="AN578" s="1"/>
  <c r="AK578"/>
  <c r="BM578" s="1"/>
  <c r="AQ588"/>
  <c r="BR588" s="1"/>
  <c r="AS588"/>
  <c r="AT588" s="1"/>
  <c r="AU588" s="1"/>
  <c r="CC566"/>
  <c r="CD566" s="1"/>
  <c r="CE566" s="1"/>
  <c r="AU552"/>
  <c r="BQ477"/>
  <c r="AN596"/>
  <c r="CE563"/>
  <c r="CC374"/>
  <c r="CD374" s="1"/>
  <c r="CE374" s="1"/>
  <c r="CB374"/>
  <c r="CE372"/>
  <c r="CA663"/>
  <c r="BY663"/>
  <c r="BZ663" s="1"/>
  <c r="BY666"/>
  <c r="BZ666" s="1"/>
  <c r="CA666"/>
  <c r="CA664"/>
  <c r="BY664"/>
  <c r="BZ664" s="1"/>
  <c r="CC662"/>
  <c r="CD662" s="1"/>
  <c r="CB662"/>
  <c r="CB661"/>
  <c r="CC661"/>
  <c r="CD661" s="1"/>
  <c r="CB566"/>
  <c r="BO593"/>
  <c r="BP593" s="1"/>
  <c r="G665"/>
  <c r="BY567"/>
  <c r="BZ567" s="1"/>
  <c r="O271" i="3" s="1"/>
  <c r="CA567" i="1"/>
  <c r="Q271" i="3" s="1"/>
  <c r="BY561" i="1"/>
  <c r="BZ561" s="1"/>
  <c r="O265" i="3" s="1"/>
  <c r="CB565" i="1"/>
  <c r="G570"/>
  <c r="G668" s="1"/>
  <c r="A668"/>
  <c r="BY375"/>
  <c r="BZ375" s="1"/>
  <c r="O79" i="3" s="1"/>
  <c r="CA375" i="1"/>
  <c r="Q79" i="3" s="1"/>
  <c r="CC565" i="1"/>
  <c r="CD565" s="1"/>
  <c r="CE565" s="1"/>
  <c r="CB373"/>
  <c r="CA376"/>
  <c r="Q80" i="3" s="1"/>
  <c r="BY376" i="1"/>
  <c r="BZ376" s="1"/>
  <c r="O80" i="3" s="1"/>
  <c r="CC373" i="1"/>
  <c r="CD373" s="1"/>
  <c r="CE373" s="1"/>
  <c r="CA550"/>
  <c r="Q254" i="3" s="1"/>
  <c r="BY568" i="1"/>
  <c r="BZ568" s="1"/>
  <c r="O272" i="3" s="1"/>
  <c r="CA568" i="1"/>
  <c r="BY542"/>
  <c r="BZ542" s="1"/>
  <c r="O246" i="3" s="1"/>
  <c r="CA542" i="1"/>
  <c r="Q247" i="3"/>
  <c r="BY543" i="1"/>
  <c r="BZ543" s="1"/>
  <c r="O247" i="3" s="1"/>
  <c r="BK570" i="1"/>
  <c r="BL570" s="1"/>
  <c r="BK552"/>
  <c r="BL552" s="1"/>
  <c r="BY550"/>
  <c r="BZ550" s="1"/>
  <c r="O254" i="3" s="1"/>
  <c r="BK562" i="1"/>
  <c r="BL562" s="1"/>
  <c r="CA562" s="1"/>
  <c r="BK500"/>
  <c r="BL500" s="1"/>
  <c r="BQ492"/>
  <c r="CC517"/>
  <c r="CD517" s="1"/>
  <c r="BO574"/>
  <c r="BP574" s="1"/>
  <c r="BQ574" s="1"/>
  <c r="BK574"/>
  <c r="BL574" s="1"/>
  <c r="BK544"/>
  <c r="BL544" s="1"/>
  <c r="CA544" s="1"/>
  <c r="BK575"/>
  <c r="BL575" s="1"/>
  <c r="BK495"/>
  <c r="BL495" s="1"/>
  <c r="BO497"/>
  <c r="BP497" s="1"/>
  <c r="BQ497" s="1"/>
  <c r="BK497"/>
  <c r="BL497" s="1"/>
  <c r="BK518"/>
  <c r="BL518" s="1"/>
  <c r="CA518" s="1"/>
  <c r="BY510"/>
  <c r="BZ510" s="1"/>
  <c r="O214" i="3" s="1"/>
  <c r="CB536" i="1"/>
  <c r="BY536"/>
  <c r="BZ536" s="1"/>
  <c r="O240" i="3" s="1"/>
  <c r="CB517" i="1"/>
  <c r="Q272" i="3"/>
  <c r="CE541" i="1"/>
  <c r="G378"/>
  <c r="G377"/>
  <c r="BN498"/>
  <c r="G569"/>
  <c r="G667" s="1"/>
  <c r="H202" i="3"/>
  <c r="BS500" i="1"/>
  <c r="BT500"/>
  <c r="BU500"/>
  <c r="BV500" s="1"/>
  <c r="M204" i="3"/>
  <c r="BX500" i="1"/>
  <c r="BR577"/>
  <c r="CG577"/>
  <c r="BS570"/>
  <c r="BU570"/>
  <c r="BV570" s="1"/>
  <c r="BW570" s="1"/>
  <c r="BT570"/>
  <c r="M274" i="3"/>
  <c r="BX570" i="1"/>
  <c r="BX496"/>
  <c r="BS496"/>
  <c r="BU496"/>
  <c r="BV496" s="1"/>
  <c r="M200" i="3"/>
  <c r="BT496" i="1"/>
  <c r="BS498"/>
  <c r="M202" i="3"/>
  <c r="BU498" i="1"/>
  <c r="BV498" s="1"/>
  <c r="BW498" s="1"/>
  <c r="BX498"/>
  <c r="BT498"/>
  <c r="CG588"/>
  <c r="BS526"/>
  <c r="BU526"/>
  <c r="BV526" s="1"/>
  <c r="BW526" s="1"/>
  <c r="BT526"/>
  <c r="M230" i="3"/>
  <c r="BX526" i="1"/>
  <c r="CG570"/>
  <c r="H274" i="3"/>
  <c r="BS499" i="1"/>
  <c r="M203" i="3"/>
  <c r="BU499" i="1"/>
  <c r="BV499" s="1"/>
  <c r="BW499" s="1"/>
  <c r="BT499"/>
  <c r="BX499"/>
  <c r="H203" i="3"/>
  <c r="BQ543" i="1"/>
  <c r="H230" i="3"/>
  <c r="BN526" i="1"/>
  <c r="BO526" s="1"/>
  <c r="BP526" s="1"/>
  <c r="BO575"/>
  <c r="BP575" s="1"/>
  <c r="BN551"/>
  <c r="BR594"/>
  <c r="BX594" s="1"/>
  <c r="CG594"/>
  <c r="BR595"/>
  <c r="CG595"/>
  <c r="BS587"/>
  <c r="M291" i="3"/>
  <c r="CG500" i="1"/>
  <c r="H204" i="3"/>
  <c r="BS586" i="1"/>
  <c r="M290" i="3"/>
  <c r="BS551" i="1"/>
  <c r="M255" i="3"/>
  <c r="M280"/>
  <c r="BS576" i="1"/>
  <c r="BS552"/>
  <c r="BT552"/>
  <c r="BU552"/>
  <c r="BV552" s="1"/>
  <c r="M256" i="3"/>
  <c r="BX552" i="1"/>
  <c r="BN499"/>
  <c r="BO499" s="1"/>
  <c r="BP499" s="1"/>
  <c r="BQ499" s="1"/>
  <c r="BO494"/>
  <c r="BP494" s="1"/>
  <c r="BL494"/>
  <c r="BO491"/>
  <c r="BP491" s="1"/>
  <c r="BL491"/>
  <c r="Q240" i="3"/>
  <c r="CC536" i="1"/>
  <c r="CD536" s="1"/>
  <c r="CE536" s="1"/>
  <c r="CE560"/>
  <c r="Q228" i="3"/>
  <c r="CC524" i="1"/>
  <c r="CD524" s="1"/>
  <c r="CE524" s="1"/>
  <c r="CB524"/>
  <c r="BN594"/>
  <c r="BK594" s="1"/>
  <c r="H298" i="3"/>
  <c r="BN576" i="1"/>
  <c r="BK576" s="1"/>
  <c r="H280" i="3"/>
  <c r="BN586" i="1"/>
  <c r="H290" i="3"/>
  <c r="BJ273" i="1"/>
  <c r="BK273" s="1"/>
  <c r="BL273" s="1"/>
  <c r="N271" i="3"/>
  <c r="BN587" i="1"/>
  <c r="BK587" s="1"/>
  <c r="H291" i="3"/>
  <c r="CE534" i="1"/>
  <c r="CB535"/>
  <c r="CC535"/>
  <c r="CD535" s="1"/>
  <c r="CB525"/>
  <c r="CC525"/>
  <c r="CB549"/>
  <c r="CC549"/>
  <c r="CD549" s="1"/>
  <c r="Q265" i="3"/>
  <c r="CB543" i="1"/>
  <c r="CC543"/>
  <c r="CD543" s="1"/>
  <c r="BQ478"/>
  <c r="BQ489"/>
  <c r="BQ536"/>
  <c r="BQ518"/>
  <c r="BO500"/>
  <c r="BP500" s="1"/>
  <c r="BO544"/>
  <c r="BP544" s="1"/>
  <c r="BO570"/>
  <c r="BP570" s="1"/>
  <c r="BQ570" s="1"/>
  <c r="BP495"/>
  <c r="BQ495" s="1"/>
  <c r="BO562"/>
  <c r="BP562" s="1"/>
  <c r="BO552"/>
  <c r="BU586"/>
  <c r="BV586" s="1"/>
  <c r="BW586" s="1"/>
  <c r="BN496"/>
  <c r="BU495"/>
  <c r="BV495" s="1"/>
  <c r="BW495" s="1"/>
  <c r="BT495"/>
  <c r="BX495"/>
  <c r="BX586"/>
  <c r="BT585"/>
  <c r="BX585"/>
  <c r="BU585"/>
  <c r="BV585" s="1"/>
  <c r="BW585" s="1"/>
  <c r="BT586"/>
  <c r="H292" i="3"/>
  <c r="BX587" i="1"/>
  <c r="BU551"/>
  <c r="BV551" s="1"/>
  <c r="BW551" s="1"/>
  <c r="BT551"/>
  <c r="BX551"/>
  <c r="BM276"/>
  <c r="P274" i="3" s="1"/>
  <c r="BD276" i="1"/>
  <c r="BG275" s="1"/>
  <c r="BI275" s="1"/>
  <c r="N273" i="3" s="1"/>
  <c r="A88" i="1"/>
  <c r="A380"/>
  <c r="A280"/>
  <c r="BE86"/>
  <c r="BM83"/>
  <c r="P81" i="3" s="1"/>
  <c r="BD83" i="1"/>
  <c r="BG82" s="1"/>
  <c r="BI82" s="1"/>
  <c r="N80" i="3" s="1"/>
  <c r="BM275" i="1"/>
  <c r="P273" i="3" s="1"/>
  <c r="BD275" i="1"/>
  <c r="BG274" s="1"/>
  <c r="BI274" s="1"/>
  <c r="N272" i="3" s="1"/>
  <c r="A87" i="1"/>
  <c r="A279"/>
  <c r="A379"/>
  <c r="BE85"/>
  <c r="BO81"/>
  <c r="BP81" s="1"/>
  <c r="BQ81" s="1"/>
  <c r="BN81"/>
  <c r="A572"/>
  <c r="A670" s="1"/>
  <c r="BE278"/>
  <c r="BN82"/>
  <c r="BO82"/>
  <c r="BP82" s="1"/>
  <c r="BQ82" s="1"/>
  <c r="BL271"/>
  <c r="BP80"/>
  <c r="BQ80" s="1"/>
  <c r="BO273"/>
  <c r="BP273" s="1"/>
  <c r="BQ273" s="1"/>
  <c r="BN273"/>
  <c r="BJ272"/>
  <c r="BK272" s="1"/>
  <c r="BL272" s="1"/>
  <c r="BJ80"/>
  <c r="BK80" s="1"/>
  <c r="BL80" s="1"/>
  <c r="BM84"/>
  <c r="P82" i="3" s="1"/>
  <c r="BD84" i="1"/>
  <c r="BG83" s="1"/>
  <c r="BI83" s="1"/>
  <c r="N81" i="3" s="1"/>
  <c r="BJ81" i="1"/>
  <c r="BK81" s="1"/>
  <c r="BL81" s="1"/>
  <c r="A571"/>
  <c r="A669" s="1"/>
  <c r="BE277"/>
  <c r="BN274"/>
  <c r="BO274"/>
  <c r="BP274" s="1"/>
  <c r="BQ274" s="1"/>
  <c r="AS596" l="1"/>
  <c r="AT596" s="1"/>
  <c r="AQ596"/>
  <c r="BR596" s="1"/>
  <c r="AP578"/>
  <c r="AS578" s="1"/>
  <c r="AT578" s="1"/>
  <c r="AU578" s="1"/>
  <c r="CC567"/>
  <c r="CD567" s="1"/>
  <c r="CE567" s="1"/>
  <c r="CB375"/>
  <c r="CC375"/>
  <c r="CD375" s="1"/>
  <c r="CB567"/>
  <c r="CB376"/>
  <c r="BQ575"/>
  <c r="CC376"/>
  <c r="CD376" s="1"/>
  <c r="BQ593"/>
  <c r="CE662"/>
  <c r="CE661"/>
  <c r="CC663"/>
  <c r="CD663" s="1"/>
  <c r="CE663" s="1"/>
  <c r="CB663"/>
  <c r="CB664"/>
  <c r="CC664"/>
  <c r="CD664" s="1"/>
  <c r="CE664" s="1"/>
  <c r="CA667"/>
  <c r="BY667"/>
  <c r="BZ667" s="1"/>
  <c r="BY569"/>
  <c r="BZ569" s="1"/>
  <c r="O273" i="3" s="1"/>
  <c r="BY668" i="1"/>
  <c r="BZ668" s="1"/>
  <c r="CA668"/>
  <c r="BY665"/>
  <c r="BZ665" s="1"/>
  <c r="CA665"/>
  <c r="CC666"/>
  <c r="CD666" s="1"/>
  <c r="CB666"/>
  <c r="BY378"/>
  <c r="BZ378" s="1"/>
  <c r="O82" i="3" s="1"/>
  <c r="CA378" i="1"/>
  <c r="Q82" i="3" s="1"/>
  <c r="CA552" i="1"/>
  <c r="CC552" s="1"/>
  <c r="CD552" s="1"/>
  <c r="CE552" s="1"/>
  <c r="CA570"/>
  <c r="CB570" s="1"/>
  <c r="CA377"/>
  <c r="Q81" i="3" s="1"/>
  <c r="BY377" i="1"/>
  <c r="BZ377" s="1"/>
  <c r="O81" i="3" s="1"/>
  <c r="CA569" i="1"/>
  <c r="CB569" s="1"/>
  <c r="CE517"/>
  <c r="BY518"/>
  <c r="BZ518" s="1"/>
  <c r="O222" i="3" s="1"/>
  <c r="Q248"/>
  <c r="BY544" i="1"/>
  <c r="BZ544" s="1"/>
  <c r="O248" i="3" s="1"/>
  <c r="BK496" i="1"/>
  <c r="BL496" s="1"/>
  <c r="BK586"/>
  <c r="BL586" s="1"/>
  <c r="BK526"/>
  <c r="BL526" s="1"/>
  <c r="CA526" s="1"/>
  <c r="CC510"/>
  <c r="CD510" s="1"/>
  <c r="Q214" i="3"/>
  <c r="CB510" i="1"/>
  <c r="BK499"/>
  <c r="BL499" s="1"/>
  <c r="BK551"/>
  <c r="BL551" s="1"/>
  <c r="CA551" s="1"/>
  <c r="BK498"/>
  <c r="BL498" s="1"/>
  <c r="CB562"/>
  <c r="BY562"/>
  <c r="BZ562" s="1"/>
  <c r="O266" i="3" s="1"/>
  <c r="BY552" i="1"/>
  <c r="BZ552" s="1"/>
  <c r="O256" i="3" s="1"/>
  <c r="BY570" i="1"/>
  <c r="BZ570" s="1"/>
  <c r="O274" i="3" s="1"/>
  <c r="G380" i="1"/>
  <c r="BO498"/>
  <c r="BP498" s="1"/>
  <c r="BQ498" s="1"/>
  <c r="G572"/>
  <c r="G379"/>
  <c r="G571"/>
  <c r="BW500"/>
  <c r="M298" i="3"/>
  <c r="BS594" i="1"/>
  <c r="CG596"/>
  <c r="BS577"/>
  <c r="M281" i="3"/>
  <c r="BQ494" i="1"/>
  <c r="BO551"/>
  <c r="BP551" s="1"/>
  <c r="BQ551" s="1"/>
  <c r="BW496"/>
  <c r="BS595"/>
  <c r="M299" i="3"/>
  <c r="Q246"/>
  <c r="CB542" i="1"/>
  <c r="CC542"/>
  <c r="CD542" s="1"/>
  <c r="CE542" s="1"/>
  <c r="BX588"/>
  <c r="BT588"/>
  <c r="BS588"/>
  <c r="BU588"/>
  <c r="BV588" s="1"/>
  <c r="M292" i="3"/>
  <c r="BW552" i="1"/>
  <c r="CC568"/>
  <c r="CD568" s="1"/>
  <c r="CE568" s="1"/>
  <c r="CB568"/>
  <c r="BO587"/>
  <c r="BP587" s="1"/>
  <c r="BL587"/>
  <c r="BO594"/>
  <c r="BP594" s="1"/>
  <c r="BL594"/>
  <c r="CC544"/>
  <c r="CD544" s="1"/>
  <c r="CE544" s="1"/>
  <c r="BO586"/>
  <c r="BP586" s="1"/>
  <c r="BQ586" s="1"/>
  <c r="BQ491"/>
  <c r="BO576"/>
  <c r="BL576"/>
  <c r="Q266" i="3"/>
  <c r="CC562" i="1"/>
  <c r="CD562" s="1"/>
  <c r="BN595"/>
  <c r="BK595" s="1"/>
  <c r="H299" i="3"/>
  <c r="BN577" i="1"/>
  <c r="BK577" s="1"/>
  <c r="H281" i="3"/>
  <c r="BN596" i="1"/>
  <c r="BK596" s="1"/>
  <c r="H300" i="3"/>
  <c r="L282"/>
  <c r="CE543" i="1"/>
  <c r="CB561"/>
  <c r="CC561"/>
  <c r="CE549"/>
  <c r="CD525"/>
  <c r="CE525" s="1"/>
  <c r="CE535"/>
  <c r="CB550"/>
  <c r="CC550"/>
  <c r="CD550" s="1"/>
  <c r="BQ526"/>
  <c r="BQ562"/>
  <c r="BQ500"/>
  <c r="BQ544"/>
  <c r="BO496"/>
  <c r="BP496" s="1"/>
  <c r="BP552"/>
  <c r="BQ552" s="1"/>
  <c r="BN588"/>
  <c r="BT576"/>
  <c r="BU576"/>
  <c r="BV576" s="1"/>
  <c r="BW576" s="1"/>
  <c r="BX576"/>
  <c r="BU587"/>
  <c r="BV587" s="1"/>
  <c r="BW587" s="1"/>
  <c r="BT587"/>
  <c r="BT594"/>
  <c r="BU594"/>
  <c r="BV594" s="1"/>
  <c r="BW594" s="1"/>
  <c r="BT595"/>
  <c r="BX595"/>
  <c r="BU595"/>
  <c r="BV595" s="1"/>
  <c r="BW595" s="1"/>
  <c r="BX593"/>
  <c r="BU593"/>
  <c r="BV593" s="1"/>
  <c r="BW593" s="1"/>
  <c r="BT593"/>
  <c r="BJ83"/>
  <c r="BK83" s="1"/>
  <c r="BL83" s="1"/>
  <c r="BJ274"/>
  <c r="BK274" s="1"/>
  <c r="A573"/>
  <c r="A671" s="1"/>
  <c r="BE279"/>
  <c r="BJ82"/>
  <c r="BK82" s="1"/>
  <c r="BO84"/>
  <c r="BP84" s="1"/>
  <c r="BN84"/>
  <c r="BN275"/>
  <c r="BO275"/>
  <c r="BP275" s="1"/>
  <c r="BQ275" s="1"/>
  <c r="A574"/>
  <c r="A672" s="1"/>
  <c r="BE280"/>
  <c r="BO276"/>
  <c r="BP276" s="1"/>
  <c r="BQ276" s="1"/>
  <c r="BN276"/>
  <c r="BM277"/>
  <c r="P275" i="3" s="1"/>
  <c r="BD277" i="1"/>
  <c r="BG276" s="1"/>
  <c r="BI276" s="1"/>
  <c r="N274" i="3" s="1"/>
  <c r="BM85" i="1"/>
  <c r="P83" i="3" s="1"/>
  <c r="BD85" i="1"/>
  <c r="BG84" s="1"/>
  <c r="BI84" s="1"/>
  <c r="N82" i="3" s="1"/>
  <c r="BM86" i="1"/>
  <c r="P84" i="3" s="1"/>
  <c r="BD86" i="1"/>
  <c r="BG85" s="1"/>
  <c r="BI85" s="1"/>
  <c r="N83" i="3" s="1"/>
  <c r="BJ275" i="1"/>
  <c r="BK275" s="1"/>
  <c r="BL275" s="1"/>
  <c r="BM278"/>
  <c r="P276" i="3" s="1"/>
  <c r="BD278" i="1"/>
  <c r="BG277" s="1"/>
  <c r="BI277" s="1"/>
  <c r="A89"/>
  <c r="A381"/>
  <c r="A281"/>
  <c r="BE87"/>
  <c r="BO83"/>
  <c r="BN83"/>
  <c r="A90"/>
  <c r="A382"/>
  <c r="A282"/>
  <c r="BE88"/>
  <c r="Q274" i="3" l="1"/>
  <c r="Q256"/>
  <c r="CE375" i="1"/>
  <c r="CE376"/>
  <c r="AU596"/>
  <c r="AQ578"/>
  <c r="BR578" s="1"/>
  <c r="CC378"/>
  <c r="CD378" s="1"/>
  <c r="CE378" s="1"/>
  <c r="BQ587"/>
  <c r="CB378"/>
  <c r="CC569"/>
  <c r="CD569" s="1"/>
  <c r="CB552"/>
  <c r="Q273" i="3"/>
  <c r="CE666" i="1"/>
  <c r="CB665"/>
  <c r="CC665"/>
  <c r="CD665" s="1"/>
  <c r="CE665" s="1"/>
  <c r="CC377"/>
  <c r="CD377" s="1"/>
  <c r="CE377" s="1"/>
  <c r="CC668"/>
  <c r="CD668" s="1"/>
  <c r="CE668" s="1"/>
  <c r="CB668"/>
  <c r="CC667"/>
  <c r="CD667" s="1"/>
  <c r="CB667"/>
  <c r="CB377"/>
  <c r="BY379"/>
  <c r="BZ379" s="1"/>
  <c r="O83" i="3" s="1"/>
  <c r="CA379" i="1"/>
  <c r="Q83" i="3" s="1"/>
  <c r="G669" i="1"/>
  <c r="BY571"/>
  <c r="BZ571" s="1"/>
  <c r="O275" i="3" s="1"/>
  <c r="CA571" i="1"/>
  <c r="Q275" i="3" s="1"/>
  <c r="BY380" i="1"/>
  <c r="BZ380" s="1"/>
  <c r="O84" i="3" s="1"/>
  <c r="CA380" i="1"/>
  <c r="Q84" i="3" s="1"/>
  <c r="G670" i="1"/>
  <c r="BY572"/>
  <c r="BZ572" s="1"/>
  <c r="O276" i="3" s="1"/>
  <c r="CA572" i="1"/>
  <c r="Q276" i="3" s="1"/>
  <c r="Q255"/>
  <c r="BY551" i="1"/>
  <c r="BZ551" s="1"/>
  <c r="O255" i="3" s="1"/>
  <c r="BY526" i="1"/>
  <c r="BZ526" s="1"/>
  <c r="O230" i="3" s="1"/>
  <c r="BK588" i="1"/>
  <c r="BL588" s="1"/>
  <c r="CC570"/>
  <c r="CD570" s="1"/>
  <c r="CE570" s="1"/>
  <c r="CB544"/>
  <c r="CE510"/>
  <c r="CC518"/>
  <c r="CD518" s="1"/>
  <c r="CE518" s="1"/>
  <c r="Q222" i="3"/>
  <c r="CB518" i="1"/>
  <c r="G381"/>
  <c r="G382"/>
  <c r="G574"/>
  <c r="G573"/>
  <c r="BW588"/>
  <c r="BS596"/>
  <c r="BU596"/>
  <c r="BV596" s="1"/>
  <c r="BW596" s="1"/>
  <c r="BT596"/>
  <c r="M300" i="3"/>
  <c r="BX596" i="1"/>
  <c r="CG578"/>
  <c r="CE562"/>
  <c r="BO596"/>
  <c r="BL596"/>
  <c r="BO577"/>
  <c r="BP577" s="1"/>
  <c r="BQ577" s="1"/>
  <c r="BL577"/>
  <c r="BP576"/>
  <c r="BQ576" s="1"/>
  <c r="BO595"/>
  <c r="BP595" s="1"/>
  <c r="BQ595" s="1"/>
  <c r="BL595"/>
  <c r="BQ594"/>
  <c r="BJ277"/>
  <c r="BK277" s="1"/>
  <c r="BL277" s="1"/>
  <c r="N275" i="3"/>
  <c r="CE550" i="1"/>
  <c r="CB551"/>
  <c r="CD561"/>
  <c r="CE561" s="1"/>
  <c r="BQ496"/>
  <c r="BO588"/>
  <c r="BP83"/>
  <c r="BQ83" s="1"/>
  <c r="BL274"/>
  <c r="A575"/>
  <c r="A673" s="1"/>
  <c r="BE281"/>
  <c r="BM88"/>
  <c r="P86" i="3" s="1"/>
  <c r="BD88" i="1"/>
  <c r="BG87" s="1"/>
  <c r="BI87" s="1"/>
  <c r="N85" i="3" s="1"/>
  <c r="BM87" i="1"/>
  <c r="P85" i="3" s="1"/>
  <c r="BD87" i="1"/>
  <c r="BG86" s="1"/>
  <c r="BI86" s="1"/>
  <c r="N84" i="3" s="1"/>
  <c r="BJ85" i="1"/>
  <c r="BK85" s="1"/>
  <c r="BL85" s="1"/>
  <c r="BM279"/>
  <c r="P277" i="3" s="1"/>
  <c r="BD279" i="1"/>
  <c r="BG278" s="1"/>
  <c r="BI278" s="1"/>
  <c r="N276" i="3" s="1"/>
  <c r="BJ84" i="1"/>
  <c r="BK84" s="1"/>
  <c r="BQ84"/>
  <c r="A576"/>
  <c r="A674" s="1"/>
  <c r="BE282"/>
  <c r="BO278"/>
  <c r="BP278" s="1"/>
  <c r="BN278"/>
  <c r="BN86"/>
  <c r="BO86"/>
  <c r="BP86" s="1"/>
  <c r="BQ86" s="1"/>
  <c r="BN277"/>
  <c r="BO277"/>
  <c r="BP277" s="1"/>
  <c r="BQ277" s="1"/>
  <c r="BM280"/>
  <c r="P278" i="3" s="1"/>
  <c r="BD280" i="1"/>
  <c r="BG279" s="1"/>
  <c r="BI279" s="1"/>
  <c r="BL82"/>
  <c r="BJ276"/>
  <c r="BK276" s="1"/>
  <c r="A92"/>
  <c r="A284"/>
  <c r="BE90"/>
  <c r="A384"/>
  <c r="A91"/>
  <c r="A383"/>
  <c r="BE89"/>
  <c r="A283"/>
  <c r="BO85"/>
  <c r="BP85" s="1"/>
  <c r="BQ85" s="1"/>
  <c r="BN85"/>
  <c r="CB571" l="1"/>
  <c r="CC379"/>
  <c r="CD379" s="1"/>
  <c r="CC380"/>
  <c r="CD380" s="1"/>
  <c r="CE380" s="1"/>
  <c r="CB379"/>
  <c r="CC571"/>
  <c r="CD571" s="1"/>
  <c r="CE571" s="1"/>
  <c r="CE569"/>
  <c r="CA670"/>
  <c r="BY670"/>
  <c r="BZ670" s="1"/>
  <c r="CA669"/>
  <c r="BY669"/>
  <c r="BZ669" s="1"/>
  <c r="CE667"/>
  <c r="G672"/>
  <c r="BY574"/>
  <c r="BZ574" s="1"/>
  <c r="O278" i="3" s="1"/>
  <c r="CA574" i="1"/>
  <c r="Q278" i="3" s="1"/>
  <c r="G671" i="1"/>
  <c r="BY573"/>
  <c r="BZ573" s="1"/>
  <c r="O277" i="3" s="1"/>
  <c r="CA573" i="1"/>
  <c r="Q277" i="3" s="1"/>
  <c r="CB380" i="1"/>
  <c r="CA381"/>
  <c r="Q85" i="3" s="1"/>
  <c r="BY381" i="1"/>
  <c r="BZ381" s="1"/>
  <c r="O85" i="3" s="1"/>
  <c r="CB572" i="1"/>
  <c r="CA382"/>
  <c r="Q86" i="3" s="1"/>
  <c r="BY382" i="1"/>
  <c r="BZ382" s="1"/>
  <c r="O86" i="3" s="1"/>
  <c r="CC572" i="1"/>
  <c r="CD572" s="1"/>
  <c r="CE572" s="1"/>
  <c r="CB526"/>
  <c r="Q230" i="3"/>
  <c r="CC526" i="1"/>
  <c r="CC551"/>
  <c r="CD551" s="1"/>
  <c r="CE551" s="1"/>
  <c r="G576"/>
  <c r="G384"/>
  <c r="G575"/>
  <c r="G383"/>
  <c r="BN578"/>
  <c r="BO578" s="1"/>
  <c r="H282" i="3"/>
  <c r="BS578" i="1"/>
  <c r="BX578"/>
  <c r="M282" i="3"/>
  <c r="BU578" i="1"/>
  <c r="BV578" s="1"/>
  <c r="BW578" s="1"/>
  <c r="BT578"/>
  <c r="BP596"/>
  <c r="BQ596" s="1"/>
  <c r="BJ279"/>
  <c r="BK279" s="1"/>
  <c r="BL279" s="1"/>
  <c r="N277" i="3"/>
  <c r="BP588" i="1"/>
  <c r="BQ588" s="1"/>
  <c r="BX577"/>
  <c r="BU577"/>
  <c r="BV577" s="1"/>
  <c r="BW577" s="1"/>
  <c r="BT577"/>
  <c r="BL276"/>
  <c r="BQ278"/>
  <c r="A577"/>
  <c r="BE283"/>
  <c r="BO88"/>
  <c r="BP88" s="1"/>
  <c r="BQ88" s="1"/>
  <c r="BN88"/>
  <c r="A578"/>
  <c r="BE284"/>
  <c r="BO279"/>
  <c r="BP279" s="1"/>
  <c r="BQ279" s="1"/>
  <c r="BN279"/>
  <c r="BO87"/>
  <c r="BP87" s="1"/>
  <c r="BQ87" s="1"/>
  <c r="BN87"/>
  <c r="BL84"/>
  <c r="BM89"/>
  <c r="P87" i="3" s="1"/>
  <c r="BD89" i="1"/>
  <c r="BG88" s="1"/>
  <c r="BI88" s="1"/>
  <c r="N86" i="3" s="1"/>
  <c r="BM90" i="1"/>
  <c r="P88" i="3" s="1"/>
  <c r="BD90" i="1"/>
  <c r="BG89" s="1"/>
  <c r="BI89" s="1"/>
  <c r="N87" i="3" s="1"/>
  <c r="BJ278" i="1"/>
  <c r="BK278" s="1"/>
  <c r="BJ86"/>
  <c r="BK86" s="1"/>
  <c r="BM281"/>
  <c r="P279" i="3" s="1"/>
  <c r="BD281" i="1"/>
  <c r="BG280" s="1"/>
  <c r="BI280" s="1"/>
  <c r="N278" i="3" s="1"/>
  <c r="BO280" i="1"/>
  <c r="BP280" s="1"/>
  <c r="BQ280" s="1"/>
  <c r="BN280"/>
  <c r="A93"/>
  <c r="A385"/>
  <c r="A285"/>
  <c r="BE91"/>
  <c r="A94"/>
  <c r="A386"/>
  <c r="A286"/>
  <c r="BE92"/>
  <c r="BM282"/>
  <c r="P280" i="3" s="1"/>
  <c r="BD282" i="1"/>
  <c r="BG281" s="1"/>
  <c r="BI281" s="1"/>
  <c r="BJ87"/>
  <c r="BK87" s="1"/>
  <c r="BL87" s="1"/>
  <c r="CE379" l="1"/>
  <c r="CC574"/>
  <c r="CC382"/>
  <c r="CD382" s="1"/>
  <c r="CE382" s="1"/>
  <c r="CB574"/>
  <c r="CB573"/>
  <c r="CC573"/>
  <c r="CD573" s="1"/>
  <c r="CA672"/>
  <c r="BY672"/>
  <c r="BZ672" s="1"/>
  <c r="CA671"/>
  <c r="BY671"/>
  <c r="BZ671" s="1"/>
  <c r="CC669"/>
  <c r="CD669" s="1"/>
  <c r="CB669"/>
  <c r="CB670"/>
  <c r="CC670"/>
  <c r="CD670" s="1"/>
  <c r="CE670" s="1"/>
  <c r="BY383"/>
  <c r="BZ383" s="1"/>
  <c r="O87" i="3" s="1"/>
  <c r="CA383" i="1"/>
  <c r="Q87" i="3" s="1"/>
  <c r="CB382" i="1"/>
  <c r="G673"/>
  <c r="BY575"/>
  <c r="BZ575" s="1"/>
  <c r="O279" i="3" s="1"/>
  <c r="CA575" i="1"/>
  <c r="Q279" i="3" s="1"/>
  <c r="G578" i="1"/>
  <c r="G676" s="1"/>
  <c r="A676"/>
  <c r="G577"/>
  <c r="A675"/>
  <c r="G674"/>
  <c r="CA576"/>
  <c r="CC576" s="1"/>
  <c r="CD576" s="1"/>
  <c r="CE576" s="1"/>
  <c r="BY576"/>
  <c r="BZ576" s="1"/>
  <c r="O280" i="3" s="1"/>
  <c r="CB381" i="1"/>
  <c r="CA384"/>
  <c r="Q88" i="3" s="1"/>
  <c r="BY384" i="1"/>
  <c r="BZ384" s="1"/>
  <c r="O88" i="3" s="1"/>
  <c r="CC381" i="1"/>
  <c r="CD381" s="1"/>
  <c r="CE381" s="1"/>
  <c r="BK578"/>
  <c r="BL578" s="1"/>
  <c r="CD526"/>
  <c r="CE526" s="1"/>
  <c r="G386"/>
  <c r="G385"/>
  <c r="BJ281"/>
  <c r="BK281" s="1"/>
  <c r="BL281" s="1"/>
  <c r="N279" i="3"/>
  <c r="CD574" i="1"/>
  <c r="CE574" s="1"/>
  <c r="BP578"/>
  <c r="BQ578" s="1"/>
  <c r="BL86"/>
  <c r="BO282"/>
  <c r="BN282"/>
  <c r="A96"/>
  <c r="A388"/>
  <c r="A288"/>
  <c r="BE94"/>
  <c r="A95"/>
  <c r="BE93"/>
  <c r="A287"/>
  <c r="A387"/>
  <c r="BO281"/>
  <c r="BP281" s="1"/>
  <c r="BQ281" s="1"/>
  <c r="BN281"/>
  <c r="BO90"/>
  <c r="BN90"/>
  <c r="BL278"/>
  <c r="A580"/>
  <c r="A678" s="1"/>
  <c r="BE286"/>
  <c r="A579"/>
  <c r="A677" s="1"/>
  <c r="BE285"/>
  <c r="BJ280"/>
  <c r="BK280" s="1"/>
  <c r="BL280" s="1"/>
  <c r="BJ89"/>
  <c r="BK89" s="1"/>
  <c r="BL89" s="1"/>
  <c r="BM283"/>
  <c r="P281" i="3" s="1"/>
  <c r="BD283" i="1"/>
  <c r="BG282" s="1"/>
  <c r="BI282" s="1"/>
  <c r="BN89"/>
  <c r="BO89"/>
  <c r="BP89" s="1"/>
  <c r="BQ89" s="1"/>
  <c r="BM284"/>
  <c r="P282" i="3" s="1"/>
  <c r="BD284" i="1"/>
  <c r="BG283" s="1"/>
  <c r="BI283" s="1"/>
  <c r="N281" i="3" s="1"/>
  <c r="BM92" i="1"/>
  <c r="P90" i="3" s="1"/>
  <c r="BD92" i="1"/>
  <c r="BG91" s="1"/>
  <c r="BI91" s="1"/>
  <c r="N89" i="3" s="1"/>
  <c r="BM91" i="1"/>
  <c r="P89" i="3" s="1"/>
  <c r="BD91" i="1"/>
  <c r="BG90" s="1"/>
  <c r="BI90" s="1"/>
  <c r="N88" i="3" s="1"/>
  <c r="BJ88" i="1"/>
  <c r="BK88" s="1"/>
  <c r="BL88" s="1"/>
  <c r="CA578" l="1"/>
  <c r="CE573"/>
  <c r="CC575"/>
  <c r="CD575" s="1"/>
  <c r="CE575" s="1"/>
  <c r="CB383"/>
  <c r="CC383"/>
  <c r="CD383" s="1"/>
  <c r="CE383" s="1"/>
  <c r="CB575"/>
  <c r="CC384"/>
  <c r="CD384" s="1"/>
  <c r="CE384" s="1"/>
  <c r="CB384"/>
  <c r="Q280" i="3"/>
  <c r="BY673" i="1"/>
  <c r="BZ673" s="1"/>
  <c r="CA673"/>
  <c r="CB671"/>
  <c r="CC671"/>
  <c r="CD671" s="1"/>
  <c r="CE671" s="1"/>
  <c r="CE669"/>
  <c r="CC672"/>
  <c r="CD672" s="1"/>
  <c r="CE672" s="1"/>
  <c r="CB672"/>
  <c r="CA674"/>
  <c r="BY674"/>
  <c r="BZ674" s="1"/>
  <c r="CA676"/>
  <c r="BY676"/>
  <c r="BZ676" s="1"/>
  <c r="CB576"/>
  <c r="BY385"/>
  <c r="BZ385" s="1"/>
  <c r="O89" i="3" s="1"/>
  <c r="CA385" i="1"/>
  <c r="Q89" i="3" s="1"/>
  <c r="CA386" i="1"/>
  <c r="Q90" i="3" s="1"/>
  <c r="BY386" i="1"/>
  <c r="BZ386" s="1"/>
  <c r="O90" i="3" s="1"/>
  <c r="G675" i="1"/>
  <c r="CA577"/>
  <c r="Q281" i="3" s="1"/>
  <c r="BY577" i="1"/>
  <c r="BZ577" s="1"/>
  <c r="O281" i="3" s="1"/>
  <c r="Q282"/>
  <c r="BY578" i="1"/>
  <c r="BZ578" s="1"/>
  <c r="O282" i="3" s="1"/>
  <c r="G579" i="1"/>
  <c r="G387"/>
  <c r="G580"/>
  <c r="G388"/>
  <c r="BJ282"/>
  <c r="BK282" s="1"/>
  <c r="BL282" s="1"/>
  <c r="N280" i="3"/>
  <c r="BO284" i="1"/>
  <c r="BP284" s="1"/>
  <c r="BQ284" s="1"/>
  <c r="BN284"/>
  <c r="BM286"/>
  <c r="P284" i="3" s="1"/>
  <c r="BD286" i="1"/>
  <c r="BG285" s="1"/>
  <c r="BI285" s="1"/>
  <c r="A97"/>
  <c r="A389"/>
  <c r="A289"/>
  <c r="BE95"/>
  <c r="A98"/>
  <c r="A390"/>
  <c r="A290"/>
  <c r="BE96"/>
  <c r="BP90"/>
  <c r="BQ90" s="1"/>
  <c r="BO91"/>
  <c r="BP91" s="1"/>
  <c r="BQ91" s="1"/>
  <c r="BN91"/>
  <c r="BJ90"/>
  <c r="BJ283"/>
  <c r="BK283" s="1"/>
  <c r="BL283" s="1"/>
  <c r="BM93"/>
  <c r="P91" i="3" s="1"/>
  <c r="BD93" i="1"/>
  <c r="BG92" s="1"/>
  <c r="BI92" s="1"/>
  <c r="N90" i="3" s="1"/>
  <c r="BP282" i="1"/>
  <c r="BQ282" s="1"/>
  <c r="BO92"/>
  <c r="BP92" s="1"/>
  <c r="BN92"/>
  <c r="BM285"/>
  <c r="P283" i="3" s="1"/>
  <c r="BD285" i="1"/>
  <c r="BG284" s="1"/>
  <c r="BI284" s="1"/>
  <c r="N282" i="3" s="1"/>
  <c r="A581" i="1"/>
  <c r="A679" s="1"/>
  <c r="BE287"/>
  <c r="A582"/>
  <c r="A680" s="1"/>
  <c r="BE288"/>
  <c r="BJ91"/>
  <c r="BK91" s="1"/>
  <c r="BL91" s="1"/>
  <c r="BO283"/>
  <c r="BP283" s="1"/>
  <c r="BQ283" s="1"/>
  <c r="BN283"/>
  <c r="BM94"/>
  <c r="P92" i="3" s="1"/>
  <c r="BD94" i="1"/>
  <c r="BG93" s="1"/>
  <c r="BI93" s="1"/>
  <c r="N91" i="3" s="1"/>
  <c r="CC386" i="1" l="1"/>
  <c r="CD386" s="1"/>
  <c r="CE386" s="1"/>
  <c r="CB386"/>
  <c r="CB577"/>
  <c r="CB385"/>
  <c r="CC577"/>
  <c r="CD577" s="1"/>
  <c r="CE577" s="1"/>
  <c r="CC385"/>
  <c r="CD385" s="1"/>
  <c r="CE385" s="1"/>
  <c r="CA675"/>
  <c r="BY675"/>
  <c r="BZ675" s="1"/>
  <c r="CC674"/>
  <c r="CD674" s="1"/>
  <c r="CE674" s="1"/>
  <c r="CB674"/>
  <c r="CB676"/>
  <c r="CC676"/>
  <c r="CD676" s="1"/>
  <c r="CB673"/>
  <c r="CC673"/>
  <c r="CD673" s="1"/>
  <c r="CE673" s="1"/>
  <c r="BY388"/>
  <c r="BZ388" s="1"/>
  <c r="O92" i="3" s="1"/>
  <c r="CA388" i="1"/>
  <c r="Q92" i="3" s="1"/>
  <c r="G677" i="1"/>
  <c r="CA579"/>
  <c r="Q283" i="3" s="1"/>
  <c r="BY579" i="1"/>
  <c r="BZ579" s="1"/>
  <c r="O283" i="3" s="1"/>
  <c r="BY387" i="1"/>
  <c r="BZ387" s="1"/>
  <c r="O91" i="3" s="1"/>
  <c r="CA387" i="1"/>
  <c r="Q91" i="3" s="1"/>
  <c r="G678" i="1"/>
  <c r="BY580"/>
  <c r="BZ580" s="1"/>
  <c r="O284" i="3" s="1"/>
  <c r="CA580" i="1"/>
  <c r="Q284" i="3" s="1"/>
  <c r="CB578" i="1"/>
  <c r="CC578"/>
  <c r="CD578" s="1"/>
  <c r="CE578" s="1"/>
  <c r="G582"/>
  <c r="G581"/>
  <c r="G390"/>
  <c r="G389"/>
  <c r="BJ285"/>
  <c r="BK285" s="1"/>
  <c r="BL285" s="1"/>
  <c r="N283" i="3"/>
  <c r="BQ92" i="1"/>
  <c r="BM96"/>
  <c r="P94" i="3" s="1"/>
  <c r="BD96" i="1"/>
  <c r="BG95" s="1"/>
  <c r="BI95" s="1"/>
  <c r="N93" i="3" s="1"/>
  <c r="BM95" i="1"/>
  <c r="P93" i="3" s="1"/>
  <c r="BD95" i="1"/>
  <c r="BG94" s="1"/>
  <c r="BI94" s="1"/>
  <c r="N92" i="3" s="1"/>
  <c r="BN94" i="1"/>
  <c r="BO94"/>
  <c r="BP94" s="1"/>
  <c r="BN93"/>
  <c r="BO93"/>
  <c r="BP93" s="1"/>
  <c r="BQ93" s="1"/>
  <c r="BK90"/>
  <c r="BL90" s="1"/>
  <c r="BJ93"/>
  <c r="BK93" s="1"/>
  <c r="BL93" s="1"/>
  <c r="BM287"/>
  <c r="P285" i="3" s="1"/>
  <c r="BD287" i="1"/>
  <c r="BG286" s="1"/>
  <c r="BI286" s="1"/>
  <c r="N284" i="3" s="1"/>
  <c r="BJ92" i="1"/>
  <c r="BK92" s="1"/>
  <c r="BL92" s="1"/>
  <c r="A584"/>
  <c r="A682" s="1"/>
  <c r="BE290"/>
  <c r="A583"/>
  <c r="A681" s="1"/>
  <c r="BE289"/>
  <c r="BN286"/>
  <c r="BO286"/>
  <c r="BP286" s="1"/>
  <c r="BQ286" s="1"/>
  <c r="BN285"/>
  <c r="BO285"/>
  <c r="BP285" s="1"/>
  <c r="BQ285" s="1"/>
  <c r="BM288"/>
  <c r="P286" i="3" s="1"/>
  <c r="BD288" i="1"/>
  <c r="BG287" s="1"/>
  <c r="BI287" s="1"/>
  <c r="N285" i="3" s="1"/>
  <c r="BJ284" i="1"/>
  <c r="BK284" s="1"/>
  <c r="A100"/>
  <c r="A392"/>
  <c r="A292"/>
  <c r="BE98"/>
  <c r="A99"/>
  <c r="A391"/>
  <c r="A291"/>
  <c r="BE97"/>
  <c r="CC387" l="1"/>
  <c r="CD387" s="1"/>
  <c r="CE387" s="1"/>
  <c r="CB387"/>
  <c r="CB579"/>
  <c r="CC579"/>
  <c r="CD579" s="1"/>
  <c r="CA677"/>
  <c r="BY677"/>
  <c r="BZ677" s="1"/>
  <c r="CB388"/>
  <c r="CC675"/>
  <c r="CD675" s="1"/>
  <c r="CE675" s="1"/>
  <c r="CB675"/>
  <c r="BY678"/>
  <c r="BZ678" s="1"/>
  <c r="CA678"/>
  <c r="CC388"/>
  <c r="CD388" s="1"/>
  <c r="CE388" s="1"/>
  <c r="CE676"/>
  <c r="G679"/>
  <c r="CA581"/>
  <c r="Q285" i="3" s="1"/>
  <c r="BY581" i="1"/>
  <c r="BZ581" s="1"/>
  <c r="O285" i="3" s="1"/>
  <c r="G680" i="1"/>
  <c r="CA582"/>
  <c r="Q286" i="3" s="1"/>
  <c r="BY582" i="1"/>
  <c r="BZ582" s="1"/>
  <c r="O286" i="3" s="1"/>
  <c r="BY390" i="1"/>
  <c r="BZ390" s="1"/>
  <c r="O94" i="3" s="1"/>
  <c r="CA390" i="1"/>
  <c r="Q94" i="3" s="1"/>
  <c r="CC580" i="1"/>
  <c r="CD580" s="1"/>
  <c r="CE580" s="1"/>
  <c r="BY389"/>
  <c r="BZ389" s="1"/>
  <c r="O93" i="3" s="1"/>
  <c r="CA389" i="1"/>
  <c r="Q93" i="3" s="1"/>
  <c r="CB580" i="1"/>
  <c r="G391"/>
  <c r="G392"/>
  <c r="G584"/>
  <c r="G583"/>
  <c r="CE579"/>
  <c r="BQ94"/>
  <c r="BL284"/>
  <c r="BM97"/>
  <c r="P95" i="3" s="1"/>
  <c r="BD97" i="1"/>
  <c r="BG96" s="1"/>
  <c r="BI96" s="1"/>
  <c r="N94" i="3" s="1"/>
  <c r="BM290" i="1"/>
  <c r="P288" i="3" s="1"/>
  <c r="BD290" i="1"/>
  <c r="BG289" s="1"/>
  <c r="BI289" s="1"/>
  <c r="N287" i="3" s="1"/>
  <c r="BJ286" i="1"/>
  <c r="BK286" s="1"/>
  <c r="BL286" s="1"/>
  <c r="BJ94"/>
  <c r="BM289"/>
  <c r="P287" i="3" s="1"/>
  <c r="BD289" i="1"/>
  <c r="BG288" s="1"/>
  <c r="BI288" s="1"/>
  <c r="BJ287"/>
  <c r="BK287" s="1"/>
  <c r="BL287" s="1"/>
  <c r="A585"/>
  <c r="A683" s="1"/>
  <c r="BE291"/>
  <c r="A586"/>
  <c r="A684" s="1"/>
  <c r="BE292"/>
  <c r="BO96"/>
  <c r="BP96" s="1"/>
  <c r="BQ96" s="1"/>
  <c r="BN96"/>
  <c r="BM98"/>
  <c r="P96" i="3" s="1"/>
  <c r="BD98" i="1"/>
  <c r="BG97" s="1"/>
  <c r="BI97" s="1"/>
  <c r="N95" i="3" s="1"/>
  <c r="BJ95" i="1"/>
  <c r="BK95" s="1"/>
  <c r="A101"/>
  <c r="A393"/>
  <c r="BE99"/>
  <c r="A293"/>
  <c r="A102"/>
  <c r="A394"/>
  <c r="A294"/>
  <c r="BE100"/>
  <c r="BN288"/>
  <c r="BO288"/>
  <c r="BP288" s="1"/>
  <c r="BO287"/>
  <c r="BP287" s="1"/>
  <c r="BQ287" s="1"/>
  <c r="BN287"/>
  <c r="BN95"/>
  <c r="BO95"/>
  <c r="BP95" s="1"/>
  <c r="BQ95" s="1"/>
  <c r="CC390" l="1"/>
  <c r="CD390" s="1"/>
  <c r="CE390" s="1"/>
  <c r="CB390"/>
  <c r="CC581"/>
  <c r="CD581" s="1"/>
  <c r="CE581" s="1"/>
  <c r="CC678"/>
  <c r="CD678" s="1"/>
  <c r="CB678"/>
  <c r="CB581"/>
  <c r="CB677"/>
  <c r="CC677"/>
  <c r="CD677" s="1"/>
  <c r="CA680"/>
  <c r="BY680"/>
  <c r="BZ680" s="1"/>
  <c r="BY679"/>
  <c r="BZ679" s="1"/>
  <c r="CA679"/>
  <c r="CC389"/>
  <c r="CD389" s="1"/>
  <c r="CE389" s="1"/>
  <c r="BY392"/>
  <c r="BZ392" s="1"/>
  <c r="O96" i="3" s="1"/>
  <c r="CA392" i="1"/>
  <c r="Q96" i="3" s="1"/>
  <c r="G682" i="1"/>
  <c r="BY584"/>
  <c r="BZ584" s="1"/>
  <c r="O288" i="3" s="1"/>
  <c r="CA584" i="1"/>
  <c r="Q288" i="3" s="1"/>
  <c r="CC582" i="1"/>
  <c r="CD582" s="1"/>
  <c r="BY391"/>
  <c r="BZ391" s="1"/>
  <c r="O95" i="3" s="1"/>
  <c r="CA391" i="1"/>
  <c r="Q95" i="3" s="1"/>
  <c r="G681" i="1"/>
  <c r="CA583"/>
  <c r="Q287" i="3" s="1"/>
  <c r="BY583" i="1"/>
  <c r="BZ583" s="1"/>
  <c r="O287" i="3" s="1"/>
  <c r="CB582" i="1"/>
  <c r="CB389"/>
  <c r="G585"/>
  <c r="G586"/>
  <c r="G394"/>
  <c r="G393"/>
  <c r="BJ288"/>
  <c r="BK288" s="1"/>
  <c r="BL288" s="1"/>
  <c r="N286" i="3"/>
  <c r="BM291" i="1"/>
  <c r="P289" i="3" s="1"/>
  <c r="BD291" i="1"/>
  <c r="BG290" s="1"/>
  <c r="BI290" s="1"/>
  <c r="N288" i="3" s="1"/>
  <c r="BM100" i="1"/>
  <c r="P98" i="3" s="1"/>
  <c r="BD100" i="1"/>
  <c r="BG99" s="1"/>
  <c r="BI99" s="1"/>
  <c r="N97" i="3" s="1"/>
  <c r="A587" i="1"/>
  <c r="A685" s="1"/>
  <c r="BE293"/>
  <c r="BN98"/>
  <c r="BO98"/>
  <c r="BM292"/>
  <c r="P290" i="3" s="1"/>
  <c r="BD292" i="1"/>
  <c r="BG291" s="1"/>
  <c r="BI291" s="1"/>
  <c r="N289" i="3" s="1"/>
  <c r="BO97" i="1"/>
  <c r="BP97" s="1"/>
  <c r="BQ97" s="1"/>
  <c r="BN97"/>
  <c r="BL95"/>
  <c r="BK94"/>
  <c r="BL94" s="1"/>
  <c r="A104"/>
  <c r="A396"/>
  <c r="A296"/>
  <c r="BE102"/>
  <c r="A103"/>
  <c r="A295"/>
  <c r="A395"/>
  <c r="BE101"/>
  <c r="BJ97"/>
  <c r="BK97" s="1"/>
  <c r="BL97" s="1"/>
  <c r="BN289"/>
  <c r="BO289"/>
  <c r="BP289" s="1"/>
  <c r="BQ289" s="1"/>
  <c r="BJ96"/>
  <c r="BK96" s="1"/>
  <c r="BN290"/>
  <c r="BO290"/>
  <c r="BP290" s="1"/>
  <c r="BQ290" s="1"/>
  <c r="A588"/>
  <c r="A686" s="1"/>
  <c r="BE294"/>
  <c r="BM99"/>
  <c r="P97" i="3" s="1"/>
  <c r="BD99" i="1"/>
  <c r="BG98" s="1"/>
  <c r="BI98" s="1"/>
  <c r="N96" i="3" s="1"/>
  <c r="BJ289" i="1"/>
  <c r="BK289" s="1"/>
  <c r="BL289" s="1"/>
  <c r="BQ288"/>
  <c r="CB391" l="1"/>
  <c r="CC583"/>
  <c r="CD583" s="1"/>
  <c r="CE583" s="1"/>
  <c r="CB392"/>
  <c r="CE582"/>
  <c r="CC392"/>
  <c r="CD392" s="1"/>
  <c r="CB583"/>
  <c r="CA681"/>
  <c r="BY681"/>
  <c r="BZ681" s="1"/>
  <c r="CC680"/>
  <c r="CD680" s="1"/>
  <c r="CB680"/>
  <c r="CE678"/>
  <c r="CA682"/>
  <c r="BY682"/>
  <c r="BZ682" s="1"/>
  <c r="CB679"/>
  <c r="CC679"/>
  <c r="CD679" s="1"/>
  <c r="CE679" s="1"/>
  <c r="CC391"/>
  <c r="CD391" s="1"/>
  <c r="CE677"/>
  <c r="BY393"/>
  <c r="BZ393" s="1"/>
  <c r="O97" i="3" s="1"/>
  <c r="CA393" i="1"/>
  <c r="Q97" i="3" s="1"/>
  <c r="G683" i="1"/>
  <c r="BY585"/>
  <c r="BZ585" s="1"/>
  <c r="O289" i="3" s="1"/>
  <c r="CA585" i="1"/>
  <c r="Q289" i="3" s="1"/>
  <c r="CB584" i="1"/>
  <c r="G684"/>
  <c r="BY586"/>
  <c r="BZ586" s="1"/>
  <c r="O290" i="3" s="1"/>
  <c r="CA586" i="1"/>
  <c r="Q290" i="3" s="1"/>
  <c r="CC584" i="1"/>
  <c r="CD584" s="1"/>
  <c r="CE584" s="1"/>
  <c r="BY394"/>
  <c r="BZ394" s="1"/>
  <c r="O98" i="3" s="1"/>
  <c r="CA394" i="1"/>
  <c r="Q98" i="3" s="1"/>
  <c r="G396" i="1"/>
  <c r="G588"/>
  <c r="G395"/>
  <c r="G587"/>
  <c r="BN99"/>
  <c r="BO99"/>
  <c r="BP99" s="1"/>
  <c r="BQ99" s="1"/>
  <c r="A590"/>
  <c r="A688" s="1"/>
  <c r="BE296"/>
  <c r="BJ291"/>
  <c r="BK291" s="1"/>
  <c r="BL291" s="1"/>
  <c r="BJ99"/>
  <c r="BK99" s="1"/>
  <c r="BL99" s="1"/>
  <c r="A105"/>
  <c r="A397"/>
  <c r="A297"/>
  <c r="BE103"/>
  <c r="A106"/>
  <c r="A398"/>
  <c r="A298"/>
  <c r="BE104"/>
  <c r="BM293"/>
  <c r="P291" i="3" s="1"/>
  <c r="BD293" i="1"/>
  <c r="BG292" s="1"/>
  <c r="BI292" s="1"/>
  <c r="BJ98"/>
  <c r="BK98" s="1"/>
  <c r="BL98" s="1"/>
  <c r="BM101"/>
  <c r="P99" i="3" s="1"/>
  <c r="BD101" i="1"/>
  <c r="BG100" s="1"/>
  <c r="BI100" s="1"/>
  <c r="N98" i="3" s="1"/>
  <c r="BM102" i="1"/>
  <c r="P100" i="3" s="1"/>
  <c r="BD102" i="1"/>
  <c r="BG101" s="1"/>
  <c r="BI101" s="1"/>
  <c r="N99" i="3" s="1"/>
  <c r="BO291" i="1"/>
  <c r="BP291" s="1"/>
  <c r="BQ291" s="1"/>
  <c r="BN291"/>
  <c r="BP98"/>
  <c r="BQ98" s="1"/>
  <c r="BJ290"/>
  <c r="BK290" s="1"/>
  <c r="BM294"/>
  <c r="P292" i="3" s="1"/>
  <c r="BD294" i="1"/>
  <c r="BG293" s="1"/>
  <c r="BI293" s="1"/>
  <c r="A589"/>
  <c r="A687" s="1"/>
  <c r="BE295"/>
  <c r="BO292"/>
  <c r="BP292" s="1"/>
  <c r="BQ292" s="1"/>
  <c r="BN292"/>
  <c r="BN100"/>
  <c r="BO100"/>
  <c r="BP100" s="1"/>
  <c r="BL96"/>
  <c r="CB393" l="1"/>
  <c r="CE392"/>
  <c r="CE391"/>
  <c r="CC393"/>
  <c r="CD393" s="1"/>
  <c r="CE393" s="1"/>
  <c r="CB682"/>
  <c r="CC682"/>
  <c r="CB394"/>
  <c r="CE680"/>
  <c r="CC681"/>
  <c r="CD681" s="1"/>
  <c r="CE681" s="1"/>
  <c r="CB681"/>
  <c r="CA684"/>
  <c r="BY684"/>
  <c r="BZ684" s="1"/>
  <c r="BY683"/>
  <c r="BZ683" s="1"/>
  <c r="CA683"/>
  <c r="CC586"/>
  <c r="CD586" s="1"/>
  <c r="CE586" s="1"/>
  <c r="CC394"/>
  <c r="CD394" s="1"/>
  <c r="CE394" s="1"/>
  <c r="G685"/>
  <c r="CA587"/>
  <c r="Q291" i="3" s="1"/>
  <c r="BY587" i="1"/>
  <c r="BZ587" s="1"/>
  <c r="O291" i="3" s="1"/>
  <c r="CA396" i="1"/>
  <c r="Q100" i="3" s="1"/>
  <c r="BY396" i="1"/>
  <c r="BZ396" s="1"/>
  <c r="O100" i="3" s="1"/>
  <c r="G686" i="1"/>
  <c r="BY588"/>
  <c r="BZ588" s="1"/>
  <c r="O292" i="3" s="1"/>
  <c r="CA588" i="1"/>
  <c r="Q292" i="3" s="1"/>
  <c r="CB585" i="1"/>
  <c r="CA395"/>
  <c r="Q99" i="3" s="1"/>
  <c r="BY395" i="1"/>
  <c r="BZ395" s="1"/>
  <c r="O99" i="3" s="1"/>
  <c r="CB586" i="1"/>
  <c r="CC585"/>
  <c r="CD585" s="1"/>
  <c r="CE585" s="1"/>
  <c r="G590"/>
  <c r="G398"/>
  <c r="G397"/>
  <c r="G589"/>
  <c r="BJ293"/>
  <c r="BK293" s="1"/>
  <c r="BL293" s="1"/>
  <c r="N291" i="3"/>
  <c r="BJ292" i="1"/>
  <c r="BK292" s="1"/>
  <c r="BL292" s="1"/>
  <c r="N290" i="3"/>
  <c r="CC587" i="1"/>
  <c r="CD587" s="1"/>
  <c r="CE587" s="1"/>
  <c r="BQ100"/>
  <c r="BJ101"/>
  <c r="BK101" s="1"/>
  <c r="BL101" s="1"/>
  <c r="A108"/>
  <c r="BE106"/>
  <c r="A400"/>
  <c r="A300"/>
  <c r="BN294"/>
  <c r="BO294"/>
  <c r="BP294" s="1"/>
  <c r="BQ294" s="1"/>
  <c r="BJ100"/>
  <c r="BK100" s="1"/>
  <c r="BL100" s="1"/>
  <c r="A592"/>
  <c r="A690" s="1"/>
  <c r="BE298"/>
  <c r="A591"/>
  <c r="A689" s="1"/>
  <c r="BE297"/>
  <c r="BN102"/>
  <c r="BO102"/>
  <c r="BP102" s="1"/>
  <c r="BQ102" s="1"/>
  <c r="BM104"/>
  <c r="P102" i="3" s="1"/>
  <c r="BD104" i="1"/>
  <c r="BG103" s="1"/>
  <c r="BI103" s="1"/>
  <c r="N101" i="3" s="1"/>
  <c r="BM103" i="1"/>
  <c r="P101" i="3" s="1"/>
  <c r="BD103" i="1"/>
  <c r="BG102" s="1"/>
  <c r="BI102" s="1"/>
  <c r="N100" i="3" s="1"/>
  <c r="BM296" i="1"/>
  <c r="P294" i="3" s="1"/>
  <c r="BD296" i="1"/>
  <c r="BG295" s="1"/>
  <c r="BI295" s="1"/>
  <c r="N293" i="3" s="1"/>
  <c r="BO293" i="1"/>
  <c r="BP293" s="1"/>
  <c r="BQ293" s="1"/>
  <c r="BN293"/>
  <c r="A107"/>
  <c r="A399"/>
  <c r="A299"/>
  <c r="BE105"/>
  <c r="BM295"/>
  <c r="P293" i="3" s="1"/>
  <c r="BD295" i="1"/>
  <c r="BG294" s="1"/>
  <c r="BI294" s="1"/>
  <c r="N292" i="3" s="1"/>
  <c r="BO101" i="1"/>
  <c r="BP101" s="1"/>
  <c r="BQ101" s="1"/>
  <c r="BN101"/>
  <c r="BL290"/>
  <c r="CB587" l="1"/>
  <c r="CC395"/>
  <c r="CD395" s="1"/>
  <c r="CE395" s="1"/>
  <c r="CB395"/>
  <c r="CC396"/>
  <c r="CD396" s="1"/>
  <c r="CB588"/>
  <c r="CB396"/>
  <c r="CB684"/>
  <c r="CC684"/>
  <c r="CD684" s="1"/>
  <c r="CA685"/>
  <c r="BY685"/>
  <c r="BZ685" s="1"/>
  <c r="CC588"/>
  <c r="CD588" s="1"/>
  <c r="CE588" s="1"/>
  <c r="CD682"/>
  <c r="CE682" s="1"/>
  <c r="BY686"/>
  <c r="BZ686" s="1"/>
  <c r="CA686"/>
  <c r="CB683"/>
  <c r="CC683"/>
  <c r="CD683" s="1"/>
  <c r="CE683" s="1"/>
  <c r="G687"/>
  <c r="BY589"/>
  <c r="BZ589" s="1"/>
  <c r="O293" i="3" s="1"/>
  <c r="CA589" i="1"/>
  <c r="Q293" i="3" s="1"/>
  <c r="G688" i="1"/>
  <c r="CA590"/>
  <c r="Q294" i="3" s="1"/>
  <c r="BY590" i="1"/>
  <c r="BZ590" s="1"/>
  <c r="O294" i="3" s="1"/>
  <c r="BY398" i="1"/>
  <c r="BZ398" s="1"/>
  <c r="O102" i="3" s="1"/>
  <c r="CA398" i="1"/>
  <c r="Q102" i="3" s="1"/>
  <c r="CA397" i="1"/>
  <c r="Q101" i="3" s="1"/>
  <c r="BY397" i="1"/>
  <c r="BZ397" s="1"/>
  <c r="O101" i="3" s="1"/>
  <c r="G592" i="1"/>
  <c r="G399"/>
  <c r="G400"/>
  <c r="G591"/>
  <c r="BO296"/>
  <c r="BP296" s="1"/>
  <c r="BQ296" s="1"/>
  <c r="BN296"/>
  <c r="BN295"/>
  <c r="BO295"/>
  <c r="BP295" s="1"/>
  <c r="BQ295" s="1"/>
  <c r="BJ294"/>
  <c r="BK294" s="1"/>
  <c r="BL294" s="1"/>
  <c r="BO103"/>
  <c r="BP103" s="1"/>
  <c r="BQ103" s="1"/>
  <c r="BN103"/>
  <c r="BM105"/>
  <c r="P103" i="3" s="1"/>
  <c r="BD105" i="1"/>
  <c r="BG104" s="1"/>
  <c r="BI104" s="1"/>
  <c r="N102" i="3" s="1"/>
  <c r="A110" i="1"/>
  <c r="A402"/>
  <c r="A302"/>
  <c r="BE108"/>
  <c r="A109"/>
  <c r="A401"/>
  <c r="BE107"/>
  <c r="A301"/>
  <c r="A593"/>
  <c r="A691" s="1"/>
  <c r="BE299"/>
  <c r="BJ102"/>
  <c r="BK102" s="1"/>
  <c r="BM297"/>
  <c r="P295" i="3" s="1"/>
  <c r="BD297" i="1"/>
  <c r="BG296" s="1"/>
  <c r="BI296" s="1"/>
  <c r="N294" i="3" s="1"/>
  <c r="A594" i="1"/>
  <c r="A692" s="1"/>
  <c r="BE300"/>
  <c r="BN104"/>
  <c r="BO104"/>
  <c r="BP104" s="1"/>
  <c r="BQ104" s="1"/>
  <c r="BJ295"/>
  <c r="BJ103"/>
  <c r="BK103" s="1"/>
  <c r="BL103" s="1"/>
  <c r="BM298"/>
  <c r="P296" i="3" s="1"/>
  <c r="BD298" i="1"/>
  <c r="BG297" s="1"/>
  <c r="BI297" s="1"/>
  <c r="N295" i="3" s="1"/>
  <c r="BM106" i="1"/>
  <c r="P104" i="3" s="1"/>
  <c r="BD106" i="1"/>
  <c r="BG105" s="1"/>
  <c r="BI105" s="1"/>
  <c r="N103" i="3" s="1"/>
  <c r="CB398" i="1" l="1"/>
  <c r="CC398"/>
  <c r="CD398" s="1"/>
  <c r="CE398" s="1"/>
  <c r="CE396"/>
  <c r="CB590"/>
  <c r="CA688"/>
  <c r="BY688"/>
  <c r="BZ688" s="1"/>
  <c r="CB686"/>
  <c r="CC686"/>
  <c r="CD686" s="1"/>
  <c r="CE686" s="1"/>
  <c r="CA687"/>
  <c r="BY687"/>
  <c r="BZ687" s="1"/>
  <c r="CB589"/>
  <c r="CE684"/>
  <c r="CC685"/>
  <c r="CD685" s="1"/>
  <c r="CE685" s="1"/>
  <c r="CB685"/>
  <c r="CC589"/>
  <c r="CD589" s="1"/>
  <c r="CE589" s="1"/>
  <c r="CA399"/>
  <c r="Q103" i="3" s="1"/>
  <c r="BY399" i="1"/>
  <c r="BZ399" s="1"/>
  <c r="O103" i="3" s="1"/>
  <c r="BY400" i="1"/>
  <c r="BZ400" s="1"/>
  <c r="O104" i="3" s="1"/>
  <c r="CA400" i="1"/>
  <c r="Q104" i="3" s="1"/>
  <c r="G690" i="1"/>
  <c r="BY592"/>
  <c r="BZ592" s="1"/>
  <c r="O296" i="3" s="1"/>
  <c r="CA592" i="1"/>
  <c r="Q296" i="3" s="1"/>
  <c r="CB397" i="1"/>
  <c r="G689"/>
  <c r="CA591"/>
  <c r="Q295" i="3" s="1"/>
  <c r="BY591" i="1"/>
  <c r="BZ591" s="1"/>
  <c r="O295" i="3" s="1"/>
  <c r="CC397" i="1"/>
  <c r="CD397" s="1"/>
  <c r="CE397" s="1"/>
  <c r="CC590"/>
  <c r="CD590" s="1"/>
  <c r="G593"/>
  <c r="G594"/>
  <c r="G401"/>
  <c r="G402"/>
  <c r="BM300"/>
  <c r="P298" i="3" s="1"/>
  <c r="BD300" i="1"/>
  <c r="BG299" s="1"/>
  <c r="BI299" s="1"/>
  <c r="N297" i="3" s="1"/>
  <c r="BO298" i="1"/>
  <c r="BP298" s="1"/>
  <c r="BQ298" s="1"/>
  <c r="BN298"/>
  <c r="BN297"/>
  <c r="BO297"/>
  <c r="BP297" s="1"/>
  <c r="BQ297" s="1"/>
  <c r="BM299"/>
  <c r="P297" i="3" s="1"/>
  <c r="BD299" i="1"/>
  <c r="BG298" s="1"/>
  <c r="BI298" s="1"/>
  <c r="N296" i="3" s="1"/>
  <c r="BK295" i="1"/>
  <c r="BL295" s="1"/>
  <c r="BJ105"/>
  <c r="BK105" s="1"/>
  <c r="BL105" s="1"/>
  <c r="BJ297"/>
  <c r="BK297" s="1"/>
  <c r="BL297" s="1"/>
  <c r="BJ296"/>
  <c r="BK296" s="1"/>
  <c r="BL296" s="1"/>
  <c r="BM107"/>
  <c r="P105" i="3" s="1"/>
  <c r="BD107" i="1"/>
  <c r="BG106" s="1"/>
  <c r="BI106" s="1"/>
  <c r="N104" i="3" s="1"/>
  <c r="A596" i="1"/>
  <c r="A694" s="1"/>
  <c r="BE302"/>
  <c r="BN105"/>
  <c r="BO105"/>
  <c r="BP105" s="1"/>
  <c r="BQ105" s="1"/>
  <c r="BL102"/>
  <c r="A303"/>
  <c r="BE109"/>
  <c r="A403"/>
  <c r="A111"/>
  <c r="A112"/>
  <c r="A404"/>
  <c r="A304"/>
  <c r="A598" s="1"/>
  <c r="A696" s="1"/>
  <c r="BE110"/>
  <c r="BO106"/>
  <c r="BP106" s="1"/>
  <c r="BN106"/>
  <c r="A595"/>
  <c r="A693" s="1"/>
  <c r="BE301"/>
  <c r="BM108"/>
  <c r="P106" i="3" s="1"/>
  <c r="BD108" i="1"/>
  <c r="BG107" s="1"/>
  <c r="BI107" s="1"/>
  <c r="N105" i="3" s="1"/>
  <c r="BJ104" i="1"/>
  <c r="CC400" l="1"/>
  <c r="CD400" s="1"/>
  <c r="CE400" s="1"/>
  <c r="CB591"/>
  <c r="CC592"/>
  <c r="CD592" s="1"/>
  <c r="CE592" s="1"/>
  <c r="CB400"/>
  <c r="CA689"/>
  <c r="BY689"/>
  <c r="BZ689" s="1"/>
  <c r="BY690"/>
  <c r="BZ690" s="1"/>
  <c r="CA690"/>
  <c r="CB687"/>
  <c r="CC687"/>
  <c r="CD687" s="1"/>
  <c r="CC591"/>
  <c r="CD591" s="1"/>
  <c r="CE591" s="1"/>
  <c r="CC688"/>
  <c r="CD688" s="1"/>
  <c r="CB688"/>
  <c r="CB592"/>
  <c r="BY401"/>
  <c r="BZ401" s="1"/>
  <c r="O105" i="3" s="1"/>
  <c r="CA401" i="1"/>
  <c r="Q105" i="3" s="1"/>
  <c r="G691" i="1"/>
  <c r="BY593"/>
  <c r="BZ593" s="1"/>
  <c r="O297" i="3" s="1"/>
  <c r="CA593" i="1"/>
  <c r="Q297" i="3" s="1"/>
  <c r="CC399" i="1"/>
  <c r="CD399" s="1"/>
  <c r="BY402"/>
  <c r="BZ402" s="1"/>
  <c r="O106" i="3" s="1"/>
  <c r="CA402" i="1"/>
  <c r="Q106" i="3" s="1"/>
  <c r="CB399" i="1"/>
  <c r="G692"/>
  <c r="CA594"/>
  <c r="Q298" i="3" s="1"/>
  <c r="BY594" i="1"/>
  <c r="BZ594" s="1"/>
  <c r="O298" i="3" s="1"/>
  <c r="CE590" i="1"/>
  <c r="G404"/>
  <c r="G595"/>
  <c r="G598"/>
  <c r="G403"/>
  <c r="G596"/>
  <c r="BQ106"/>
  <c r="BJ107"/>
  <c r="BN299"/>
  <c r="BO299"/>
  <c r="BP299" s="1"/>
  <c r="BQ299" s="1"/>
  <c r="BO107"/>
  <c r="BP107" s="1"/>
  <c r="BQ107" s="1"/>
  <c r="BN107"/>
  <c r="BJ298"/>
  <c r="BK298" s="1"/>
  <c r="BO300"/>
  <c r="BP300" s="1"/>
  <c r="BQ300" s="1"/>
  <c r="BN300"/>
  <c r="BM110"/>
  <c r="P108" i="3" s="1"/>
  <c r="BD110" i="1"/>
  <c r="BG109" s="1"/>
  <c r="BI109" s="1"/>
  <c r="N107" i="3" s="1"/>
  <c r="BE111" i="1"/>
  <c r="A405"/>
  <c r="G405" s="1"/>
  <c r="A113"/>
  <c r="BM301"/>
  <c r="P299" i="3" s="1"/>
  <c r="BD301" i="1"/>
  <c r="BG300" s="1"/>
  <c r="BI300" s="1"/>
  <c r="N298" i="3" s="1"/>
  <c r="BJ106" i="1"/>
  <c r="BK106" s="1"/>
  <c r="BJ299"/>
  <c r="BK299" s="1"/>
  <c r="BL299" s="1"/>
  <c r="BM302"/>
  <c r="P300" i="3" s="1"/>
  <c r="BD302" i="1"/>
  <c r="BG301" s="1"/>
  <c r="BI301" s="1"/>
  <c r="A114"/>
  <c r="A406"/>
  <c r="BE112"/>
  <c r="A597"/>
  <c r="A695" s="1"/>
  <c r="BE303"/>
  <c r="BM109"/>
  <c r="P107" i="3" s="1"/>
  <c r="BD109" i="1"/>
  <c r="BG108" s="1"/>
  <c r="BI108" s="1"/>
  <c r="N106" i="3" s="1"/>
  <c r="BO108" i="1"/>
  <c r="BP108" s="1"/>
  <c r="BN108"/>
  <c r="BK104"/>
  <c r="BL104" s="1"/>
  <c r="CC402" l="1"/>
  <c r="CD402" s="1"/>
  <c r="CE402" s="1"/>
  <c r="CB594"/>
  <c r="CB402"/>
  <c r="CC593"/>
  <c r="CD593" s="1"/>
  <c r="CB401"/>
  <c r="CE399"/>
  <c r="CC401"/>
  <c r="CD401" s="1"/>
  <c r="CE401" s="1"/>
  <c r="CC689"/>
  <c r="CD689" s="1"/>
  <c r="CE689" s="1"/>
  <c r="CB689"/>
  <c r="BY692"/>
  <c r="BZ692" s="1"/>
  <c r="CA692"/>
  <c r="BY691"/>
  <c r="BZ691" s="1"/>
  <c r="CA691"/>
  <c r="CE688"/>
  <c r="CE687"/>
  <c r="CB690"/>
  <c r="CC690"/>
  <c r="CD690" s="1"/>
  <c r="CE690" s="1"/>
  <c r="CA403"/>
  <c r="Q107" i="3" s="1"/>
  <c r="BY403" i="1"/>
  <c r="BZ403" s="1"/>
  <c r="O107" i="3" s="1"/>
  <c r="CA405" i="1"/>
  <c r="BY405"/>
  <c r="G694"/>
  <c r="CA596"/>
  <c r="Q300" i="3" s="1"/>
  <c r="BY596" i="1"/>
  <c r="BZ596" s="1"/>
  <c r="O300" i="3" s="1"/>
  <c r="BY404" i="1"/>
  <c r="BZ404" s="1"/>
  <c r="O108" i="3" s="1"/>
  <c r="CA404" i="1"/>
  <c r="Q108" i="3" s="1"/>
  <c r="CC594" i="1"/>
  <c r="CD594" s="1"/>
  <c r="CE594" s="1"/>
  <c r="G693"/>
  <c r="CA595"/>
  <c r="Q299" i="3" s="1"/>
  <c r="BY595" i="1"/>
  <c r="BZ595" s="1"/>
  <c r="O299" i="3" s="1"/>
  <c r="G696" i="1"/>
  <c r="CA598"/>
  <c r="Q302" i="3" s="1"/>
  <c r="BY598" i="1"/>
  <c r="BZ598" s="1"/>
  <c r="O302" i="3" s="1"/>
  <c r="CB593" i="1"/>
  <c r="G406"/>
  <c r="G597"/>
  <c r="BJ301"/>
  <c r="BK301" s="1"/>
  <c r="BL301" s="1"/>
  <c r="N299" i="3"/>
  <c r="BJ109" i="1"/>
  <c r="BK109" s="1"/>
  <c r="BL109" s="1"/>
  <c r="BJ300"/>
  <c r="BK300" s="1"/>
  <c r="BD111"/>
  <c r="BG110" s="1"/>
  <c r="BI110" s="1"/>
  <c r="BM111"/>
  <c r="BM303"/>
  <c r="P301" i="3" s="1"/>
  <c r="BD303" i="1"/>
  <c r="BG302" s="1"/>
  <c r="BI302" s="1"/>
  <c r="A116"/>
  <c r="BE114"/>
  <c r="A408"/>
  <c r="BN109"/>
  <c r="BO109"/>
  <c r="BP109" s="1"/>
  <c r="BQ109" s="1"/>
  <c r="BQ108"/>
  <c r="BL106"/>
  <c r="BK107"/>
  <c r="BL107" s="1"/>
  <c r="BO301"/>
  <c r="BP301" s="1"/>
  <c r="BQ301" s="1"/>
  <c r="BN301"/>
  <c r="BJ108"/>
  <c r="BK108" s="1"/>
  <c r="BM112"/>
  <c r="P110" i="3" s="1"/>
  <c r="BD112" i="1"/>
  <c r="BG111" s="1"/>
  <c r="BI111" s="1"/>
  <c r="BO302"/>
  <c r="BP302" s="1"/>
  <c r="BQ302" s="1"/>
  <c r="BN302"/>
  <c r="A407"/>
  <c r="BE113"/>
  <c r="A115"/>
  <c r="BN110"/>
  <c r="BO110"/>
  <c r="BP110" s="1"/>
  <c r="BQ110" s="1"/>
  <c r="BL298"/>
  <c r="CB403" l="1"/>
  <c r="CB595"/>
  <c r="CC595"/>
  <c r="CD595" s="1"/>
  <c r="CE593"/>
  <c r="CC598"/>
  <c r="CD598" s="1"/>
  <c r="CB596"/>
  <c r="CC596"/>
  <c r="CD596" s="1"/>
  <c r="CE596" s="1"/>
  <c r="CA694"/>
  <c r="BY694"/>
  <c r="BZ694" s="1"/>
  <c r="CA693"/>
  <c r="BY693"/>
  <c r="BZ693" s="1"/>
  <c r="CC691"/>
  <c r="CD691" s="1"/>
  <c r="CB691"/>
  <c r="CC692"/>
  <c r="CD692" s="1"/>
  <c r="CE692" s="1"/>
  <c r="CB692"/>
  <c r="CB598"/>
  <c r="BY406"/>
  <c r="BZ406" s="1"/>
  <c r="O110" i="3" s="1"/>
  <c r="CA406" i="1"/>
  <c r="Q110" i="3" s="1"/>
  <c r="CC403" i="1"/>
  <c r="CD403" s="1"/>
  <c r="CE403" s="1"/>
  <c r="G695"/>
  <c r="CA597"/>
  <c r="Q301" i="3" s="1"/>
  <c r="BY597" i="1"/>
  <c r="BZ597" s="1"/>
  <c r="O301" i="3" s="1"/>
  <c r="CC404" i="1"/>
  <c r="CD404" s="1"/>
  <c r="CE404" s="1"/>
  <c r="CB404"/>
  <c r="G408"/>
  <c r="G407"/>
  <c r="BJ110"/>
  <c r="BK110" s="1"/>
  <c r="BL110" s="1"/>
  <c r="N108" i="3"/>
  <c r="BJ302" i="1"/>
  <c r="BK302" s="1"/>
  <c r="BL302" s="1"/>
  <c r="N300" i="3"/>
  <c r="CE595" i="1"/>
  <c r="BL300"/>
  <c r="BM114"/>
  <c r="P112" i="3" s="1"/>
  <c r="BD114" i="1"/>
  <c r="BG113" s="1"/>
  <c r="BI113" s="1"/>
  <c r="N111" i="3" s="1"/>
  <c r="BO112" i="1"/>
  <c r="BN112"/>
  <c r="A409"/>
  <c r="A117"/>
  <c r="BE115"/>
  <c r="A118"/>
  <c r="A410"/>
  <c r="BE116"/>
  <c r="BL108"/>
  <c r="BN111"/>
  <c r="BO111"/>
  <c r="BP111" s="1"/>
  <c r="BQ111" s="1"/>
  <c r="BM113"/>
  <c r="P111" i="3" s="1"/>
  <c r="BD113" i="1"/>
  <c r="BG112" s="1"/>
  <c r="BI112" s="1"/>
  <c r="N110" i="3" s="1"/>
  <c r="BJ111" i="1"/>
  <c r="BK111" s="1"/>
  <c r="BL111" s="1"/>
  <c r="BO303"/>
  <c r="BP303" s="1"/>
  <c r="BQ303" s="1"/>
  <c r="BN303"/>
  <c r="CE598" l="1"/>
  <c r="BY695"/>
  <c r="BZ695" s="1"/>
  <c r="CA695"/>
  <c r="CC693"/>
  <c r="CD693" s="1"/>
  <c r="CE693" s="1"/>
  <c r="CB693"/>
  <c r="CE691"/>
  <c r="CB406"/>
  <c r="CB694"/>
  <c r="CC694"/>
  <c r="CD694" s="1"/>
  <c r="CB597"/>
  <c r="CA407"/>
  <c r="Q111" i="3" s="1"/>
  <c r="BY407" i="1"/>
  <c r="BZ407" s="1"/>
  <c r="O111" i="3" s="1"/>
  <c r="CC597" i="1"/>
  <c r="CD597" s="1"/>
  <c r="CE597" s="1"/>
  <c r="CA408"/>
  <c r="Q112" i="3" s="1"/>
  <c r="BY408" i="1"/>
  <c r="BZ408" s="1"/>
  <c r="O112" i="3" s="1"/>
  <c r="CC406" i="1"/>
  <c r="CD406" s="1"/>
  <c r="CE406" s="1"/>
  <c r="G410"/>
  <c r="G409"/>
  <c r="BJ112"/>
  <c r="BK112" s="1"/>
  <c r="BL112" s="1"/>
  <c r="BM115"/>
  <c r="P113" i="3" s="1"/>
  <c r="BD115" i="1"/>
  <c r="BG114" s="1"/>
  <c r="BI114" s="1"/>
  <c r="N112" i="3" s="1"/>
  <c r="BO114" i="1"/>
  <c r="BN114"/>
  <c r="BP112"/>
  <c r="BQ112" s="1"/>
  <c r="A120"/>
  <c r="A412"/>
  <c r="BE118"/>
  <c r="BJ113"/>
  <c r="BK113" s="1"/>
  <c r="BL113" s="1"/>
  <c r="BN113"/>
  <c r="BO113"/>
  <c r="BP113" s="1"/>
  <c r="BQ113" s="1"/>
  <c r="BM116"/>
  <c r="P114" i="3" s="1"/>
  <c r="BD116" i="1"/>
  <c r="BG115" s="1"/>
  <c r="BI115" s="1"/>
  <c r="N113" i="3" s="1"/>
  <c r="A411" i="1"/>
  <c r="BE117"/>
  <c r="A119"/>
  <c r="CB408" l="1"/>
  <c r="CC408"/>
  <c r="CD408" s="1"/>
  <c r="CB695"/>
  <c r="CC695"/>
  <c r="CE694"/>
  <c r="BY409"/>
  <c r="BZ409" s="1"/>
  <c r="O113" i="3" s="1"/>
  <c r="CA409" i="1"/>
  <c r="Q113" i="3" s="1"/>
  <c r="CA410" i="1"/>
  <c r="Q114" i="3" s="1"/>
  <c r="BY410" i="1"/>
  <c r="BZ410" s="1"/>
  <c r="O114" i="3" s="1"/>
  <c r="CC407" i="1"/>
  <c r="CB407"/>
  <c r="G411"/>
  <c r="G412"/>
  <c r="CD407"/>
  <c r="CE407" s="1"/>
  <c r="CC410"/>
  <c r="CD410" s="1"/>
  <c r="CE410" s="1"/>
  <c r="CB410"/>
  <c r="BM117"/>
  <c r="P115" i="3" s="1"/>
  <c r="BD117" i="1"/>
  <c r="BG116" s="1"/>
  <c r="BI116" s="1"/>
  <c r="N114" i="3" s="1"/>
  <c r="BM118" i="1"/>
  <c r="P116" i="3" s="1"/>
  <c r="BD118" i="1"/>
  <c r="BG117" s="1"/>
  <c r="BI117" s="1"/>
  <c r="N115" i="3" s="1"/>
  <c r="BJ114" i="1"/>
  <c r="BK114" s="1"/>
  <c r="A413"/>
  <c r="BE119"/>
  <c r="A121"/>
  <c r="BN116"/>
  <c r="BO116"/>
  <c r="BP116" s="1"/>
  <c r="BP114"/>
  <c r="BQ114" s="1"/>
  <c r="BJ115"/>
  <c r="BK115" s="1"/>
  <c r="BL115" s="1"/>
  <c r="A122"/>
  <c r="A414"/>
  <c r="BE120"/>
  <c r="BN115"/>
  <c r="BO115"/>
  <c r="BP115" s="1"/>
  <c r="BQ115" s="1"/>
  <c r="CE408" l="1"/>
  <c r="CC409"/>
  <c r="CD409" s="1"/>
  <c r="CE409" s="1"/>
  <c r="CD695"/>
  <c r="CE695" s="1"/>
  <c r="CB409"/>
  <c r="CA411"/>
  <c r="Q115" i="3" s="1"/>
  <c r="BY411" i="1"/>
  <c r="BZ411" s="1"/>
  <c r="O115" i="3" s="1"/>
  <c r="CA412" i="1"/>
  <c r="Q116" i="3" s="1"/>
  <c r="BY412" i="1"/>
  <c r="BZ412" s="1"/>
  <c r="O116" i="3" s="1"/>
  <c r="G414" i="1"/>
  <c r="G413"/>
  <c r="BL114"/>
  <c r="BJ117"/>
  <c r="BK117" s="1"/>
  <c r="BL117" s="1"/>
  <c r="A415"/>
  <c r="BE121"/>
  <c r="A123"/>
  <c r="A124"/>
  <c r="A416"/>
  <c r="BE122"/>
  <c r="BM119"/>
  <c r="P117" i="3" s="1"/>
  <c r="BD119" i="1"/>
  <c r="BG118" s="1"/>
  <c r="BI118" s="1"/>
  <c r="N116" i="3" s="1"/>
  <c r="BO117" i="1"/>
  <c r="BP117" s="1"/>
  <c r="BQ117" s="1"/>
  <c r="BN117"/>
  <c r="BQ116"/>
  <c r="BJ116"/>
  <c r="BK116" s="1"/>
  <c r="BM120"/>
  <c r="P118" i="3" s="1"/>
  <c r="BD120" i="1"/>
  <c r="BG119" s="1"/>
  <c r="BI119" s="1"/>
  <c r="N117" i="3" s="1"/>
  <c r="BN118" i="1"/>
  <c r="BO118"/>
  <c r="BP118" s="1"/>
  <c r="BQ118" s="1"/>
  <c r="CC412" l="1"/>
  <c r="CD412" s="1"/>
  <c r="CE412" s="1"/>
  <c r="CB411"/>
  <c r="CB412"/>
  <c r="CA413"/>
  <c r="Q117" i="3" s="1"/>
  <c r="BY413" i="1"/>
  <c r="BZ413" s="1"/>
  <c r="O117" i="3" s="1"/>
  <c r="CC411" i="1"/>
  <c r="CD411" s="1"/>
  <c r="BY414"/>
  <c r="BZ414" s="1"/>
  <c r="O118" i="3" s="1"/>
  <c r="CA414" i="1"/>
  <c r="Q118" i="3" s="1"/>
  <c r="G416" i="1"/>
  <c r="G415"/>
  <c r="BL116"/>
  <c r="BJ119"/>
  <c r="BK119" s="1"/>
  <c r="BL119" s="1"/>
  <c r="BN119"/>
  <c r="BO119"/>
  <c r="BP119" s="1"/>
  <c r="BQ119" s="1"/>
  <c r="A417"/>
  <c r="BE123"/>
  <c r="A125"/>
  <c r="BJ118"/>
  <c r="BK118" s="1"/>
  <c r="A126"/>
  <c r="A418"/>
  <c r="BE124"/>
  <c r="BO120"/>
  <c r="BN120"/>
  <c r="BM122"/>
  <c r="P120" i="3" s="1"/>
  <c r="BD122" i="1"/>
  <c r="BG121" s="1"/>
  <c r="BI121" s="1"/>
  <c r="N119" i="3" s="1"/>
  <c r="BM121" i="1"/>
  <c r="P119" i="3" s="1"/>
  <c r="BD121" i="1"/>
  <c r="BG120" s="1"/>
  <c r="BI120" s="1"/>
  <c r="CE411" l="1"/>
  <c r="CA416"/>
  <c r="Q120" i="3" s="1"/>
  <c r="BY416" i="1"/>
  <c r="BZ416" s="1"/>
  <c r="O120" i="3" s="1"/>
  <c r="CC413" i="1"/>
  <c r="CD413" s="1"/>
  <c r="CE413" s="1"/>
  <c r="CB414"/>
  <c r="CB413"/>
  <c r="CA415"/>
  <c r="Q119" i="3" s="1"/>
  <c r="BY415" i="1"/>
  <c r="BZ415" s="1"/>
  <c r="O119" i="3" s="1"/>
  <c r="CC414" i="1"/>
  <c r="CD414" s="1"/>
  <c r="CE414" s="1"/>
  <c r="G417"/>
  <c r="G418"/>
  <c r="BJ120"/>
  <c r="BK120" s="1"/>
  <c r="BL120" s="1"/>
  <c r="N118" i="3"/>
  <c r="BP120" i="1"/>
  <c r="BQ120" s="1"/>
  <c r="BM124"/>
  <c r="P122" i="3" s="1"/>
  <c r="BD124" i="1"/>
  <c r="BG123" s="1"/>
  <c r="BI123" s="1"/>
  <c r="N121" i="3" s="1"/>
  <c r="BJ121" i="1"/>
  <c r="BK121" s="1"/>
  <c r="BL121" s="1"/>
  <c r="BO122"/>
  <c r="BN122"/>
  <c r="BL118"/>
  <c r="A128"/>
  <c r="A420"/>
  <c r="BE126"/>
  <c r="BM123"/>
  <c r="P121" i="3" s="1"/>
  <c r="BD123" i="1"/>
  <c r="BG122" s="1"/>
  <c r="BI122" s="1"/>
  <c r="BN121"/>
  <c r="BO121"/>
  <c r="BP121" s="1"/>
  <c r="BQ121" s="1"/>
  <c r="A419"/>
  <c r="BE125"/>
  <c r="A127"/>
  <c r="CB415" l="1"/>
  <c r="CA417"/>
  <c r="Q121" i="3" s="1"/>
  <c r="BY417" i="1"/>
  <c r="BZ417" s="1"/>
  <c r="O121" i="3" s="1"/>
  <c r="CA418" i="1"/>
  <c r="Q122" i="3" s="1"/>
  <c r="BY418" i="1"/>
  <c r="BZ418" s="1"/>
  <c r="O122" i="3" s="1"/>
  <c r="CC416" i="1"/>
  <c r="CD416" s="1"/>
  <c r="CE416" s="1"/>
  <c r="CB416"/>
  <c r="CC415"/>
  <c r="CD415" s="1"/>
  <c r="G419"/>
  <c r="G420"/>
  <c r="BJ122"/>
  <c r="BK122" s="1"/>
  <c r="BL122" s="1"/>
  <c r="N120" i="3"/>
  <c r="CC418" i="1"/>
  <c r="CD418" s="1"/>
  <c r="CE418" s="1"/>
  <c r="BM125"/>
  <c r="P123" i="3" s="1"/>
  <c r="BD125" i="1"/>
  <c r="BG124" s="1"/>
  <c r="BI124" s="1"/>
  <c r="N122" i="3" s="1"/>
  <c r="A421" i="1"/>
  <c r="BE127"/>
  <c r="A129"/>
  <c r="BN123"/>
  <c r="BO123"/>
  <c r="BP123" s="1"/>
  <c r="BQ123" s="1"/>
  <c r="BN124"/>
  <c r="BO124"/>
  <c r="BP124" s="1"/>
  <c r="BP122"/>
  <c r="BQ122" s="1"/>
  <c r="A130"/>
  <c r="A422"/>
  <c r="BE128"/>
  <c r="BJ123"/>
  <c r="BK123" s="1"/>
  <c r="BL123" s="1"/>
  <c r="BM126"/>
  <c r="P124" i="3" s="1"/>
  <c r="BD126" i="1"/>
  <c r="BG125" s="1"/>
  <c r="BI125" s="1"/>
  <c r="N123" i="3" s="1"/>
  <c r="CB418" i="1" l="1"/>
  <c r="CE415"/>
  <c r="CC417"/>
  <c r="CD417" s="1"/>
  <c r="CE417" s="1"/>
  <c r="BY420"/>
  <c r="BZ420" s="1"/>
  <c r="O124" i="3" s="1"/>
  <c r="CA420" i="1"/>
  <c r="Q124" i="3" s="1"/>
  <c r="CB417" i="1"/>
  <c r="BY419"/>
  <c r="BZ419" s="1"/>
  <c r="O123" i="3" s="1"/>
  <c r="CA419" i="1"/>
  <c r="Q123" i="3" s="1"/>
  <c r="G421" i="1"/>
  <c r="G422"/>
  <c r="A132"/>
  <c r="A424"/>
  <c r="BE130"/>
  <c r="BN126"/>
  <c r="BO126"/>
  <c r="BP126" s="1"/>
  <c r="BQ126" s="1"/>
  <c r="BJ125"/>
  <c r="BK125" s="1"/>
  <c r="BL125" s="1"/>
  <c r="BM128"/>
  <c r="P126" i="3" s="1"/>
  <c r="BD128" i="1"/>
  <c r="BG127" s="1"/>
  <c r="BI127" s="1"/>
  <c r="N125" i="3" s="1"/>
  <c r="BJ124" i="1"/>
  <c r="BK124" s="1"/>
  <c r="BQ124"/>
  <c r="BM127"/>
  <c r="P125" i="3" s="1"/>
  <c r="BD127" i="1"/>
  <c r="BG126" s="1"/>
  <c r="BI126" s="1"/>
  <c r="N124" i="3" s="1"/>
  <c r="A423" i="1"/>
  <c r="BE129"/>
  <c r="A131"/>
  <c r="BN125"/>
  <c r="BO125"/>
  <c r="BP125" s="1"/>
  <c r="BQ125" s="1"/>
  <c r="CB420" l="1"/>
  <c r="CC419"/>
  <c r="CD419" s="1"/>
  <c r="CB419"/>
  <c r="BY421"/>
  <c r="BZ421" s="1"/>
  <c r="O125" i="3" s="1"/>
  <c r="CA421" i="1"/>
  <c r="Q125" i="3" s="1"/>
  <c r="BY422" i="1"/>
  <c r="BZ422" s="1"/>
  <c r="O126" i="3" s="1"/>
  <c r="CA422" i="1"/>
  <c r="Q126" i="3" s="1"/>
  <c r="CC420" i="1"/>
  <c r="CD420" s="1"/>
  <c r="G423"/>
  <c r="G424"/>
  <c r="BL124"/>
  <c r="A425"/>
  <c r="BE131"/>
  <c r="A133"/>
  <c r="BM129"/>
  <c r="P127" i="3" s="1"/>
  <c r="BD129" i="1"/>
  <c r="BG128" s="1"/>
  <c r="BI128" s="1"/>
  <c r="N126" i="3" s="1"/>
  <c r="BN128" i="1"/>
  <c r="BO128"/>
  <c r="BP128" s="1"/>
  <c r="BQ128" s="1"/>
  <c r="A134"/>
  <c r="A426"/>
  <c r="BE132"/>
  <c r="BN127"/>
  <c r="BO127"/>
  <c r="BP127" s="1"/>
  <c r="BQ127" s="1"/>
  <c r="BJ127"/>
  <c r="BJ126"/>
  <c r="BK126" s="1"/>
  <c r="BL126" s="1"/>
  <c r="BM130"/>
  <c r="P128" i="3" s="1"/>
  <c r="BD130" i="1"/>
  <c r="BG129" s="1"/>
  <c r="BI129" s="1"/>
  <c r="N127" i="3" s="1"/>
  <c r="CE419" i="1" l="1"/>
  <c r="CB421"/>
  <c r="CC422"/>
  <c r="CD422" s="1"/>
  <c r="CE422" s="1"/>
  <c r="CB422"/>
  <c r="CC421"/>
  <c r="BY423"/>
  <c r="BZ423" s="1"/>
  <c r="O127" i="3" s="1"/>
  <c r="CA423" i="1"/>
  <c r="Q127" i="3" s="1"/>
  <c r="CA424" i="1"/>
  <c r="Q128" i="3" s="1"/>
  <c r="BY424" i="1"/>
  <c r="BZ424" s="1"/>
  <c r="O128" i="3" s="1"/>
  <c r="CE420" i="1"/>
  <c r="G426"/>
  <c r="G425"/>
  <c r="CD421"/>
  <c r="CE421" s="1"/>
  <c r="BM132"/>
  <c r="P130" i="3" s="1"/>
  <c r="BD132" i="1"/>
  <c r="BG131" s="1"/>
  <c r="BI131" s="1"/>
  <c r="N129" i="3" s="1"/>
  <c r="A427" i="1"/>
  <c r="BE133"/>
  <c r="A135"/>
  <c r="A136"/>
  <c r="BE134"/>
  <c r="A428"/>
  <c r="BJ128"/>
  <c r="BK128" s="1"/>
  <c r="BL128" s="1"/>
  <c r="BJ129"/>
  <c r="BK129" s="1"/>
  <c r="BL129" s="1"/>
  <c r="BM131"/>
  <c r="P129" i="3" s="1"/>
  <c r="BD131" i="1"/>
  <c r="BG130" s="1"/>
  <c r="BI130" s="1"/>
  <c r="N128" i="3" s="1"/>
  <c r="BK127" i="1"/>
  <c r="BL127" s="1"/>
  <c r="BO130"/>
  <c r="BP130" s="1"/>
  <c r="BQ130" s="1"/>
  <c r="BN130"/>
  <c r="BO129"/>
  <c r="BP129" s="1"/>
  <c r="BQ129" s="1"/>
  <c r="BN129"/>
  <c r="CC424" l="1"/>
  <c r="CD424" s="1"/>
  <c r="CB424"/>
  <c r="CB423"/>
  <c r="CC423"/>
  <c r="CD423" s="1"/>
  <c r="CE423" s="1"/>
  <c r="CA426"/>
  <c r="Q130" i="3" s="1"/>
  <c r="BY426" i="1"/>
  <c r="BZ426" s="1"/>
  <c r="O130" i="3" s="1"/>
  <c r="CA425" i="1"/>
  <c r="Q129" i="3" s="1"/>
  <c r="BY425" i="1"/>
  <c r="BZ425" s="1"/>
  <c r="O129" i="3" s="1"/>
  <c r="G428" i="1"/>
  <c r="G427"/>
  <c r="A138"/>
  <c r="A430"/>
  <c r="BE136"/>
  <c r="BM133"/>
  <c r="P131" i="3" s="1"/>
  <c r="BD133" i="1"/>
  <c r="BG132" s="1"/>
  <c r="BI132" s="1"/>
  <c r="N130" i="3" s="1"/>
  <c r="BN131" i="1"/>
  <c r="BO131"/>
  <c r="BP131" s="1"/>
  <c r="BQ131" s="1"/>
  <c r="A429"/>
  <c r="A137"/>
  <c r="BE135"/>
  <c r="BO132"/>
  <c r="BP132" s="1"/>
  <c r="BN132"/>
  <c r="BJ130"/>
  <c r="BK130" s="1"/>
  <c r="BL130" s="1"/>
  <c r="BJ131"/>
  <c r="BK131" s="1"/>
  <c r="BL131" s="1"/>
  <c r="BM134"/>
  <c r="P132" i="3" s="1"/>
  <c r="BD134" i="1"/>
  <c r="BG133" s="1"/>
  <c r="BI133" s="1"/>
  <c r="N131" i="3" s="1"/>
  <c r="CE424" i="1" l="1"/>
  <c r="CB425"/>
  <c r="CC425"/>
  <c r="CD425" s="1"/>
  <c r="CE425" s="1"/>
  <c r="CB426"/>
  <c r="BY428"/>
  <c r="BZ428" s="1"/>
  <c r="O132" i="3" s="1"/>
  <c r="CA428" i="1"/>
  <c r="Q132" i="3" s="1"/>
  <c r="BY427" i="1"/>
  <c r="BZ427" s="1"/>
  <c r="O131" i="3" s="1"/>
  <c r="CA427" i="1"/>
  <c r="Q131" i="3" s="1"/>
  <c r="CC426" i="1"/>
  <c r="CD426" s="1"/>
  <c r="CE426" s="1"/>
  <c r="G429"/>
  <c r="G430"/>
  <c r="BJ133"/>
  <c r="BK133" s="1"/>
  <c r="BL133" s="1"/>
  <c r="A431"/>
  <c r="BE137"/>
  <c r="A139"/>
  <c r="BJ132"/>
  <c r="BK132" s="1"/>
  <c r="A140"/>
  <c r="A432"/>
  <c r="BE138"/>
  <c r="BQ132"/>
  <c r="BO134"/>
  <c r="BP134" s="1"/>
  <c r="BQ134" s="1"/>
  <c r="BN134"/>
  <c r="BM135"/>
  <c r="P133" i="3" s="1"/>
  <c r="BD135" i="1"/>
  <c r="BG134" s="1"/>
  <c r="BI134" s="1"/>
  <c r="N132" i="3" s="1"/>
  <c r="BM136" i="1"/>
  <c r="P134" i="3" s="1"/>
  <c r="BD136" i="1"/>
  <c r="BG135" s="1"/>
  <c r="BI135" s="1"/>
  <c r="N133" i="3" s="1"/>
  <c r="BN133" i="1"/>
  <c r="BO133"/>
  <c r="BP133" s="1"/>
  <c r="BQ133" s="1"/>
  <c r="CB428" l="1"/>
  <c r="CC428"/>
  <c r="CD428" s="1"/>
  <c r="CE428" s="1"/>
  <c r="CB427"/>
  <c r="CC427"/>
  <c r="CD427" s="1"/>
  <c r="BY429"/>
  <c r="BZ429" s="1"/>
  <c r="O133" i="3" s="1"/>
  <c r="CA429" i="1"/>
  <c r="Q133" i="3" s="1"/>
  <c r="CA430" i="1"/>
  <c r="Q134" i="3" s="1"/>
  <c r="BY430" i="1"/>
  <c r="BZ430" s="1"/>
  <c r="O134" i="3" s="1"/>
  <c r="G431" i="1"/>
  <c r="G432"/>
  <c r="BJ134"/>
  <c r="BK134" s="1"/>
  <c r="A433"/>
  <c r="A141"/>
  <c r="BE139"/>
  <c r="BN136"/>
  <c r="BO136"/>
  <c r="BP136" s="1"/>
  <c r="BQ136" s="1"/>
  <c r="BM138"/>
  <c r="P136" i="3" s="1"/>
  <c r="BD138" i="1"/>
  <c r="BG137" s="1"/>
  <c r="BI137" s="1"/>
  <c r="N135" i="3" s="1"/>
  <c r="BL132" i="1"/>
  <c r="BJ135"/>
  <c r="BK135" s="1"/>
  <c r="BL135" s="1"/>
  <c r="BO135"/>
  <c r="BP135" s="1"/>
  <c r="BN135"/>
  <c r="A142"/>
  <c r="A434"/>
  <c r="BE140"/>
  <c r="BM137"/>
  <c r="P135" i="3" s="1"/>
  <c r="BD137" i="1"/>
  <c r="BG136" s="1"/>
  <c r="BI136" s="1"/>
  <c r="N134" i="3" s="1"/>
  <c r="CE427" i="1" l="1"/>
  <c r="CC429"/>
  <c r="CD429" s="1"/>
  <c r="CE429" s="1"/>
  <c r="CB429"/>
  <c r="CB430"/>
  <c r="CC430"/>
  <c r="CD430" s="1"/>
  <c r="CE430" s="1"/>
  <c r="BY431"/>
  <c r="BZ431" s="1"/>
  <c r="O135" i="3" s="1"/>
  <c r="CA431" i="1"/>
  <c r="Q135" i="3" s="1"/>
  <c r="CA432" i="1"/>
  <c r="Q136" i="3" s="1"/>
  <c r="BY432" i="1"/>
  <c r="BZ432" s="1"/>
  <c r="O136" i="3" s="1"/>
  <c r="G434" i="1"/>
  <c r="G433"/>
  <c r="BJ136"/>
  <c r="BK136" s="1"/>
  <c r="BL136" s="1"/>
  <c r="A144"/>
  <c r="A436"/>
  <c r="BE142"/>
  <c r="BJ137"/>
  <c r="BK137" s="1"/>
  <c r="BL137" s="1"/>
  <c r="BL134"/>
  <c r="BM139"/>
  <c r="P137" i="3" s="1"/>
  <c r="BD139" i="1"/>
  <c r="BG138" s="1"/>
  <c r="BI138" s="1"/>
  <c r="N136" i="3" s="1"/>
  <c r="BM140" i="1"/>
  <c r="P138" i="3" s="1"/>
  <c r="BD140" i="1"/>
  <c r="BG139" s="1"/>
  <c r="BI139" s="1"/>
  <c r="N137" i="3" s="1"/>
  <c r="BO138" i="1"/>
  <c r="BN138"/>
  <c r="BN137"/>
  <c r="BO137"/>
  <c r="BP137" s="1"/>
  <c r="BQ137" s="1"/>
  <c r="A435"/>
  <c r="A143"/>
  <c r="BE141"/>
  <c r="BQ135"/>
  <c r="CB431" l="1"/>
  <c r="CC431"/>
  <c r="CD431" s="1"/>
  <c r="CE431" s="1"/>
  <c r="CB432"/>
  <c r="CC432"/>
  <c r="CD432" s="1"/>
  <c r="CE432" s="1"/>
  <c r="BY434"/>
  <c r="BZ434" s="1"/>
  <c r="O138" i="3" s="1"/>
  <c r="CA434" i="1"/>
  <c r="Q138" i="3" s="1"/>
  <c r="CA433" i="1"/>
  <c r="Q137" i="3" s="1"/>
  <c r="BY433" i="1"/>
  <c r="BZ433" s="1"/>
  <c r="O137" i="3" s="1"/>
  <c r="G435" i="1"/>
  <c r="G436"/>
  <c r="A437"/>
  <c r="BE143"/>
  <c r="A145"/>
  <c r="BJ138"/>
  <c r="BK138" s="1"/>
  <c r="BL138" s="1"/>
  <c r="BO140"/>
  <c r="BP140" s="1"/>
  <c r="BN140"/>
  <c r="A146"/>
  <c r="A438"/>
  <c r="BE144"/>
  <c r="BP138"/>
  <c r="BQ138" s="1"/>
  <c r="BN139"/>
  <c r="BO139"/>
  <c r="BP139" s="1"/>
  <c r="BQ139" s="1"/>
  <c r="BM142"/>
  <c r="P140" i="3" s="1"/>
  <c r="BD142" i="1"/>
  <c r="BG141" s="1"/>
  <c r="BI141" s="1"/>
  <c r="N139" i="3" s="1"/>
  <c r="BM141" i="1"/>
  <c r="P139" i="3" s="1"/>
  <c r="BD141" i="1"/>
  <c r="BG140" s="1"/>
  <c r="BI140" s="1"/>
  <c r="N138" i="3" s="1"/>
  <c r="BJ139" i="1"/>
  <c r="CB434" l="1"/>
  <c r="CC434"/>
  <c r="CD434" s="1"/>
  <c r="CE434" s="1"/>
  <c r="CC433"/>
  <c r="CD433" s="1"/>
  <c r="CE433" s="1"/>
  <c r="CB433"/>
  <c r="CA435"/>
  <c r="Q139" i="3" s="1"/>
  <c r="BY435" i="1"/>
  <c r="BZ435" s="1"/>
  <c r="O139" i="3" s="1"/>
  <c r="BY436" i="1"/>
  <c r="BZ436" s="1"/>
  <c r="O140" i="3" s="1"/>
  <c r="CA436" i="1"/>
  <c r="Q140" i="3" s="1"/>
  <c r="G437" i="1"/>
  <c r="G438"/>
  <c r="CC436"/>
  <c r="CD436" s="1"/>
  <c r="CE436" s="1"/>
  <c r="CB436"/>
  <c r="BK139"/>
  <c r="BL139" s="1"/>
  <c r="BJ140"/>
  <c r="BK140" s="1"/>
  <c r="BJ141"/>
  <c r="BK141" s="1"/>
  <c r="BL141" s="1"/>
  <c r="BQ140"/>
  <c r="BN141"/>
  <c r="BO141"/>
  <c r="BP141" s="1"/>
  <c r="BQ141" s="1"/>
  <c r="A148"/>
  <c r="A440"/>
  <c r="BE146"/>
  <c r="BM143"/>
  <c r="P141" i="3" s="1"/>
  <c r="BD143" i="1"/>
  <c r="BG142" s="1"/>
  <c r="BI142" s="1"/>
  <c r="BO142"/>
  <c r="BN142"/>
  <c r="BM144"/>
  <c r="P142" i="3" s="1"/>
  <c r="BD144" i="1"/>
  <c r="BG143" s="1"/>
  <c r="BI143" s="1"/>
  <c r="N141" i="3" s="1"/>
  <c r="A439" i="1"/>
  <c r="BE145"/>
  <c r="A147"/>
  <c r="BY438" l="1"/>
  <c r="BZ438" s="1"/>
  <c r="O142" i="3" s="1"/>
  <c r="CA438" i="1"/>
  <c r="Q142" i="3" s="1"/>
  <c r="CB435" i="1"/>
  <c r="CA437"/>
  <c r="Q141" i="3" s="1"/>
  <c r="BY437" i="1"/>
  <c r="BZ437" s="1"/>
  <c r="O141" i="3" s="1"/>
  <c r="CC435" i="1"/>
  <c r="CD435" s="1"/>
  <c r="CE435" s="1"/>
  <c r="G439"/>
  <c r="G440"/>
  <c r="BJ142"/>
  <c r="BK142" s="1"/>
  <c r="BL142" s="1"/>
  <c r="N140" i="3"/>
  <c r="BL140" i="1"/>
  <c r="BN144"/>
  <c r="BO144"/>
  <c r="BP144" s="1"/>
  <c r="BM146"/>
  <c r="P144" i="3" s="1"/>
  <c r="BD146" i="1"/>
  <c r="BG145" s="1"/>
  <c r="BI145" s="1"/>
  <c r="N143" i="3" s="1"/>
  <c r="BJ143" i="1"/>
  <c r="BK143" s="1"/>
  <c r="BL143" s="1"/>
  <c r="BN143"/>
  <c r="BO143"/>
  <c r="BP143" s="1"/>
  <c r="BQ143" s="1"/>
  <c r="BP142"/>
  <c r="BQ142" s="1"/>
  <c r="A441"/>
  <c r="A149"/>
  <c r="BE147"/>
  <c r="BM145"/>
  <c r="P143" i="3" s="1"/>
  <c r="BD145" i="1"/>
  <c r="BG144" s="1"/>
  <c r="BI144" s="1"/>
  <c r="N142" i="3" s="1"/>
  <c r="A150" i="1"/>
  <c r="A442"/>
  <c r="BE148"/>
  <c r="CB438" l="1"/>
  <c r="CC438"/>
  <c r="CD438" s="1"/>
  <c r="CE438" s="1"/>
  <c r="CC437"/>
  <c r="CD437" s="1"/>
  <c r="CE437" s="1"/>
  <c r="CA439"/>
  <c r="Q143" i="3" s="1"/>
  <c r="BY439" i="1"/>
  <c r="BZ439" s="1"/>
  <c r="O143" i="3" s="1"/>
  <c r="CB437" i="1"/>
  <c r="BY440"/>
  <c r="BZ440" s="1"/>
  <c r="O144" i="3" s="1"/>
  <c r="CA440" i="1"/>
  <c r="Q144" i="3" s="1"/>
  <c r="G442" i="1"/>
  <c r="G441"/>
  <c r="BQ144"/>
  <c r="BO145"/>
  <c r="BP145" s="1"/>
  <c r="BQ145" s="1"/>
  <c r="BN145"/>
  <c r="BO146"/>
  <c r="BP146" s="1"/>
  <c r="BN146"/>
  <c r="BM147"/>
  <c r="P145" i="3" s="1"/>
  <c r="BD147" i="1"/>
  <c r="BG146" s="1"/>
  <c r="BI146" s="1"/>
  <c r="N144" i="3" s="1"/>
  <c r="BM148" i="1"/>
  <c r="P146" i="3" s="1"/>
  <c r="BD148" i="1"/>
  <c r="BG147" s="1"/>
  <c r="BI147" s="1"/>
  <c r="N145" i="3" s="1"/>
  <c r="BJ145" i="1"/>
  <c r="BK145" s="1"/>
  <c r="BL145" s="1"/>
  <c r="BJ144"/>
  <c r="BK144" s="1"/>
  <c r="BL144" s="1"/>
  <c r="A152"/>
  <c r="BE150"/>
  <c r="A444"/>
  <c r="A443"/>
  <c r="BE149"/>
  <c r="A151"/>
  <c r="CA442" l="1"/>
  <c r="Q146" i="3" s="1"/>
  <c r="BY442" i="1"/>
  <c r="BZ442" s="1"/>
  <c r="O146" i="3" s="1"/>
  <c r="CB440" i="1"/>
  <c r="BY441"/>
  <c r="BZ441" s="1"/>
  <c r="O145" i="3" s="1"/>
  <c r="CA441" i="1"/>
  <c r="Q145" i="3" s="1"/>
  <c r="CC440" i="1"/>
  <c r="CD440" s="1"/>
  <c r="CC439"/>
  <c r="CD439" s="1"/>
  <c r="CE439" s="1"/>
  <c r="CB439"/>
  <c r="G444"/>
  <c r="G443"/>
  <c r="BQ146"/>
  <c r="BJ147"/>
  <c r="BK147" s="1"/>
  <c r="BL147" s="1"/>
  <c r="BO148"/>
  <c r="BP148" s="1"/>
  <c r="BN148"/>
  <c r="BM149"/>
  <c r="P147" i="3" s="1"/>
  <c r="BD149" i="1"/>
  <c r="BG148" s="1"/>
  <c r="BI148" s="1"/>
  <c r="N146" i="3" s="1"/>
  <c r="A154" i="1"/>
  <c r="A446"/>
  <c r="BE152"/>
  <c r="BO147"/>
  <c r="BP147" s="1"/>
  <c r="BQ147" s="1"/>
  <c r="BN147"/>
  <c r="A445"/>
  <c r="BE151"/>
  <c r="A153"/>
  <c r="BM150"/>
  <c r="P148" i="3" s="1"/>
  <c r="BD150" i="1"/>
  <c r="BG149" s="1"/>
  <c r="BI149" s="1"/>
  <c r="N147" i="3" s="1"/>
  <c r="BJ146" i="1"/>
  <c r="BK146" s="1"/>
  <c r="BL146" s="1"/>
  <c r="CC442" l="1"/>
  <c r="CD442" s="1"/>
  <c r="CE442" s="1"/>
  <c r="CA444"/>
  <c r="Q148" i="3" s="1"/>
  <c r="BY444" i="1"/>
  <c r="BZ444" s="1"/>
  <c r="O148" i="3" s="1"/>
  <c r="CB441" i="1"/>
  <c r="CA443"/>
  <c r="Q147" i="3" s="1"/>
  <c r="BY443" i="1"/>
  <c r="BZ443" s="1"/>
  <c r="O147" i="3" s="1"/>
  <c r="CC441" i="1"/>
  <c r="CD441" s="1"/>
  <c r="CE441" s="1"/>
  <c r="CB442"/>
  <c r="CE440"/>
  <c r="G445"/>
  <c r="G446"/>
  <c r="BQ148"/>
  <c r="BO150"/>
  <c r="BN150"/>
  <c r="BJ149"/>
  <c r="BK149" s="1"/>
  <c r="BL149" s="1"/>
  <c r="BM152"/>
  <c r="P150" i="3" s="1"/>
  <c r="BD152" i="1"/>
  <c r="BG151" s="1"/>
  <c r="BI151" s="1"/>
  <c r="N149" i="3" s="1"/>
  <c r="BM151" i="1"/>
  <c r="P149" i="3" s="1"/>
  <c r="BD151" i="1"/>
  <c r="BG150" s="1"/>
  <c r="BI150" s="1"/>
  <c r="BJ148"/>
  <c r="BK148" s="1"/>
  <c r="BN149"/>
  <c r="BO149"/>
  <c r="BP149" s="1"/>
  <c r="BQ149" s="1"/>
  <c r="A447"/>
  <c r="BE153"/>
  <c r="A155"/>
  <c r="A156"/>
  <c r="A448"/>
  <c r="BE154"/>
  <c r="CC443" l="1"/>
  <c r="CD443" s="1"/>
  <c r="CE443" s="1"/>
  <c r="CB443"/>
  <c r="CA445"/>
  <c r="Q149" i="3" s="1"/>
  <c r="BY445" i="1"/>
  <c r="BZ445" s="1"/>
  <c r="O149" i="3" s="1"/>
  <c r="CC444" i="1"/>
  <c r="CD444" s="1"/>
  <c r="CE444" s="1"/>
  <c r="BY446"/>
  <c r="BZ446" s="1"/>
  <c r="O150" i="3" s="1"/>
  <c r="CA446" i="1"/>
  <c r="Q150" i="3" s="1"/>
  <c r="CB444" i="1"/>
  <c r="G448"/>
  <c r="G447"/>
  <c r="BJ150"/>
  <c r="BK150" s="1"/>
  <c r="BL150" s="1"/>
  <c r="N148" i="3"/>
  <c r="BL148" i="1"/>
  <c r="BP150"/>
  <c r="BQ150" s="1"/>
  <c r="A158"/>
  <c r="A450"/>
  <c r="BE156"/>
  <c r="BM154"/>
  <c r="P152" i="3" s="1"/>
  <c r="BD154" i="1"/>
  <c r="BG153" s="1"/>
  <c r="BI153" s="1"/>
  <c r="N151" i="3" s="1"/>
  <c r="BM153" i="1"/>
  <c r="P151" i="3" s="1"/>
  <c r="BD153" i="1"/>
  <c r="BG152" s="1"/>
  <c r="BI152" s="1"/>
  <c r="A449"/>
  <c r="BE155"/>
  <c r="A157"/>
  <c r="BO151"/>
  <c r="BP151" s="1"/>
  <c r="BQ151" s="1"/>
  <c r="BN151"/>
  <c r="BN152"/>
  <c r="BO152"/>
  <c r="BP152" s="1"/>
  <c r="BQ152" s="1"/>
  <c r="BJ151"/>
  <c r="BK151" s="1"/>
  <c r="BL151" s="1"/>
  <c r="CA447" l="1"/>
  <c r="Q151" i="3" s="1"/>
  <c r="BY447" i="1"/>
  <c r="BZ447" s="1"/>
  <c r="O151" i="3" s="1"/>
  <c r="CB445" i="1"/>
  <c r="BY448"/>
  <c r="BZ448" s="1"/>
  <c r="O152" i="3" s="1"/>
  <c r="CA448" i="1"/>
  <c r="Q152" i="3" s="1"/>
  <c r="CC445" i="1"/>
  <c r="CD445" s="1"/>
  <c r="CC446"/>
  <c r="CD446" s="1"/>
  <c r="CE446" s="1"/>
  <c r="CB446"/>
  <c r="G449"/>
  <c r="G450"/>
  <c r="BJ152"/>
  <c r="BK152" s="1"/>
  <c r="BL152" s="1"/>
  <c r="N150" i="3"/>
  <c r="A451" i="1"/>
  <c r="BE157"/>
  <c r="A159"/>
  <c r="BD155"/>
  <c r="BG154" s="1"/>
  <c r="BI154" s="1"/>
  <c r="BM155"/>
  <c r="P153" i="3" s="1"/>
  <c r="BJ153" i="1"/>
  <c r="BK153" s="1"/>
  <c r="BL153" s="1"/>
  <c r="A160"/>
  <c r="A452"/>
  <c r="BE158"/>
  <c r="BN153"/>
  <c r="BO153"/>
  <c r="BP153" s="1"/>
  <c r="BQ153" s="1"/>
  <c r="BM156"/>
  <c r="P154" i="3" s="1"/>
  <c r="BD156" i="1"/>
  <c r="BG155" s="1"/>
  <c r="BI155" s="1"/>
  <c r="BO154"/>
  <c r="BP154" s="1"/>
  <c r="BN154"/>
  <c r="CE445" l="1"/>
  <c r="CA449"/>
  <c r="Q153" i="3" s="1"/>
  <c r="BY449" i="1"/>
  <c r="BZ449" s="1"/>
  <c r="O153" i="3" s="1"/>
  <c r="CB448" i="1"/>
  <c r="CA450"/>
  <c r="Q154" i="3" s="1"/>
  <c r="BY450" i="1"/>
  <c r="BZ450" s="1"/>
  <c r="O154" i="3" s="1"/>
  <c r="CB447" i="1"/>
  <c r="CC447"/>
  <c r="CD447" s="1"/>
  <c r="CC448"/>
  <c r="CD448" s="1"/>
  <c r="CE448" s="1"/>
  <c r="G452"/>
  <c r="G451"/>
  <c r="BJ154"/>
  <c r="BK154" s="1"/>
  <c r="BL154" s="1"/>
  <c r="N152" i="3"/>
  <c r="BJ155" i="1"/>
  <c r="BK155" s="1"/>
  <c r="BL155" s="1"/>
  <c r="N153" i="3"/>
  <c r="BQ154" i="1"/>
  <c r="BO156"/>
  <c r="BP156" s="1"/>
  <c r="BN156"/>
  <c r="BM158"/>
  <c r="P156" i="3" s="1"/>
  <c r="BD158" i="1"/>
  <c r="BG157" s="1"/>
  <c r="BI157" s="1"/>
  <c r="N155" i="3" s="1"/>
  <c r="A162" i="1"/>
  <c r="A454"/>
  <c r="BE160"/>
  <c r="BN155"/>
  <c r="BO155"/>
  <c r="BP155" s="1"/>
  <c r="BQ155" s="1"/>
  <c r="BM157"/>
  <c r="P155" i="3" s="1"/>
  <c r="BD157" i="1"/>
  <c r="BG156" s="1"/>
  <c r="BI156" s="1"/>
  <c r="N154" i="3" s="1"/>
  <c r="A453" i="1"/>
  <c r="BE159"/>
  <c r="A161"/>
  <c r="CC450" l="1"/>
  <c r="CD450" s="1"/>
  <c r="CE450" s="1"/>
  <c r="CB450"/>
  <c r="CE447"/>
  <c r="CB449"/>
  <c r="BY451"/>
  <c r="BZ451" s="1"/>
  <c r="O155" i="3" s="1"/>
  <c r="CA451" i="1"/>
  <c r="Q155" i="3" s="1"/>
  <c r="BY452" i="1"/>
  <c r="BZ452" s="1"/>
  <c r="O156" i="3" s="1"/>
  <c r="CA452" i="1"/>
  <c r="Q156" i="3" s="1"/>
  <c r="CC449" i="1"/>
  <c r="CD449" s="1"/>
  <c r="CE449" s="1"/>
  <c r="G453"/>
  <c r="G454"/>
  <c r="BJ157"/>
  <c r="BK157" s="1"/>
  <c r="BL157" s="1"/>
  <c r="BD159"/>
  <c r="BG158" s="1"/>
  <c r="BI158" s="1"/>
  <c r="BM159"/>
  <c r="P157" i="3" s="1"/>
  <c r="A164" i="1"/>
  <c r="BE162"/>
  <c r="A456"/>
  <c r="A455"/>
  <c r="BE161"/>
  <c r="A163"/>
  <c r="BO157"/>
  <c r="BP157" s="1"/>
  <c r="BQ157" s="1"/>
  <c r="BN157"/>
  <c r="BQ156"/>
  <c r="BJ156"/>
  <c r="BK156" s="1"/>
  <c r="BM160"/>
  <c r="P158" i="3" s="1"/>
  <c r="BD160" i="1"/>
  <c r="BG159" s="1"/>
  <c r="BI159" s="1"/>
  <c r="N157" i="3" s="1"/>
  <c r="BO158" i="1"/>
  <c r="BP158" s="1"/>
  <c r="BN158"/>
  <c r="CB451" l="1"/>
  <c r="CC451"/>
  <c r="CD451" s="1"/>
  <c r="CE451" s="1"/>
  <c r="CC452"/>
  <c r="CD452" s="1"/>
  <c r="CE452" s="1"/>
  <c r="CA453"/>
  <c r="Q157" i="3" s="1"/>
  <c r="BY453" i="1"/>
  <c r="BZ453" s="1"/>
  <c r="O157" i="3" s="1"/>
  <c r="CB452" i="1"/>
  <c r="CA454"/>
  <c r="Q158" i="3" s="1"/>
  <c r="BY454" i="1"/>
  <c r="BZ454" s="1"/>
  <c r="O158" i="3" s="1"/>
  <c r="G455" i="1"/>
  <c r="G456"/>
  <c r="BJ158"/>
  <c r="BK158" s="1"/>
  <c r="BL158" s="1"/>
  <c r="N156" i="3"/>
  <c r="BJ159" i="1"/>
  <c r="BK159" s="1"/>
  <c r="BL159" s="1"/>
  <c r="BD161"/>
  <c r="BG160" s="1"/>
  <c r="BI160" s="1"/>
  <c r="BM161"/>
  <c r="P159" i="3" s="1"/>
  <c r="A166" i="1"/>
  <c r="A458"/>
  <c r="BE164"/>
  <c r="A457"/>
  <c r="BE163"/>
  <c r="A165"/>
  <c r="BM162"/>
  <c r="P160" i="3" s="1"/>
  <c r="BD162" i="1"/>
  <c r="BG161" s="1"/>
  <c r="BI161" s="1"/>
  <c r="N159" i="3" s="1"/>
  <c r="BQ158" i="1"/>
  <c r="BL156"/>
  <c r="BN160"/>
  <c r="BO160"/>
  <c r="BP160" s="1"/>
  <c r="BQ160" s="1"/>
  <c r="BO159"/>
  <c r="BP159" s="1"/>
  <c r="BQ159" s="1"/>
  <c r="BN159"/>
  <c r="CC454" l="1"/>
  <c r="CD454" s="1"/>
  <c r="CE454" s="1"/>
  <c r="CB454"/>
  <c r="BY455"/>
  <c r="BZ455" s="1"/>
  <c r="O159" i="3" s="1"/>
  <c r="CA455" i="1"/>
  <c r="Q159" i="3" s="1"/>
  <c r="CA456" i="1"/>
  <c r="Q160" i="3" s="1"/>
  <c r="BY456" i="1"/>
  <c r="BZ456" s="1"/>
  <c r="O160" i="3" s="1"/>
  <c r="CC453" i="1"/>
  <c r="CD453" s="1"/>
  <c r="CE453" s="1"/>
  <c r="CB453"/>
  <c r="G458"/>
  <c r="G457"/>
  <c r="BJ160"/>
  <c r="BK160" s="1"/>
  <c r="BL160" s="1"/>
  <c r="N158" i="3"/>
  <c r="CC455" i="1"/>
  <c r="CD455" s="1"/>
  <c r="BD163"/>
  <c r="BG162" s="1"/>
  <c r="BI162" s="1"/>
  <c r="N160" i="3" s="1"/>
  <c r="BM163" i="1"/>
  <c r="P161" i="3" s="1"/>
  <c r="A168" i="1"/>
  <c r="A460"/>
  <c r="BE166"/>
  <c r="BN162"/>
  <c r="BO162"/>
  <c r="BP162" s="1"/>
  <c r="BQ162" s="1"/>
  <c r="BM164"/>
  <c r="P162" i="3" s="1"/>
  <c r="BD164" i="1"/>
  <c r="BG163" s="1"/>
  <c r="BI163" s="1"/>
  <c r="N161" i="3" s="1"/>
  <c r="A459" i="1"/>
  <c r="A167"/>
  <c r="BE165"/>
  <c r="BJ161"/>
  <c r="BK161" s="1"/>
  <c r="BL161" s="1"/>
  <c r="BN161"/>
  <c r="BO161"/>
  <c r="BP161" s="1"/>
  <c r="BQ161" s="1"/>
  <c r="CB455" l="1"/>
  <c r="CC456"/>
  <c r="CD456" s="1"/>
  <c r="CB456"/>
  <c r="BY457"/>
  <c r="BZ457" s="1"/>
  <c r="O161" i="3" s="1"/>
  <c r="CA457" i="1"/>
  <c r="Q161" i="3" s="1"/>
  <c r="CA458" i="1"/>
  <c r="Q162" i="3" s="1"/>
  <c r="BY458" i="1"/>
  <c r="BZ458" s="1"/>
  <c r="O162" i="3" s="1"/>
  <c r="G459" i="1"/>
  <c r="G460"/>
  <c r="CE455"/>
  <c r="A461"/>
  <c r="A169"/>
  <c r="BE167"/>
  <c r="BM166"/>
  <c r="P164" i="3" s="1"/>
  <c r="BD166" i="1"/>
  <c r="BG165" s="1"/>
  <c r="BI165" s="1"/>
  <c r="N163" i="3" s="1"/>
  <c r="BJ162" i="1"/>
  <c r="BK162" s="1"/>
  <c r="BL162" s="1"/>
  <c r="BM165"/>
  <c r="P163" i="3" s="1"/>
  <c r="BD165" i="1"/>
  <c r="BG164" s="1"/>
  <c r="BI164" s="1"/>
  <c r="N162" i="3" s="1"/>
  <c r="BN163" i="1"/>
  <c r="BO163"/>
  <c r="BP163" s="1"/>
  <c r="BQ163" s="1"/>
  <c r="BO164"/>
  <c r="BP164" s="1"/>
  <c r="BQ164" s="1"/>
  <c r="BN164"/>
  <c r="BJ163"/>
  <c r="BK163" s="1"/>
  <c r="BL163" s="1"/>
  <c r="A170"/>
  <c r="A462"/>
  <c r="BE168"/>
  <c r="CB457" l="1"/>
  <c r="CC457"/>
  <c r="CD457" s="1"/>
  <c r="CE457" s="1"/>
  <c r="CC458"/>
  <c r="CD458" s="1"/>
  <c r="CE458" s="1"/>
  <c r="CB458"/>
  <c r="CE456"/>
  <c r="BY459"/>
  <c r="BZ459" s="1"/>
  <c r="O163" i="3" s="1"/>
  <c r="CA459" i="1"/>
  <c r="Q163" i="3" s="1"/>
  <c r="CA460" i="1"/>
  <c r="Q164" i="3" s="1"/>
  <c r="BY460" i="1"/>
  <c r="BZ460" s="1"/>
  <c r="O164" i="3" s="1"/>
  <c r="G462" i="1"/>
  <c r="G461"/>
  <c r="BJ165"/>
  <c r="BK165" s="1"/>
  <c r="BL165" s="1"/>
  <c r="A463"/>
  <c r="BE169"/>
  <c r="A171"/>
  <c r="BM168"/>
  <c r="P166" i="3" s="1"/>
  <c r="BD168" i="1"/>
  <c r="BG167" s="1"/>
  <c r="BI167" s="1"/>
  <c r="N165" i="3" s="1"/>
  <c r="BD167" i="1"/>
  <c r="BG166" s="1"/>
  <c r="BI166" s="1"/>
  <c r="BM167"/>
  <c r="P165" i="3" s="1"/>
  <c r="A172" i="1"/>
  <c r="A464"/>
  <c r="BE170"/>
  <c r="BJ164"/>
  <c r="BK164" s="1"/>
  <c r="BO165"/>
  <c r="BP165" s="1"/>
  <c r="BQ165" s="1"/>
  <c r="BN165"/>
  <c r="BO166"/>
  <c r="BP166" s="1"/>
  <c r="BQ166" s="1"/>
  <c r="BN166"/>
  <c r="CC460" l="1"/>
  <c r="CD460" s="1"/>
  <c r="CE460" s="1"/>
  <c r="CB459"/>
  <c r="CC459"/>
  <c r="CD459" s="1"/>
  <c r="CE459" s="1"/>
  <c r="CB460"/>
  <c r="BY462"/>
  <c r="BZ462" s="1"/>
  <c r="O166" i="3" s="1"/>
  <c r="CA462" i="1"/>
  <c r="Q166" i="3" s="1"/>
  <c r="BY461" i="1"/>
  <c r="BZ461" s="1"/>
  <c r="O165" i="3" s="1"/>
  <c r="CA461" i="1"/>
  <c r="Q165" i="3" s="1"/>
  <c r="G463" i="1"/>
  <c r="G464"/>
  <c r="BJ166"/>
  <c r="BK166" s="1"/>
  <c r="BL166" s="1"/>
  <c r="N164" i="3"/>
  <c r="BL164" i="1"/>
  <c r="BN167"/>
  <c r="BO167"/>
  <c r="BP167" s="1"/>
  <c r="BQ167" s="1"/>
  <c r="A465"/>
  <c r="A173"/>
  <c r="BE171"/>
  <c r="A174"/>
  <c r="BE172"/>
  <c r="A466"/>
  <c r="BN168"/>
  <c r="BO168"/>
  <c r="BP168" s="1"/>
  <c r="BJ167"/>
  <c r="BK167" s="1"/>
  <c r="BL167" s="1"/>
  <c r="BM170"/>
  <c r="P168" i="3" s="1"/>
  <c r="BD170" i="1"/>
  <c r="BG169" s="1"/>
  <c r="BI169" s="1"/>
  <c r="N167" i="3" s="1"/>
  <c r="BM169" i="1"/>
  <c r="P167" i="3" s="1"/>
  <c r="BD169" i="1"/>
  <c r="BG168" s="1"/>
  <c r="BI168" s="1"/>
  <c r="N166" i="3" s="1"/>
  <c r="CB461" i="1" l="1"/>
  <c r="CC461"/>
  <c r="CD461" s="1"/>
  <c r="CC462"/>
  <c r="CD462" s="1"/>
  <c r="CE462" s="1"/>
  <c r="CB462"/>
  <c r="CA463"/>
  <c r="Q167" i="3" s="1"/>
  <c r="BY463" i="1"/>
  <c r="BZ463" s="1"/>
  <c r="O167" i="3" s="1"/>
  <c r="CA464" i="1"/>
  <c r="Q168" i="3" s="1"/>
  <c r="BY464" i="1"/>
  <c r="BZ464" s="1"/>
  <c r="O168" i="3" s="1"/>
  <c r="G465" i="1"/>
  <c r="G466"/>
  <c r="BJ168"/>
  <c r="BK168" s="1"/>
  <c r="BL168" s="1"/>
  <c r="BM171"/>
  <c r="P169" i="3" s="1"/>
  <c r="BD171" i="1"/>
  <c r="BG170" s="1"/>
  <c r="BI170" s="1"/>
  <c r="BN170"/>
  <c r="BO170"/>
  <c r="A176"/>
  <c r="A468"/>
  <c r="BE174"/>
  <c r="BJ169"/>
  <c r="BK169" s="1"/>
  <c r="BL169" s="1"/>
  <c r="BM172"/>
  <c r="P170" i="3" s="1"/>
  <c r="BD172" i="1"/>
  <c r="BG171" s="1"/>
  <c r="BI171" s="1"/>
  <c r="N169" i="3" s="1"/>
  <c r="BN169" i="1"/>
  <c r="BO169"/>
  <c r="BP169" s="1"/>
  <c r="BQ169" s="1"/>
  <c r="A467"/>
  <c r="A175"/>
  <c r="BE173"/>
  <c r="BQ168"/>
  <c r="CE461" l="1"/>
  <c r="CC463"/>
  <c r="CD463" s="1"/>
  <c r="CB463"/>
  <c r="BY465"/>
  <c r="BZ465" s="1"/>
  <c r="O169" i="3" s="1"/>
  <c r="CA465" i="1"/>
  <c r="Q169" i="3" s="1"/>
  <c r="CB464" i="1"/>
  <c r="CA466"/>
  <c r="Q170" i="3" s="1"/>
  <c r="BY466" i="1"/>
  <c r="BZ466" s="1"/>
  <c r="O170" i="3" s="1"/>
  <c r="CC464" i="1"/>
  <c r="CD464" s="1"/>
  <c r="CE464" s="1"/>
  <c r="G467"/>
  <c r="G468"/>
  <c r="BJ170"/>
  <c r="BK170" s="1"/>
  <c r="BL170" s="1"/>
  <c r="N168" i="3"/>
  <c r="CE463" i="1"/>
  <c r="BN171"/>
  <c r="BO171"/>
  <c r="BP171" s="1"/>
  <c r="BQ171" s="1"/>
  <c r="A469"/>
  <c r="BE175"/>
  <c r="A177"/>
  <c r="BD173"/>
  <c r="BG172" s="1"/>
  <c r="BI172" s="1"/>
  <c r="N170" i="3" s="1"/>
  <c r="BM173" i="1"/>
  <c r="P171" i="3" s="1"/>
  <c r="A178" i="1"/>
  <c r="A470"/>
  <c r="BE176"/>
  <c r="BP170"/>
  <c r="BQ170" s="1"/>
  <c r="BO172"/>
  <c r="BP172" s="1"/>
  <c r="BQ172" s="1"/>
  <c r="BN172"/>
  <c r="BJ171"/>
  <c r="BK171" s="1"/>
  <c r="BL171" s="1"/>
  <c r="BM174"/>
  <c r="P172" i="3" s="1"/>
  <c r="BD174" i="1"/>
  <c r="BG173" s="1"/>
  <c r="BI173" s="1"/>
  <c r="N171" i="3" s="1"/>
  <c r="CC466" i="1" l="1"/>
  <c r="CD466" s="1"/>
  <c r="CE466" s="1"/>
  <c r="CB465"/>
  <c r="CB466"/>
  <c r="BY467"/>
  <c r="BZ467" s="1"/>
  <c r="O171" i="3" s="1"/>
  <c r="CA467" i="1"/>
  <c r="Q171" i="3" s="1"/>
  <c r="CC465" i="1"/>
  <c r="CD465" s="1"/>
  <c r="CA468"/>
  <c r="Q172" i="3" s="1"/>
  <c r="BY468" i="1"/>
  <c r="BZ468" s="1"/>
  <c r="O172" i="3" s="1"/>
  <c r="G469" i="1"/>
  <c r="G470"/>
  <c r="BM176"/>
  <c r="P174" i="3" s="1"/>
  <c r="BD176" i="1"/>
  <c r="BG175" s="1"/>
  <c r="BI175" s="1"/>
  <c r="N173" i="3" s="1"/>
  <c r="A180" i="1"/>
  <c r="A472"/>
  <c r="BE178"/>
  <c r="BD175"/>
  <c r="BG174" s="1"/>
  <c r="BI174" s="1"/>
  <c r="BM175"/>
  <c r="P173" i="3" s="1"/>
  <c r="BJ172" i="1"/>
  <c r="BK172" s="1"/>
  <c r="BL172" s="1"/>
  <c r="A471"/>
  <c r="A179"/>
  <c r="BE177"/>
  <c r="BO174"/>
  <c r="BN174"/>
  <c r="BJ173"/>
  <c r="BK173" s="1"/>
  <c r="BL173" s="1"/>
  <c r="BO173"/>
  <c r="BP173" s="1"/>
  <c r="BQ173" s="1"/>
  <c r="BN173"/>
  <c r="CC468" l="1"/>
  <c r="CD468" s="1"/>
  <c r="CE468" s="1"/>
  <c r="CB468"/>
  <c r="CE465"/>
  <c r="CA469"/>
  <c r="Q173" i="3" s="1"/>
  <c r="BY469" i="1"/>
  <c r="BZ469" s="1"/>
  <c r="O173" i="3" s="1"/>
  <c r="CA470" i="1"/>
  <c r="Q174" i="3" s="1"/>
  <c r="BY470" i="1"/>
  <c r="BZ470" s="1"/>
  <c r="O174" i="3" s="1"/>
  <c r="CC467" i="1"/>
  <c r="CD467" s="1"/>
  <c r="CB467"/>
  <c r="G471"/>
  <c r="G472"/>
  <c r="BJ174"/>
  <c r="BK174" s="1"/>
  <c r="BL174" s="1"/>
  <c r="N172" i="3"/>
  <c r="CB469" i="1"/>
  <c r="A473"/>
  <c r="BE179"/>
  <c r="A181"/>
  <c r="BM178"/>
  <c r="P176" i="3" s="1"/>
  <c r="BD178" i="1"/>
  <c r="BG177" s="1"/>
  <c r="BI177" s="1"/>
  <c r="N175" i="3" s="1"/>
  <c r="BN176" i="1"/>
  <c r="BO176"/>
  <c r="BP176" s="1"/>
  <c r="BP174"/>
  <c r="BQ174" s="1"/>
  <c r="BJ175"/>
  <c r="BK175" s="1"/>
  <c r="BL175" s="1"/>
  <c r="BO175"/>
  <c r="BP175" s="1"/>
  <c r="BQ175" s="1"/>
  <c r="BN175"/>
  <c r="A182"/>
  <c r="A474"/>
  <c r="BE180"/>
  <c r="BD177"/>
  <c r="BG176" s="1"/>
  <c r="BI176" s="1"/>
  <c r="BM177"/>
  <c r="P175" i="3" s="1"/>
  <c r="CC470" i="1" l="1"/>
  <c r="CD470" s="1"/>
  <c r="CE470" s="1"/>
  <c r="CB470"/>
  <c r="CA471"/>
  <c r="Q175" i="3" s="1"/>
  <c r="BY471" i="1"/>
  <c r="BZ471" s="1"/>
  <c r="O175" i="3" s="1"/>
  <c r="CE467" i="1"/>
  <c r="BY472"/>
  <c r="BZ472" s="1"/>
  <c r="O176" i="3" s="1"/>
  <c r="CA472" i="1"/>
  <c r="Q176" i="3" s="1"/>
  <c r="CC469" i="1"/>
  <c r="CD469" s="1"/>
  <c r="CE469" s="1"/>
  <c r="G474"/>
  <c r="G473"/>
  <c r="BJ176"/>
  <c r="BK176" s="1"/>
  <c r="BL176" s="1"/>
  <c r="N174" i="3"/>
  <c r="BQ176" i="1"/>
  <c r="BM180"/>
  <c r="P178" i="3" s="1"/>
  <c r="BD180" i="1"/>
  <c r="BG179" s="1"/>
  <c r="BI179" s="1"/>
  <c r="N177" i="3" s="1"/>
  <c r="BN178" i="1"/>
  <c r="BO178"/>
  <c r="BP178" s="1"/>
  <c r="BQ178" s="1"/>
  <c r="BJ177"/>
  <c r="BK177" s="1"/>
  <c r="BL177" s="1"/>
  <c r="BN177"/>
  <c r="BO177"/>
  <c r="BP177" s="1"/>
  <c r="BQ177" s="1"/>
  <c r="A184"/>
  <c r="A476"/>
  <c r="BE182"/>
  <c r="BD179"/>
  <c r="BG178" s="1"/>
  <c r="BI178" s="1"/>
  <c r="BM179"/>
  <c r="P177" i="3" s="1"/>
  <c r="A475" i="1"/>
  <c r="BE181"/>
  <c r="A183"/>
  <c r="CC471" l="1"/>
  <c r="CD471" s="1"/>
  <c r="CE471" s="1"/>
  <c r="CB472"/>
  <c r="BY473"/>
  <c r="BZ473" s="1"/>
  <c r="O177" i="3" s="1"/>
  <c r="CA473" i="1"/>
  <c r="Q177" i="3" s="1"/>
  <c r="CA474" i="1"/>
  <c r="Q178" i="3" s="1"/>
  <c r="BY474" i="1"/>
  <c r="BZ474" s="1"/>
  <c r="O178" i="3" s="1"/>
  <c r="CC472" i="1"/>
  <c r="CD472" s="1"/>
  <c r="CE472" s="1"/>
  <c r="CB471"/>
  <c r="G475"/>
  <c r="G476"/>
  <c r="BJ178"/>
  <c r="BK178" s="1"/>
  <c r="BL178" s="1"/>
  <c r="N176" i="3"/>
  <c r="BO180" i="1"/>
  <c r="BP180" s="1"/>
  <c r="BQ180" s="1"/>
  <c r="BN180"/>
  <c r="BD181"/>
  <c r="BG180" s="1"/>
  <c r="BI180" s="1"/>
  <c r="N178" i="3" s="1"/>
  <c r="BM181" i="1"/>
  <c r="P179" i="3" s="1"/>
  <c r="BJ179" i="1"/>
  <c r="BK179" s="1"/>
  <c r="BL179" s="1"/>
  <c r="BM182"/>
  <c r="P180" i="3" s="1"/>
  <c r="BD182" i="1"/>
  <c r="BG181" s="1"/>
  <c r="BI181" s="1"/>
  <c r="N179" i="3" s="1"/>
  <c r="A477" i="1"/>
  <c r="BE183"/>
  <c r="A185"/>
  <c r="BN179"/>
  <c r="BO179"/>
  <c r="BP179" s="1"/>
  <c r="BQ179" s="1"/>
  <c r="A186"/>
  <c r="A478"/>
  <c r="BE184"/>
  <c r="CC473" l="1"/>
  <c r="CD473" s="1"/>
  <c r="CB473"/>
  <c r="CC474"/>
  <c r="CD474" s="1"/>
  <c r="CE474" s="1"/>
  <c r="CB474"/>
  <c r="CA476"/>
  <c r="Q180" i="3" s="1"/>
  <c r="BY476" i="1"/>
  <c r="BZ476" s="1"/>
  <c r="O180" i="3" s="1"/>
  <c r="CA475" i="1"/>
  <c r="Q179" i="3" s="1"/>
  <c r="BY475" i="1"/>
  <c r="BZ475" s="1"/>
  <c r="O179" i="3" s="1"/>
  <c r="G477" i="1"/>
  <c r="G478"/>
  <c r="BO182"/>
  <c r="BP182" s="1"/>
  <c r="BQ182" s="1"/>
  <c r="BN182"/>
  <c r="BJ180"/>
  <c r="BK180" s="1"/>
  <c r="A479"/>
  <c r="A187"/>
  <c r="BE185"/>
  <c r="BM184"/>
  <c r="P182" i="3" s="1"/>
  <c r="BD184" i="1"/>
  <c r="BG183" s="1"/>
  <c r="BI183" s="1"/>
  <c r="N181" i="3" s="1"/>
  <c r="BO181" i="1"/>
  <c r="BP181" s="1"/>
  <c r="BQ181" s="1"/>
  <c r="BN181"/>
  <c r="BJ181"/>
  <c r="BK181" s="1"/>
  <c r="BL181" s="1"/>
  <c r="A188"/>
  <c r="A480"/>
  <c r="BE186"/>
  <c r="BD183"/>
  <c r="BG182" s="1"/>
  <c r="BI182" s="1"/>
  <c r="N180" i="3" s="1"/>
  <c r="BM183" i="1"/>
  <c r="P181" i="3" s="1"/>
  <c r="CE473" i="1" l="1"/>
  <c r="CC475"/>
  <c r="CD475" s="1"/>
  <c r="CB475"/>
  <c r="BY478"/>
  <c r="BZ478" s="1"/>
  <c r="O182" i="3" s="1"/>
  <c r="CA478" i="1"/>
  <c r="Q182" i="3" s="1"/>
  <c r="CC476" i="1"/>
  <c r="CD476" s="1"/>
  <c r="CE476" s="1"/>
  <c r="CB476"/>
  <c r="CA477"/>
  <c r="Q181" i="3" s="1"/>
  <c r="BY477" i="1"/>
  <c r="BZ477" s="1"/>
  <c r="O181" i="3" s="1"/>
  <c r="G479" i="1"/>
  <c r="G480"/>
  <c r="BN183"/>
  <c r="BO183"/>
  <c r="BP183" s="1"/>
  <c r="BQ183" s="1"/>
  <c r="A190"/>
  <c r="BE188"/>
  <c r="A482"/>
  <c r="BD185"/>
  <c r="BG184" s="1"/>
  <c r="BI184" s="1"/>
  <c r="BM185"/>
  <c r="P183" i="3" s="1"/>
  <c r="BD186" i="1"/>
  <c r="BG185" s="1"/>
  <c r="BI185" s="1"/>
  <c r="BM186"/>
  <c r="P184" i="3" s="1"/>
  <c r="BN184" i="1"/>
  <c r="BO184"/>
  <c r="BP184" s="1"/>
  <c r="BL180"/>
  <c r="BJ183"/>
  <c r="BK183" s="1"/>
  <c r="BL183" s="1"/>
  <c r="BJ182"/>
  <c r="BK182" s="1"/>
  <c r="BL182" s="1"/>
  <c r="A481"/>
  <c r="A189"/>
  <c r="BE187"/>
  <c r="CC478" l="1"/>
  <c r="CD478" s="1"/>
  <c r="CE475"/>
  <c r="CA479"/>
  <c r="Q183" i="3" s="1"/>
  <c r="BY479" i="1"/>
  <c r="BZ479" s="1"/>
  <c r="O183" i="3" s="1"/>
  <c r="CA480" i="1"/>
  <c r="Q184" i="3" s="1"/>
  <c r="BY480" i="1"/>
  <c r="BZ480" s="1"/>
  <c r="O184" i="3" s="1"/>
  <c r="CB477" i="1"/>
  <c r="CB478"/>
  <c r="CC477"/>
  <c r="CD477" s="1"/>
  <c r="CE477" s="1"/>
  <c r="G482"/>
  <c r="G481"/>
  <c r="BJ185"/>
  <c r="BK185" s="1"/>
  <c r="BL185" s="1"/>
  <c r="N183" i="3"/>
  <c r="BJ184" i="1"/>
  <c r="BK184" s="1"/>
  <c r="BL184" s="1"/>
  <c r="N182" i="3"/>
  <c r="A483" i="1"/>
  <c r="BE189"/>
  <c r="A191"/>
  <c r="A192"/>
  <c r="A484"/>
  <c r="BE190"/>
  <c r="BN186"/>
  <c r="BO186"/>
  <c r="BP186" s="1"/>
  <c r="BQ186" s="1"/>
  <c r="BQ184"/>
  <c r="BN185"/>
  <c r="BO185"/>
  <c r="BP185" s="1"/>
  <c r="BQ185" s="1"/>
  <c r="BD187"/>
  <c r="BG186" s="1"/>
  <c r="BI186" s="1"/>
  <c r="BM187"/>
  <c r="P185" i="3" s="1"/>
  <c r="BM188" i="1"/>
  <c r="P186" i="3" s="1"/>
  <c r="BD188" i="1"/>
  <c r="BG187" s="1"/>
  <c r="BI187" s="1"/>
  <c r="N185" i="3" s="1"/>
  <c r="CB480" i="1" l="1"/>
  <c r="CC480"/>
  <c r="CD480" s="1"/>
  <c r="CE480" s="1"/>
  <c r="CE478"/>
  <c r="CC479"/>
  <c r="CD479" s="1"/>
  <c r="CE479" s="1"/>
  <c r="BY481"/>
  <c r="BZ481" s="1"/>
  <c r="O185" i="3" s="1"/>
  <c r="CA481" i="1"/>
  <c r="Q185" i="3" s="1"/>
  <c r="BY482" i="1"/>
  <c r="BZ482" s="1"/>
  <c r="O186" i="3" s="1"/>
  <c r="CA482" i="1"/>
  <c r="Q186" i="3" s="1"/>
  <c r="CB479" i="1"/>
  <c r="G484"/>
  <c r="G483"/>
  <c r="BJ186"/>
  <c r="BK186" s="1"/>
  <c r="BL186" s="1"/>
  <c r="N184" i="3"/>
  <c r="BN188" i="1"/>
  <c r="BO188"/>
  <c r="BP188" s="1"/>
  <c r="BQ188" s="1"/>
  <c r="A485"/>
  <c r="A193"/>
  <c r="BE191"/>
  <c r="BO187"/>
  <c r="BP187" s="1"/>
  <c r="BQ187" s="1"/>
  <c r="BN187"/>
  <c r="BM190"/>
  <c r="P188" i="3" s="1"/>
  <c r="BD190" i="1"/>
  <c r="BG189" s="1"/>
  <c r="BI189" s="1"/>
  <c r="N187" i="3" s="1"/>
  <c r="BD189" i="1"/>
  <c r="BG188" s="1"/>
  <c r="BI188" s="1"/>
  <c r="N186" i="3" s="1"/>
  <c r="BM189" i="1"/>
  <c r="P187" i="3" s="1"/>
  <c r="BJ187" i="1"/>
  <c r="BK187" s="1"/>
  <c r="BL187" s="1"/>
  <c r="A194"/>
  <c r="BE192"/>
  <c r="A486"/>
  <c r="CB481" l="1"/>
  <c r="CC481"/>
  <c r="CD481" s="1"/>
  <c r="CA483"/>
  <c r="Q187" i="3" s="1"/>
  <c r="BY483" i="1"/>
  <c r="BZ483" s="1"/>
  <c r="O187" i="3" s="1"/>
  <c r="CC482" i="1"/>
  <c r="CD482" s="1"/>
  <c r="CE482" s="1"/>
  <c r="CA484"/>
  <c r="Q188" i="3" s="1"/>
  <c r="BY484" i="1"/>
  <c r="BZ484" s="1"/>
  <c r="O188" i="3" s="1"/>
  <c r="CB482" i="1"/>
  <c r="G486"/>
  <c r="G485"/>
  <c r="A196"/>
  <c r="A488"/>
  <c r="BE194"/>
  <c r="BO190"/>
  <c r="BP190" s="1"/>
  <c r="BQ190" s="1"/>
  <c r="BN190"/>
  <c r="A487"/>
  <c r="BE193"/>
  <c r="A195"/>
  <c r="BJ189"/>
  <c r="BK189" s="1"/>
  <c r="BL189" s="1"/>
  <c r="BD191"/>
  <c r="BG190" s="1"/>
  <c r="BI190" s="1"/>
  <c r="N188" i="3" s="1"/>
  <c r="BM191" i="1"/>
  <c r="P189" i="3" s="1"/>
  <c r="BJ188" i="1"/>
  <c r="BK188" s="1"/>
  <c r="BM192"/>
  <c r="P190" i="3" s="1"/>
  <c r="BD192" i="1"/>
  <c r="BG191" s="1"/>
  <c r="BI191" s="1"/>
  <c r="N189" i="3" s="1"/>
  <c r="BO189" i="1"/>
  <c r="BP189" s="1"/>
  <c r="BQ189" s="1"/>
  <c r="BN189"/>
  <c r="CE481" l="1"/>
  <c r="CC484"/>
  <c r="CD484" s="1"/>
  <c r="CB484"/>
  <c r="CB483"/>
  <c r="CA486"/>
  <c r="Q190" i="3" s="1"/>
  <c r="BY486" i="1"/>
  <c r="BZ486" s="1"/>
  <c r="O190" i="3" s="1"/>
  <c r="CC483" i="1"/>
  <c r="CD483" s="1"/>
  <c r="CE483" s="1"/>
  <c r="CA485"/>
  <c r="Q189" i="3" s="1"/>
  <c r="BY485" i="1"/>
  <c r="BZ485" s="1"/>
  <c r="O189" i="3" s="1"/>
  <c r="G487" i="1"/>
  <c r="G488"/>
  <c r="BL188"/>
  <c r="BO192"/>
  <c r="BP192" s="1"/>
  <c r="BN192"/>
  <c r="BJ191"/>
  <c r="BK191" s="1"/>
  <c r="BL191" s="1"/>
  <c r="BO191"/>
  <c r="BP191" s="1"/>
  <c r="BQ191" s="1"/>
  <c r="BN191"/>
  <c r="A489"/>
  <c r="A197"/>
  <c r="BE195"/>
  <c r="BM194"/>
  <c r="P192" i="3" s="1"/>
  <c r="BD194" i="1"/>
  <c r="BG193" s="1"/>
  <c r="BI193" s="1"/>
  <c r="N191" i="3" s="1"/>
  <c r="BJ190" i="1"/>
  <c r="BK190" s="1"/>
  <c r="BL190" s="1"/>
  <c r="BD193"/>
  <c r="BG192" s="1"/>
  <c r="BI192" s="1"/>
  <c r="N190" i="3" s="1"/>
  <c r="BM193" i="1"/>
  <c r="P191" i="3" s="1"/>
  <c r="A198" i="1"/>
  <c r="A490"/>
  <c r="BE196"/>
  <c r="CE484" l="1"/>
  <c r="CB486"/>
  <c r="CC486"/>
  <c r="CD486" s="1"/>
  <c r="CE486" s="1"/>
  <c r="CA488"/>
  <c r="Q192" i="3" s="1"/>
  <c r="BY488" i="1"/>
  <c r="BZ488" s="1"/>
  <c r="O192" i="3" s="1"/>
  <c r="BY487" i="1"/>
  <c r="BZ487" s="1"/>
  <c r="O191" i="3" s="1"/>
  <c r="CA487" i="1"/>
  <c r="Q191" i="3" s="1"/>
  <c r="CB485" i="1"/>
  <c r="CC485"/>
  <c r="CD485" s="1"/>
  <c r="CE485" s="1"/>
  <c r="G490"/>
  <c r="G489"/>
  <c r="BM196"/>
  <c r="P194" i="3" s="1"/>
  <c r="BD196" i="1"/>
  <c r="BG195" s="1"/>
  <c r="BI195" s="1"/>
  <c r="N193" i="3" s="1"/>
  <c r="BO194" i="1"/>
  <c r="BP194" s="1"/>
  <c r="BQ194" s="1"/>
  <c r="BN194"/>
  <c r="BJ193"/>
  <c r="BK193" s="1"/>
  <c r="BL193" s="1"/>
  <c r="A200"/>
  <c r="A492"/>
  <c r="BE198"/>
  <c r="A491"/>
  <c r="BE197"/>
  <c r="A199"/>
  <c r="BQ192"/>
  <c r="BJ192"/>
  <c r="BK192" s="1"/>
  <c r="BL192" s="1"/>
  <c r="BN193"/>
  <c r="BO193"/>
  <c r="BP193" s="1"/>
  <c r="BQ193" s="1"/>
  <c r="BM195"/>
  <c r="P193" i="3" s="1"/>
  <c r="BD195" i="1"/>
  <c r="BG194" s="1"/>
  <c r="BI194" s="1"/>
  <c r="N192" i="3" s="1"/>
  <c r="CC487" i="1" l="1"/>
  <c r="CD487" s="1"/>
  <c r="CE487" s="1"/>
  <c r="CB487"/>
  <c r="CA490"/>
  <c r="Q194" i="3" s="1"/>
  <c r="BY490" i="1"/>
  <c r="BZ490" s="1"/>
  <c r="O194" i="3" s="1"/>
  <c r="CB488" i="1"/>
  <c r="CA489"/>
  <c r="Q193" i="3" s="1"/>
  <c r="BY489" i="1"/>
  <c r="BZ489" s="1"/>
  <c r="O193" i="3" s="1"/>
  <c r="CC488" i="1"/>
  <c r="CD488" s="1"/>
  <c r="G491"/>
  <c r="G492"/>
  <c r="BJ194"/>
  <c r="BK194" s="1"/>
  <c r="BL194" s="1"/>
  <c r="BD197"/>
  <c r="BG196" s="1"/>
  <c r="BI196" s="1"/>
  <c r="N194" i="3" s="1"/>
  <c r="BM197" i="1"/>
  <c r="P195" i="3" s="1"/>
  <c r="A202" i="1"/>
  <c r="A494"/>
  <c r="BE200"/>
  <c r="BJ195"/>
  <c r="BM198"/>
  <c r="P196" i="3" s="1"/>
  <c r="BD198" i="1"/>
  <c r="BG197" s="1"/>
  <c r="BI197" s="1"/>
  <c r="N195" i="3" s="1"/>
  <c r="BN196" i="1"/>
  <c r="BO196"/>
  <c r="BP196" s="1"/>
  <c r="BQ196" s="1"/>
  <c r="A493"/>
  <c r="BE199"/>
  <c r="A201"/>
  <c r="BN195"/>
  <c r="BO195"/>
  <c r="BP195" s="1"/>
  <c r="BQ195" s="1"/>
  <c r="CC489" l="1"/>
  <c r="CD489" s="1"/>
  <c r="CE489" s="1"/>
  <c r="CB489"/>
  <c r="CE488"/>
  <c r="CB490"/>
  <c r="CA491"/>
  <c r="Q195" i="3" s="1"/>
  <c r="BY491" i="1"/>
  <c r="BZ491" s="1"/>
  <c r="O195" i="3" s="1"/>
  <c r="CA492" i="1"/>
  <c r="Q196" i="3" s="1"/>
  <c r="BY492" i="1"/>
  <c r="BZ492" s="1"/>
  <c r="O196" i="3" s="1"/>
  <c r="CC490" i="1"/>
  <c r="CD490" s="1"/>
  <c r="CE490" s="1"/>
  <c r="G494"/>
  <c r="G493"/>
  <c r="BK195"/>
  <c r="BL195" s="1"/>
  <c r="BO198"/>
  <c r="BN198"/>
  <c r="BM199"/>
  <c r="P197" i="3" s="1"/>
  <c r="BD199" i="1"/>
  <c r="BG198" s="1"/>
  <c r="BI198" s="1"/>
  <c r="N196" i="3" s="1"/>
  <c r="A204" i="1"/>
  <c r="A496"/>
  <c r="BE202"/>
  <c r="BJ196"/>
  <c r="BK196" s="1"/>
  <c r="A495"/>
  <c r="BE201"/>
  <c r="A203"/>
  <c r="BM200"/>
  <c r="P198" i="3" s="1"/>
  <c r="BD200" i="1"/>
  <c r="BG199" s="1"/>
  <c r="BI199" s="1"/>
  <c r="N197" i="3" s="1"/>
  <c r="BJ197" i="1"/>
  <c r="BK197" s="1"/>
  <c r="BL197" s="1"/>
  <c r="BN197"/>
  <c r="BO197"/>
  <c r="BP197" s="1"/>
  <c r="BQ197" s="1"/>
  <c r="CC492" l="1"/>
  <c r="CD492" s="1"/>
  <c r="CE492" s="1"/>
  <c r="CB492"/>
  <c r="CC491"/>
  <c r="CD491" s="1"/>
  <c r="CE491" s="1"/>
  <c r="CA494"/>
  <c r="Q198" i="3" s="1"/>
  <c r="BY494" i="1"/>
  <c r="BZ494" s="1"/>
  <c r="O198" i="3" s="1"/>
  <c r="CA493" i="1"/>
  <c r="Q197" i="3" s="1"/>
  <c r="BY493" i="1"/>
  <c r="BZ493" s="1"/>
  <c r="O197" i="3" s="1"/>
  <c r="CB491" i="1"/>
  <c r="G495"/>
  <c r="G496"/>
  <c r="CB494"/>
  <c r="BL196"/>
  <c r="BP198"/>
  <c r="BQ198" s="1"/>
  <c r="BO200"/>
  <c r="BP200" s="1"/>
  <c r="BN200"/>
  <c r="BM201"/>
  <c r="P199" i="3" s="1"/>
  <c r="BD201" i="1"/>
  <c r="BG200" s="1"/>
  <c r="BI200" s="1"/>
  <c r="BM202"/>
  <c r="P200" i="3" s="1"/>
  <c r="BD202" i="1"/>
  <c r="BG201" s="1"/>
  <c r="BI201" s="1"/>
  <c r="N199" i="3" s="1"/>
  <c r="BN199" i="1"/>
  <c r="BO199"/>
  <c r="BP199" s="1"/>
  <c r="BQ199" s="1"/>
  <c r="A206"/>
  <c r="A498"/>
  <c r="BE204"/>
  <c r="A497"/>
  <c r="BE203"/>
  <c r="A205"/>
  <c r="BJ198"/>
  <c r="BK198" s="1"/>
  <c r="BL198" s="1"/>
  <c r="BJ199"/>
  <c r="BK199" s="1"/>
  <c r="BL199" s="1"/>
  <c r="CC493" l="1"/>
  <c r="CD493" s="1"/>
  <c r="CE493" s="1"/>
  <c r="CB493"/>
  <c r="CA495"/>
  <c r="Q199" i="3" s="1"/>
  <c r="BY495" i="1"/>
  <c r="BZ495" s="1"/>
  <c r="O199" i="3" s="1"/>
  <c r="BY496" i="1"/>
  <c r="BZ496" s="1"/>
  <c r="O200" i="3" s="1"/>
  <c r="CA496" i="1"/>
  <c r="Q200" i="3" s="1"/>
  <c r="CC494" i="1"/>
  <c r="CD494" s="1"/>
  <c r="CE494" s="1"/>
  <c r="G497"/>
  <c r="G498"/>
  <c r="BJ200"/>
  <c r="BK200" s="1"/>
  <c r="BL200" s="1"/>
  <c r="N198" i="3"/>
  <c r="A499" i="1"/>
  <c r="A207"/>
  <c r="BE205"/>
  <c r="BM204"/>
  <c r="P202" i="3" s="1"/>
  <c r="BD204" i="1"/>
  <c r="BG203" s="1"/>
  <c r="BI203" s="1"/>
  <c r="N201" i="3" s="1"/>
  <c r="BO202" i="1"/>
  <c r="BP202" s="1"/>
  <c r="BN202"/>
  <c r="BM203"/>
  <c r="P201" i="3" s="1"/>
  <c r="BD203" i="1"/>
  <c r="BG202" s="1"/>
  <c r="BI202" s="1"/>
  <c r="BE304"/>
  <c r="A500"/>
  <c r="BE206"/>
  <c r="BJ201"/>
  <c r="BK201" s="1"/>
  <c r="BL201" s="1"/>
  <c r="BQ200"/>
  <c r="BN201"/>
  <c r="BO201"/>
  <c r="BP201" s="1"/>
  <c r="BQ201" s="1"/>
  <c r="CC496" l="1"/>
  <c r="CD496" s="1"/>
  <c r="CE496" s="1"/>
  <c r="CB496"/>
  <c r="BY497"/>
  <c r="BZ497" s="1"/>
  <c r="O201" i="3" s="1"/>
  <c r="CA497" i="1"/>
  <c r="Q201" i="3" s="1"/>
  <c r="CB495" i="1"/>
  <c r="CA498"/>
  <c r="Q202" i="3" s="1"/>
  <c r="BY498" i="1"/>
  <c r="BZ498" s="1"/>
  <c r="O202" i="3" s="1"/>
  <c r="CC495" i="1"/>
  <c r="CD495" s="1"/>
  <c r="G500"/>
  <c r="G499"/>
  <c r="BJ202"/>
  <c r="BK202" s="1"/>
  <c r="BL202" s="1"/>
  <c r="N200" i="3"/>
  <c r="CC497" i="1"/>
  <c r="CD497" s="1"/>
  <c r="CB497"/>
  <c r="BM206"/>
  <c r="P204" i="3" s="1"/>
  <c r="BD206" i="1"/>
  <c r="BG205" s="1"/>
  <c r="BI205" s="1"/>
  <c r="N203" i="3" s="1"/>
  <c r="BE207" i="1"/>
  <c r="A501"/>
  <c r="BM304"/>
  <c r="P302" i="3" s="1"/>
  <c r="BD304" i="1"/>
  <c r="BG303" s="1"/>
  <c r="BI303" s="1"/>
  <c r="N301" i="3" s="1"/>
  <c r="BJ203" i="1"/>
  <c r="BQ202"/>
  <c r="BM205"/>
  <c r="P203" i="3" s="1"/>
  <c r="BD205" i="1"/>
  <c r="BG204" s="1"/>
  <c r="BI204" s="1"/>
  <c r="N202" i="3" s="1"/>
  <c r="BN203" i="1"/>
  <c r="BO203"/>
  <c r="BP203" s="1"/>
  <c r="BQ203" s="1"/>
  <c r="BN204"/>
  <c r="BO204"/>
  <c r="BP204" s="1"/>
  <c r="BQ204" s="1"/>
  <c r="CC498" l="1"/>
  <c r="CD498" s="1"/>
  <c r="CE498" s="1"/>
  <c r="CE495"/>
  <c r="CB498"/>
  <c r="BY499"/>
  <c r="BZ499" s="1"/>
  <c r="O203" i="3" s="1"/>
  <c r="CA499" i="1"/>
  <c r="Q203" i="3" s="1"/>
  <c r="BY500" i="1"/>
  <c r="BZ500" s="1"/>
  <c r="O204" i="3" s="1"/>
  <c r="CA500" i="1"/>
  <c r="Q204" i="3" s="1"/>
  <c r="G501" i="1"/>
  <c r="CE497"/>
  <c r="BK203"/>
  <c r="BL203" s="1"/>
  <c r="BO206"/>
  <c r="BP206" s="1"/>
  <c r="BN206"/>
  <c r="BJ303"/>
  <c r="BK303" s="1"/>
  <c r="BL303" s="1"/>
  <c r="BJ205"/>
  <c r="BK205" s="1"/>
  <c r="BL205" s="1"/>
  <c r="BN205"/>
  <c r="BO205"/>
  <c r="BP205" s="1"/>
  <c r="BQ205" s="1"/>
  <c r="BM207"/>
  <c r="P205" i="3" s="1"/>
  <c r="BD207" i="1"/>
  <c r="BG206" s="1"/>
  <c r="BI206" s="1"/>
  <c r="BN304"/>
  <c r="BO304"/>
  <c r="BP304" s="1"/>
  <c r="BQ304" s="1"/>
  <c r="BJ204"/>
  <c r="BK204" s="1"/>
  <c r="CB499" l="1"/>
  <c r="CC499"/>
  <c r="CD499" s="1"/>
  <c r="CE499" s="1"/>
  <c r="CB500"/>
  <c r="CC500"/>
  <c r="CD500" s="1"/>
  <c r="CE500" s="1"/>
  <c r="CA501"/>
  <c r="Q205" i="3" s="1"/>
  <c r="BY501" i="1"/>
  <c r="BZ501" s="1"/>
  <c r="O205" i="3" s="1"/>
  <c r="BJ206" i="1"/>
  <c r="BK206" s="1"/>
  <c r="BL206" s="1"/>
  <c r="N204" i="3"/>
  <c r="BQ206" i="1"/>
  <c r="BO207"/>
  <c r="BP207" s="1"/>
  <c r="BQ207" s="1"/>
  <c r="BN207"/>
  <c r="BL204"/>
  <c r="CC501" l="1"/>
  <c r="CD501" s="1"/>
  <c r="CE501" s="1"/>
  <c r="CB501"/>
  <c r="K4" i="4"/>
  <c r="Y8" i="3" s="1"/>
  <c r="Y10" s="1"/>
  <c r="Q26" i="4"/>
  <c r="Q27" s="1"/>
  <c r="Y11" i="3" l="1"/>
  <c r="Y14"/>
  <c r="Y12"/>
  <c r="Y13" s="1"/>
  <c r="L43" i="4"/>
  <c r="L10"/>
  <c r="Y18" i="3" l="1"/>
  <c r="Y19"/>
  <c r="L11" i="4"/>
  <c r="W13"/>
  <c r="W11"/>
  <c r="Y15" i="3"/>
  <c r="Y16" s="1"/>
  <c r="Y17" s="1"/>
  <c r="Y21" s="1"/>
  <c r="Q11" i="4"/>
  <c r="Z21" i="3" l="1"/>
  <c r="H4" i="11" s="1"/>
  <c r="Y22" i="3"/>
  <c r="W12" i="4"/>
  <c r="T8" i="3"/>
  <c r="W14" i="4"/>
  <c r="T11" i="3" s="1"/>
  <c r="T10"/>
  <c r="L37" i="4"/>
  <c r="N37" s="1"/>
  <c r="L15"/>
  <c r="N15" s="1"/>
  <c r="L39"/>
  <c r="L12"/>
  <c r="L38"/>
  <c r="L16"/>
  <c r="N16" s="1"/>
  <c r="L20" s="1"/>
  <c r="L14"/>
  <c r="N14" s="1"/>
  <c r="L13"/>
  <c r="N13" s="1"/>
  <c r="Q13"/>
  <c r="Q12"/>
  <c r="Q15"/>
  <c r="Q18"/>
  <c r="S18" s="1"/>
  <c r="Q19"/>
  <c r="W15" l="1"/>
  <c r="T12" i="3" s="1"/>
  <c r="W18" i="4"/>
  <c r="T15" i="3" s="1"/>
  <c r="W17" i="4"/>
  <c r="T14" i="3" s="1"/>
  <c r="T9"/>
  <c r="AA21"/>
  <c r="I4" i="11" s="1"/>
  <c r="D12" i="13" s="1"/>
  <c r="G37" i="10" s="1"/>
  <c r="D11" i="13"/>
  <c r="G36" i="10" s="1"/>
  <c r="S13" i="4"/>
  <c r="Q14" s="1"/>
  <c r="Q16" s="1"/>
  <c r="Q31" s="1"/>
  <c r="S12"/>
  <c r="L40"/>
  <c r="L41" s="1"/>
  <c r="N41" s="1"/>
  <c r="L44" s="1"/>
  <c r="L45" s="1"/>
  <c r="L17"/>
  <c r="N12"/>
  <c r="L31" s="1"/>
  <c r="Q20"/>
  <c r="Q21" s="1"/>
  <c r="S21" s="1"/>
  <c r="L8" i="11" l="1"/>
  <c r="L43" s="1"/>
  <c r="W16" i="4"/>
  <c r="T13" i="3" s="1"/>
  <c r="AB21"/>
  <c r="J4" i="11" s="1"/>
  <c r="Q32" i="4"/>
  <c r="R32" s="1"/>
  <c r="S32" s="1"/>
  <c r="S31"/>
  <c r="Q33" s="1"/>
  <c r="S33" s="1"/>
  <c r="L21"/>
  <c r="L19"/>
  <c r="L18"/>
  <c r="L22"/>
  <c r="Q17"/>
  <c r="M32"/>
  <c r="N31"/>
  <c r="L10" i="11" l="1"/>
  <c r="L11" s="1"/>
  <c r="W20" i="4"/>
  <c r="T17" i="3" s="1"/>
  <c r="L23" i="4"/>
  <c r="N23" s="1"/>
  <c r="L25" s="1"/>
  <c r="N25" s="1"/>
  <c r="D13" i="13"/>
  <c r="G38" i="10" s="1"/>
  <c r="C16" i="14" s="1"/>
  <c r="Q26" i="11"/>
  <c r="Q27" s="1"/>
  <c r="K4"/>
  <c r="R34" i="4"/>
  <c r="Q28"/>
  <c r="I16" i="10" s="1"/>
  <c r="S3" i="14" s="1"/>
  <c r="L34" i="4"/>
  <c r="M34" s="1"/>
  <c r="L35"/>
  <c r="S17"/>
  <c r="Q30"/>
  <c r="S30" s="1"/>
  <c r="H3" i="5" s="1"/>
  <c r="I8" i="10" s="1"/>
  <c r="Q35" i="4"/>
  <c r="W21" l="1"/>
  <c r="Q11" i="11"/>
  <c r="Q18" s="1"/>
  <c r="S18" s="1"/>
  <c r="X20" i="4"/>
  <c r="Y20" s="1"/>
  <c r="V17" i="3" s="1"/>
  <c r="I4" i="9" s="1"/>
  <c r="D12" i="12" s="1"/>
  <c r="G24" i="10" s="1"/>
  <c r="L26" i="4"/>
  <c r="M26" s="1"/>
  <c r="L12" i="11"/>
  <c r="N12" s="1"/>
  <c r="L13"/>
  <c r="N13" s="1"/>
  <c r="L17" s="1"/>
  <c r="L14"/>
  <c r="N14" s="1"/>
  <c r="L15"/>
  <c r="N15" s="1"/>
  <c r="L37"/>
  <c r="N37" s="1"/>
  <c r="L16"/>
  <c r="N16" s="1"/>
  <c r="L20" s="1"/>
  <c r="L39"/>
  <c r="L38"/>
  <c r="M3" i="5"/>
  <c r="M8" i="10"/>
  <c r="Q9" s="1"/>
  <c r="I11"/>
  <c r="O3" i="14" s="1"/>
  <c r="S28" i="4"/>
  <c r="H12" i="5"/>
  <c r="Q36" i="4"/>
  <c r="O5" s="1"/>
  <c r="H6" i="5" s="1"/>
  <c r="I10" i="10" s="1"/>
  <c r="Q37" i="4"/>
  <c r="P5" s="1"/>
  <c r="I6" i="5" s="1"/>
  <c r="J11" i="10" s="1"/>
  <c r="S35" i="4"/>
  <c r="Q42" s="1"/>
  <c r="I15" i="10" s="1"/>
  <c r="G3" i="14" s="1"/>
  <c r="L28" i="4"/>
  <c r="Q12" i="11" l="1"/>
  <c r="S12" s="1"/>
  <c r="Q20" s="1"/>
  <c r="Q13"/>
  <c r="U17" i="3"/>
  <c r="H4" i="9" s="1"/>
  <c r="D11" i="12" s="1"/>
  <c r="G23" i="10" s="1"/>
  <c r="Q19" i="11"/>
  <c r="Q15"/>
  <c r="N26" i="4"/>
  <c r="R37"/>
  <c r="Q5" s="1"/>
  <c r="J6" i="5" s="1"/>
  <c r="K11" i="10" s="1"/>
  <c r="L31" i="11"/>
  <c r="L19"/>
  <c r="L21"/>
  <c r="L22"/>
  <c r="L18"/>
  <c r="S13"/>
  <c r="Q14" s="1"/>
  <c r="Z20" i="4"/>
  <c r="W17" i="3" s="1"/>
  <c r="J4" i="9" s="1"/>
  <c r="D13" i="12" s="1"/>
  <c r="G25" i="10" s="1"/>
  <c r="L40" i="11"/>
  <c r="L41" s="1"/>
  <c r="N41" s="1"/>
  <c r="L44" s="1"/>
  <c r="L45" s="1"/>
  <c r="Q38" i="4"/>
  <c r="S38" s="1"/>
  <c r="Q39" s="1"/>
  <c r="I13" i="10" s="1"/>
  <c r="K3" i="14" s="1"/>
  <c r="L29" i="4"/>
  <c r="N28"/>
  <c r="L30"/>
  <c r="H13" i="5"/>
  <c r="I17" i="10" s="1"/>
  <c r="Q43" i="4"/>
  <c r="T5" s="1"/>
  <c r="H10" i="5" s="1"/>
  <c r="I14" i="10" s="1"/>
  <c r="Q44" i="4"/>
  <c r="U5" s="1"/>
  <c r="I10" i="5" s="1"/>
  <c r="J15" i="10" s="1"/>
  <c r="C44" i="14" l="1"/>
  <c r="Q16" i="11"/>
  <c r="Q31" s="1"/>
  <c r="S31" s="1"/>
  <c r="L8" i="9"/>
  <c r="L43" s="1"/>
  <c r="S37" i="4"/>
  <c r="R5" s="1"/>
  <c r="K6" i="5" s="1"/>
  <c r="L11" i="10" s="1"/>
  <c r="M29" i="4"/>
  <c r="N29" s="1"/>
  <c r="Q21" i="11"/>
  <c r="S21" s="1"/>
  <c r="L23"/>
  <c r="N23" s="1"/>
  <c r="L25" s="1"/>
  <c r="L26" s="1"/>
  <c r="M26" s="1"/>
  <c r="N26" s="1"/>
  <c r="Q17"/>
  <c r="Q26" i="9"/>
  <c r="Q27" s="1"/>
  <c r="N31" i="11"/>
  <c r="M32"/>
  <c r="K4" i="9"/>
  <c r="Q40" i="4"/>
  <c r="P8" s="1"/>
  <c r="I8" i="5" s="1"/>
  <c r="J13" i="10" s="1"/>
  <c r="R44" i="4"/>
  <c r="I13" i="5"/>
  <c r="J17" i="10" s="1"/>
  <c r="L50" i="4"/>
  <c r="L47"/>
  <c r="N47" s="1"/>
  <c r="L10" i="9" l="1"/>
  <c r="Q11" s="1"/>
  <c r="Q32" i="11"/>
  <c r="R32" s="1"/>
  <c r="S32" s="1"/>
  <c r="N25"/>
  <c r="L28" s="1"/>
  <c r="M11" i="10"/>
  <c r="O4" i="14" s="1"/>
  <c r="H19" i="12"/>
  <c r="L34" i="11"/>
  <c r="M34" s="1"/>
  <c r="L35"/>
  <c r="M3" i="13" s="1"/>
  <c r="M33" i="10" s="1"/>
  <c r="S17" i="11"/>
  <c r="Q30"/>
  <c r="S30" s="1"/>
  <c r="H3" i="13" s="1"/>
  <c r="I33" i="10" s="1"/>
  <c r="Q33" i="11"/>
  <c r="S33" s="1"/>
  <c r="Q35"/>
  <c r="L48" i="4"/>
  <c r="L46"/>
  <c r="M16" i="10" s="1"/>
  <c r="S4" i="14" s="1"/>
  <c r="J13" i="5"/>
  <c r="K17" i="10" s="1"/>
  <c r="R40" i="4"/>
  <c r="Q8" s="1"/>
  <c r="J8" i="5" s="1"/>
  <c r="K13" i="10" s="1"/>
  <c r="L52" i="4"/>
  <c r="P4" s="1"/>
  <c r="N6" i="5" s="1"/>
  <c r="N11" i="10" s="1"/>
  <c r="H18" i="5"/>
  <c r="L51" i="4"/>
  <c r="O4" s="1"/>
  <c r="M6" i="5" s="1"/>
  <c r="N50" i="4"/>
  <c r="H19" i="5"/>
  <c r="V5" i="4"/>
  <c r="J10" i="5" s="1"/>
  <c r="K15" i="10" s="1"/>
  <c r="S44" i="4"/>
  <c r="W5" s="1"/>
  <c r="K10" i="5" s="1"/>
  <c r="L15" i="10" s="1"/>
  <c r="L11" i="9" l="1"/>
  <c r="L39" s="1"/>
  <c r="S35" i="11"/>
  <c r="Q36"/>
  <c r="O5" s="1"/>
  <c r="H6" i="13" s="1"/>
  <c r="I36" i="10" s="1"/>
  <c r="Q37" i="11"/>
  <c r="P5" s="1"/>
  <c r="I6" i="13" s="1"/>
  <c r="J35" i="10" s="1"/>
  <c r="Q18" i="9"/>
  <c r="S18" s="1"/>
  <c r="Q19"/>
  <c r="Q12"/>
  <c r="Q13"/>
  <c r="S13" s="1"/>
  <c r="Q14" s="1"/>
  <c r="Q17" s="1"/>
  <c r="S17" s="1"/>
  <c r="Q15"/>
  <c r="L14"/>
  <c r="N14" s="1"/>
  <c r="I19" i="12"/>
  <c r="R22" i="10" s="1"/>
  <c r="L30" i="11"/>
  <c r="L29"/>
  <c r="M29" s="1"/>
  <c r="N29" s="1"/>
  <c r="N28"/>
  <c r="K13" i="5"/>
  <c r="L17" i="10" s="1"/>
  <c r="Q33"/>
  <c r="M10"/>
  <c r="M12"/>
  <c r="R34" i="11"/>
  <c r="Q28"/>
  <c r="M48" i="4"/>
  <c r="N48" s="1"/>
  <c r="I18" i="5"/>
  <c r="I19" i="6"/>
  <c r="N46" i="4"/>
  <c r="L53" s="1"/>
  <c r="L54" s="1"/>
  <c r="M12" i="5"/>
  <c r="M52" i="4"/>
  <c r="I19" i="5"/>
  <c r="R12" i="10" s="1"/>
  <c r="I18" i="6"/>
  <c r="S40" i="4"/>
  <c r="R8" s="1"/>
  <c r="K8" i="5" s="1"/>
  <c r="L13" i="10" s="1"/>
  <c r="L13" i="9" l="1"/>
  <c r="N13" s="1"/>
  <c r="L22" s="1"/>
  <c r="L38"/>
  <c r="L37"/>
  <c r="N37" s="1"/>
  <c r="L12"/>
  <c r="N12" s="1"/>
  <c r="L16"/>
  <c r="N16" s="1"/>
  <c r="L20" s="1"/>
  <c r="L15"/>
  <c r="N15" s="1"/>
  <c r="J19" i="12"/>
  <c r="S22" i="10" s="1"/>
  <c r="R37" i="11"/>
  <c r="Q5" s="1"/>
  <c r="J6" i="13" s="1"/>
  <c r="K35" i="10" s="1"/>
  <c r="J19" i="6"/>
  <c r="S46" i="10" s="1"/>
  <c r="R46"/>
  <c r="M16" i="12"/>
  <c r="M13" i="10"/>
  <c r="K4" i="14" s="1"/>
  <c r="S28" i="11"/>
  <c r="Q38" s="1"/>
  <c r="S38" s="1"/>
  <c r="Q39" s="1"/>
  <c r="H12" i="13"/>
  <c r="L50" i="11"/>
  <c r="L47"/>
  <c r="N47" s="1"/>
  <c r="L19" i="9"/>
  <c r="L18"/>
  <c r="L17"/>
  <c r="S12"/>
  <c r="Q20" s="1"/>
  <c r="Q21" s="1"/>
  <c r="S21" s="1"/>
  <c r="Q16"/>
  <c r="Q31" s="1"/>
  <c r="J18" i="6"/>
  <c r="S45" i="10" s="1"/>
  <c r="R45"/>
  <c r="J19" i="5"/>
  <c r="Q30" i="9"/>
  <c r="S30" s="1"/>
  <c r="H3" i="12" s="1"/>
  <c r="I20" i="10" s="1"/>
  <c r="J18" i="5"/>
  <c r="R11" i="10"/>
  <c r="L40" i="9"/>
  <c r="L41" s="1"/>
  <c r="N41" s="1"/>
  <c r="L44" s="1"/>
  <c r="L45" s="1"/>
  <c r="M13" i="5"/>
  <c r="M17" i="10" s="1"/>
  <c r="H16" i="5"/>
  <c r="Q4" i="4"/>
  <c r="O6" i="5" s="1"/>
  <c r="O11" i="10" s="1"/>
  <c r="N52" i="4"/>
  <c r="R4" s="1"/>
  <c r="P6" i="5" s="1"/>
  <c r="P11" i="10" s="1"/>
  <c r="L55" i="4"/>
  <c r="P7" s="1"/>
  <c r="N8" i="5" s="1"/>
  <c r="N13" i="10" s="1"/>
  <c r="M16" i="5"/>
  <c r="L57" i="4"/>
  <c r="M15" i="10" s="1"/>
  <c r="G4" i="14" s="1"/>
  <c r="L31" i="9" l="1"/>
  <c r="N31" s="1"/>
  <c r="L21"/>
  <c r="K19" i="12"/>
  <c r="T22" i="10" s="1"/>
  <c r="S37" i="11"/>
  <c r="R5" s="1"/>
  <c r="K6" i="13" s="1"/>
  <c r="L35" i="10" s="1"/>
  <c r="K18" i="5"/>
  <c r="T11" i="10" s="1"/>
  <c r="S11"/>
  <c r="Q40" i="11"/>
  <c r="P8" s="1"/>
  <c r="I8" i="13" s="1"/>
  <c r="J37" i="10" s="1"/>
  <c r="I40"/>
  <c r="R15" i="14" s="1"/>
  <c r="H13" i="13"/>
  <c r="K19" i="5"/>
  <c r="T12" i="10" s="1"/>
  <c r="S12"/>
  <c r="Q32" i="9"/>
  <c r="R32" s="1"/>
  <c r="S32" s="1"/>
  <c r="S31"/>
  <c r="Q33" s="1"/>
  <c r="S33" s="1"/>
  <c r="H18" i="13"/>
  <c r="I18" s="1"/>
  <c r="N50" i="11"/>
  <c r="L51"/>
  <c r="O4" s="1"/>
  <c r="M6" i="13" s="1"/>
  <c r="M36" i="10" s="1"/>
  <c r="L52" i="11"/>
  <c r="P4" s="1"/>
  <c r="N6" i="13" s="1"/>
  <c r="N35" i="10" s="1"/>
  <c r="H19" i="13"/>
  <c r="N16" i="12"/>
  <c r="M55" i="4"/>
  <c r="Q7" s="1"/>
  <c r="O8" i="5" s="1"/>
  <c r="O13" i="10" s="1"/>
  <c r="Q42" i="11"/>
  <c r="L48"/>
  <c r="M48" s="1"/>
  <c r="L46"/>
  <c r="M40" i="10" s="1"/>
  <c r="R16" i="14" s="1"/>
  <c r="K19" i="6"/>
  <c r="T46" i="10" s="1"/>
  <c r="L23" i="9"/>
  <c r="N23" s="1"/>
  <c r="L25" s="1"/>
  <c r="N13" i="5"/>
  <c r="O13" s="1"/>
  <c r="O17" i="10" s="1"/>
  <c r="S17" s="1"/>
  <c r="M19" i="5"/>
  <c r="L58" i="4"/>
  <c r="T4" s="1"/>
  <c r="M10" i="5" s="1"/>
  <c r="M14" i="10" s="1"/>
  <c r="L59" i="4"/>
  <c r="U4" s="1"/>
  <c r="N10" i="5" s="1"/>
  <c r="N15" i="10" s="1"/>
  <c r="M18" i="5"/>
  <c r="I16"/>
  <c r="R16" i="10" s="1"/>
  <c r="N16" i="5"/>
  <c r="R13" i="10" s="1"/>
  <c r="N16" i="6"/>
  <c r="M32" i="9" l="1"/>
  <c r="R40" i="11"/>
  <c r="Q8" s="1"/>
  <c r="J8" i="13" s="1"/>
  <c r="K37" i="10" s="1"/>
  <c r="Q35" i="9"/>
  <c r="I35" i="10" s="1"/>
  <c r="M15" i="14" s="1"/>
  <c r="L34" i="9"/>
  <c r="M34" s="1"/>
  <c r="L35"/>
  <c r="M3" i="12" s="1"/>
  <c r="M20" i="10" s="1"/>
  <c r="Q20" s="1"/>
  <c r="I41"/>
  <c r="I13" i="13"/>
  <c r="J41" i="10" s="1"/>
  <c r="I19" i="13"/>
  <c r="R35" i="10" s="1"/>
  <c r="N25" i="9"/>
  <c r="L26"/>
  <c r="M26" s="1"/>
  <c r="N26" s="1"/>
  <c r="R25" i="10"/>
  <c r="R34" i="9"/>
  <c r="Q28"/>
  <c r="N48" i="11"/>
  <c r="O16" i="6"/>
  <c r="R48" i="10"/>
  <c r="Q43" i="11"/>
  <c r="T5" s="1"/>
  <c r="H10" i="13" s="1"/>
  <c r="I38" i="10" s="1"/>
  <c r="Q44" i="11"/>
  <c r="U5" s="1"/>
  <c r="I10" i="13" s="1"/>
  <c r="J39" i="10" s="1"/>
  <c r="P13" i="5"/>
  <c r="P17" i="10" s="1"/>
  <c r="T17" s="1"/>
  <c r="N17"/>
  <c r="R17" s="1"/>
  <c r="N46" i="11"/>
  <c r="L53" s="1"/>
  <c r="L54" s="1"/>
  <c r="M12" i="13"/>
  <c r="J18"/>
  <c r="S34" i="10" s="1"/>
  <c r="R34"/>
  <c r="N55" i="4"/>
  <c r="R7" s="1"/>
  <c r="P8" i="5" s="1"/>
  <c r="P13" i="10" s="1"/>
  <c r="M59" i="4"/>
  <c r="V4" s="1"/>
  <c r="O10" i="5" s="1"/>
  <c r="O15" i="10" s="1"/>
  <c r="O16" i="12"/>
  <c r="S25" i="10" s="1"/>
  <c r="M52" i="11"/>
  <c r="N19" i="6"/>
  <c r="R50" i="10" s="1"/>
  <c r="N19" i="5"/>
  <c r="R15" i="10" s="1"/>
  <c r="O16" i="5"/>
  <c r="J16"/>
  <c r="S16" i="10" s="1"/>
  <c r="N18" i="5"/>
  <c r="S35" i="9" l="1"/>
  <c r="Q37"/>
  <c r="P5" s="1"/>
  <c r="I6" i="12" s="1"/>
  <c r="J22" i="10" s="1"/>
  <c r="Q36" i="9"/>
  <c r="H6" i="12" s="1"/>
  <c r="I21" i="10" s="1"/>
  <c r="S40" i="11"/>
  <c r="R8" s="1"/>
  <c r="K8" i="13" s="1"/>
  <c r="L37" i="10" s="1"/>
  <c r="I22"/>
  <c r="O44" i="14" s="1"/>
  <c r="J13" i="13"/>
  <c r="K41" i="10" s="1"/>
  <c r="N59" i="4"/>
  <c r="W4" s="1"/>
  <c r="P10" i="5" s="1"/>
  <c r="P15" i="10" s="1"/>
  <c r="J19" i="13"/>
  <c r="S35" i="10" s="1"/>
  <c r="P16" i="5"/>
  <c r="T13" i="10" s="1"/>
  <c r="S13"/>
  <c r="P16" i="6"/>
  <c r="T48" i="10" s="1"/>
  <c r="S48"/>
  <c r="L28" i="9"/>
  <c r="S28"/>
  <c r="H12" i="12"/>
  <c r="K16" i="5"/>
  <c r="T16" i="10" s="1"/>
  <c r="R44" i="11"/>
  <c r="V5" s="1"/>
  <c r="J10" i="13" s="1"/>
  <c r="K39" i="10" s="1"/>
  <c r="R37" i="9"/>
  <c r="Q5" s="1"/>
  <c r="J6" i="12" s="1"/>
  <c r="K22" i="10" s="1"/>
  <c r="Q4" i="11"/>
  <c r="O6" i="13" s="1"/>
  <c r="O35" i="10" s="1"/>
  <c r="N52" i="11"/>
  <c r="R4" s="1"/>
  <c r="P6" i="13" s="1"/>
  <c r="P35" i="10" s="1"/>
  <c r="L55" i="11"/>
  <c r="P7" s="1"/>
  <c r="N8" i="13" s="1"/>
  <c r="N37" i="10" s="1"/>
  <c r="M16" i="13"/>
  <c r="O18" i="5"/>
  <c r="R14" i="10"/>
  <c r="M13" i="13"/>
  <c r="H16"/>
  <c r="L57" i="11"/>
  <c r="M39" i="10" s="1"/>
  <c r="F16" i="14" s="1"/>
  <c r="P16" i="12"/>
  <c r="T25" i="10" s="1"/>
  <c r="O19" i="6"/>
  <c r="S50" i="10" s="1"/>
  <c r="O19" i="5"/>
  <c r="O5" i="9" l="1"/>
  <c r="Q42"/>
  <c r="I39" i="10" s="1"/>
  <c r="F15" i="14" s="1"/>
  <c r="K13" i="13"/>
  <c r="L41" i="10" s="1"/>
  <c r="Q38" i="9"/>
  <c r="S38" s="1"/>
  <c r="Q39" s="1"/>
  <c r="Q40" s="1"/>
  <c r="P8" s="1"/>
  <c r="I8" i="12" s="1"/>
  <c r="J25" i="10" s="1"/>
  <c r="S37" i="9"/>
  <c r="R5" s="1"/>
  <c r="K6" i="12" s="1"/>
  <c r="L22" i="10" s="1"/>
  <c r="S44" i="11"/>
  <c r="W5" s="1"/>
  <c r="K10" i="13" s="1"/>
  <c r="L39" i="10" s="1"/>
  <c r="K19" i="13"/>
  <c r="T35" i="10" s="1"/>
  <c r="M55" i="11"/>
  <c r="Q7" s="1"/>
  <c r="O8" i="13" s="1"/>
  <c r="O37" i="10" s="1"/>
  <c r="N28" i="9"/>
  <c r="L29"/>
  <c r="M29" s="1"/>
  <c r="N29" s="1"/>
  <c r="L30"/>
  <c r="I16" i="13"/>
  <c r="R40" i="10" s="1"/>
  <c r="P18" i="5"/>
  <c r="T14" i="10" s="1"/>
  <c r="S14"/>
  <c r="P19" i="6"/>
  <c r="T50" i="10" s="1"/>
  <c r="I37"/>
  <c r="I15" i="14" s="1"/>
  <c r="N16" i="13"/>
  <c r="P19" i="5"/>
  <c r="T15" i="10" s="1"/>
  <c r="S15"/>
  <c r="M19" i="13"/>
  <c r="L59" i="11"/>
  <c r="U4" s="1"/>
  <c r="N10" i="13" s="1"/>
  <c r="N39" i="10" s="1"/>
  <c r="L58" i="11"/>
  <c r="T4" s="1"/>
  <c r="M10" i="13" s="1"/>
  <c r="M38" i="10" s="1"/>
  <c r="M18" i="13"/>
  <c r="M41" i="10"/>
  <c r="N13" i="13"/>
  <c r="H13" i="12"/>
  <c r="I28" i="10"/>
  <c r="T44" i="14" s="1"/>
  <c r="U44" s="1"/>
  <c r="V44" s="1"/>
  <c r="N55" i="11"/>
  <c r="R7" s="1"/>
  <c r="P8" i="13" s="1"/>
  <c r="P37" i="10" s="1"/>
  <c r="I25" l="1"/>
  <c r="J44" i="14" s="1"/>
  <c r="Q44" i="9"/>
  <c r="U5" s="1"/>
  <c r="I10" i="12" s="1"/>
  <c r="J27" i="10" s="1"/>
  <c r="Q43" i="9"/>
  <c r="T5" s="1"/>
  <c r="H10" i="12" s="1"/>
  <c r="I26" i="10" s="1"/>
  <c r="I27"/>
  <c r="E44" i="14" s="1"/>
  <c r="J16" i="13"/>
  <c r="S40" i="10" s="1"/>
  <c r="R40" i="9"/>
  <c r="N18" i="13"/>
  <c r="R38" i="10" s="1"/>
  <c r="M59" i="11"/>
  <c r="V4" s="1"/>
  <c r="O10" i="13" s="1"/>
  <c r="O39" i="10" s="1"/>
  <c r="L50" i="9"/>
  <c r="L47"/>
  <c r="N47" s="1"/>
  <c r="O13" i="13"/>
  <c r="N41" i="10"/>
  <c r="R41" s="1"/>
  <c r="I13" i="12"/>
  <c r="J29" i="10" s="1"/>
  <c r="I29"/>
  <c r="N19" i="13"/>
  <c r="O16"/>
  <c r="R37" i="10"/>
  <c r="R44" i="9" l="1"/>
  <c r="V5" s="1"/>
  <c r="J10" i="12" s="1"/>
  <c r="K27" i="10" s="1"/>
  <c r="N59" i="11"/>
  <c r="W4" s="1"/>
  <c r="P10" i="13" s="1"/>
  <c r="P39" i="10" s="1"/>
  <c r="J13" i="12"/>
  <c r="K13" s="1"/>
  <c r="L29" i="10" s="1"/>
  <c r="K16" i="13"/>
  <c r="T40" i="10" s="1"/>
  <c r="P13" i="13"/>
  <c r="P41" i="10" s="1"/>
  <c r="T41" s="1"/>
  <c r="O41"/>
  <c r="S41" s="1"/>
  <c r="O19" i="13"/>
  <c r="R39" i="10"/>
  <c r="K29"/>
  <c r="Q8" i="9"/>
  <c r="J8" i="12" s="1"/>
  <c r="K25" i="10" s="1"/>
  <c r="S40" i="9"/>
  <c r="R8" s="1"/>
  <c r="K8" i="12" s="1"/>
  <c r="L25" i="10" s="1"/>
  <c r="M22"/>
  <c r="O45" i="14" s="1"/>
  <c r="H18" i="12"/>
  <c r="M35" i="10"/>
  <c r="M16" i="14" s="1"/>
  <c r="L52" i="9"/>
  <c r="P4" s="1"/>
  <c r="N6" i="12" s="1"/>
  <c r="N22" i="10" s="1"/>
  <c r="L51" i="9"/>
  <c r="O4" s="1"/>
  <c r="M6" i="12" s="1"/>
  <c r="M21" i="10" s="1"/>
  <c r="N50" i="9"/>
  <c r="S37" i="10"/>
  <c r="P16" i="13"/>
  <c r="T37" i="10" s="1"/>
  <c r="L48" i="9"/>
  <c r="M48" s="1"/>
  <c r="N48" s="1"/>
  <c r="L46"/>
  <c r="O18" i="13"/>
  <c r="S44" i="9" l="1"/>
  <c r="W5" s="1"/>
  <c r="K10" i="12" s="1"/>
  <c r="L27" i="10" s="1"/>
  <c r="N46" i="9"/>
  <c r="L53" s="1"/>
  <c r="L54" s="1"/>
  <c r="M12" i="12"/>
  <c r="I18"/>
  <c r="R21" i="10" s="1"/>
  <c r="S38"/>
  <c r="P18" i="13"/>
  <c r="T38" i="10" s="1"/>
  <c r="S39"/>
  <c r="P19" i="13"/>
  <c r="T39" i="10" s="1"/>
  <c r="M52" i="9"/>
  <c r="L57"/>
  <c r="M27" i="10" l="1"/>
  <c r="E45" i="14" s="1"/>
  <c r="L59" i="9"/>
  <c r="U4" s="1"/>
  <c r="N10" i="12" s="1"/>
  <c r="N27" i="10" s="1"/>
  <c r="L58" i="9"/>
  <c r="T4" s="1"/>
  <c r="M10" i="12" s="1"/>
  <c r="M26" i="10" s="1"/>
  <c r="M18" i="12"/>
  <c r="M19"/>
  <c r="M13"/>
  <c r="M28" i="10"/>
  <c r="T45" i="14" s="1"/>
  <c r="H16" i="12"/>
  <c r="I16" s="1"/>
  <c r="L55" i="9"/>
  <c r="P7" s="1"/>
  <c r="N8" i="12" s="1"/>
  <c r="N25" i="10" s="1"/>
  <c r="M37"/>
  <c r="I16" i="14" s="1"/>
  <c r="M25" i="10"/>
  <c r="J45" i="14" s="1"/>
  <c r="Q4" i="9"/>
  <c r="O6" i="12" s="1"/>
  <c r="O22" i="10" s="1"/>
  <c r="N52" i="9"/>
  <c r="R4" s="1"/>
  <c r="P6" i="12" s="1"/>
  <c r="P22" i="10" s="1"/>
  <c r="J18" i="12"/>
  <c r="S21" i="10" s="1"/>
  <c r="U45" i="14" l="1"/>
  <c r="V45" s="1"/>
  <c r="W45"/>
  <c r="M59" i="9"/>
  <c r="V4" s="1"/>
  <c r="O10" i="12" s="1"/>
  <c r="O27" i="10" s="1"/>
  <c r="N13" i="12"/>
  <c r="N29" i="10" s="1"/>
  <c r="R29" s="1"/>
  <c r="M29"/>
  <c r="J16" i="12"/>
  <c r="R28" i="10"/>
  <c r="N18" i="12"/>
  <c r="R26" i="10" s="1"/>
  <c r="M55" i="9"/>
  <c r="N19" i="12"/>
  <c r="R27" i="10" s="1"/>
  <c r="N59" i="9" l="1"/>
  <c r="W4" s="1"/>
  <c r="P10" i="12" s="1"/>
  <c r="P27" i="10" s="1"/>
  <c r="Q7" i="9"/>
  <c r="O8" i="12" s="1"/>
  <c r="O25" i="10" s="1"/>
  <c r="N55" i="9"/>
  <c r="R7" s="1"/>
  <c r="P8" i="12" s="1"/>
  <c r="P25" i="10" s="1"/>
  <c r="K16" i="12"/>
  <c r="T28" i="10" s="1"/>
  <c r="S28"/>
  <c r="O19" i="12"/>
  <c r="O18"/>
  <c r="O13"/>
  <c r="P19" l="1"/>
  <c r="T27" i="10" s="1"/>
  <c r="S27"/>
  <c r="P18" i="12"/>
  <c r="T26" i="10" s="1"/>
  <c r="S26"/>
  <c r="P13" i="12"/>
  <c r="P29" i="10" s="1"/>
  <c r="T29" s="1"/>
  <c r="O29"/>
  <c r="S29" s="1"/>
  <c r="K18" i="6"/>
  <c r="T45" i="10"/>
  <c r="T34"/>
  <c r="K18" i="13"/>
  <c r="K18" i="12"/>
  <c r="T21" i="10"/>
</calcChain>
</file>

<file path=xl/comments1.xml><?xml version="1.0" encoding="utf-8"?>
<comments xmlns="http://schemas.openxmlformats.org/spreadsheetml/2006/main">
  <authors>
    <author>mbahe.....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jika jam ini qobla ghurub maka visual dapat dilihat pada gambar paling bawah,yakni sesuai ghurub pada tanggal ijtima'
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ini jam magrib atau saat2 tenggelam matahari pada tanggal kemudian +1 hr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sekedar prediksi saat awal istiqbal/ purnama</t>
        </r>
      </text>
    </comment>
    <comment ref="U27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derajat ,sudut dalam busur rubu'</t>
        </r>
      </text>
    </comment>
    <comment ref="U28" authorId="0">
      <text>
        <r>
          <rPr>
            <b/>
            <sz val="8"/>
            <color indexed="81"/>
            <rFont val="Tahoma"/>
            <family val="2"/>
          </rPr>
          <t>alimuhsin;ngawen;blora;jawatengah
diagem ..nggampangke angen2 posisi,,,ini dalam satuan busur rubu'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untuk memudahkan gambaran posisi kedua benda langit,,,derajat HA/sdut wkt/derajat busur rubu'</t>
        </r>
      </text>
    </comment>
    <comment ref="B66" authorId="0">
      <text>
        <r>
          <rPr>
            <b/>
            <sz val="8"/>
            <color indexed="81"/>
            <rFont val="Tahoma"/>
            <charset val="1"/>
          </rPr>
          <t>alimuhsin;ngawen;blora;jawatengah,,,,
perhitungan ini prediksi dinukil dari bpk Rintho Anughroho,,semuga falak indonesia menjadi raya,,,,,,,,,,menunggu koreksi,,,,tremakasih kepaha semua pihak atas partisipasinya,,,,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mbahe.....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mbahe.....:</t>
        </r>
        <r>
          <rPr>
            <sz val="8"/>
            <color indexed="81"/>
            <rFont val="Tahoma"/>
            <family val="2"/>
          </rPr>
          <t xml:space="preserve">
istilah piantun jawi,,,</t>
        </r>
      </text>
    </comment>
  </commentList>
</comments>
</file>

<file path=xl/sharedStrings.xml><?xml version="1.0" encoding="utf-8"?>
<sst xmlns="http://schemas.openxmlformats.org/spreadsheetml/2006/main" count="2250" uniqueCount="438">
  <si>
    <t>lintang</t>
  </si>
  <si>
    <t>bujur</t>
  </si>
  <si>
    <t>drajat</t>
  </si>
  <si>
    <t>mnt</t>
  </si>
  <si>
    <t>dtk</t>
  </si>
  <si>
    <t>bulan hijri</t>
  </si>
  <si>
    <t>tahun hijri</t>
  </si>
  <si>
    <t>nilai k</t>
  </si>
  <si>
    <t>bln baru</t>
  </si>
  <si>
    <t>nilai T</t>
  </si>
  <si>
    <t>eksntrts E</t>
  </si>
  <si>
    <t>anml rt2 m(M)</t>
  </si>
  <si>
    <t>anml rt2 b(M')</t>
  </si>
  <si>
    <t>arg lntg &amp; b(F)</t>
  </si>
  <si>
    <t>omega</t>
  </si>
  <si>
    <t>arg plnt A1</t>
  </si>
  <si>
    <t>arg plnt A2</t>
  </si>
  <si>
    <t>arg plnt A3</t>
  </si>
  <si>
    <t>arg plnt A4</t>
  </si>
  <si>
    <t>arg plnt A5</t>
  </si>
  <si>
    <t>arg plnt A6</t>
  </si>
  <si>
    <t>arg plnt A7</t>
  </si>
  <si>
    <t>arg plnt A8</t>
  </si>
  <si>
    <t>arg plnt A9</t>
  </si>
  <si>
    <t>arg plnt A10</t>
  </si>
  <si>
    <t>arg plnt A11</t>
  </si>
  <si>
    <t>arg plnt A12</t>
  </si>
  <si>
    <t>arg plnt A13</t>
  </si>
  <si>
    <t>arg plnt A14</t>
  </si>
  <si>
    <t>JDE blm krksi</t>
  </si>
  <si>
    <t>krksi msg arg plnt</t>
  </si>
  <si>
    <t>krks msg arg fase</t>
  </si>
  <si>
    <t>JDE terkrks (TD)</t>
  </si>
  <si>
    <t>delta T</t>
  </si>
  <si>
    <t>JD terkrksi (UT)</t>
  </si>
  <si>
    <t>Z</t>
  </si>
  <si>
    <t>F</t>
  </si>
  <si>
    <t>alpha</t>
  </si>
  <si>
    <t>A</t>
  </si>
  <si>
    <t>B</t>
  </si>
  <si>
    <t>C</t>
  </si>
  <si>
    <t>D</t>
  </si>
  <si>
    <t>E</t>
  </si>
  <si>
    <t>thun</t>
  </si>
  <si>
    <t>bln</t>
  </si>
  <si>
    <t>tgl</t>
  </si>
  <si>
    <t>day</t>
  </si>
  <si>
    <t>j/m/d(UT)</t>
  </si>
  <si>
    <t>wib</t>
  </si>
  <si>
    <t>tahun</t>
  </si>
  <si>
    <t>thn-500</t>
  </si>
  <si>
    <t>mulai-500 dan 500</t>
  </si>
  <si>
    <t>500 sd 1600</t>
  </si>
  <si>
    <t>1600 sd1700</t>
  </si>
  <si>
    <t>1700sd1800</t>
  </si>
  <si>
    <t>1860sd1900</t>
  </si>
  <si>
    <t>1900sd1920</t>
  </si>
  <si>
    <t>1920sd1941</t>
  </si>
  <si>
    <t>1941sd1961</t>
  </si>
  <si>
    <t>1961sd1986</t>
  </si>
  <si>
    <t>1986sd2005</t>
  </si>
  <si>
    <t>2005sd2050</t>
  </si>
  <si>
    <t>2050sd2150</t>
  </si>
  <si>
    <t>stlh2150</t>
  </si>
  <si>
    <t>radian</t>
  </si>
  <si>
    <t>1800sd1860</t>
  </si>
  <si>
    <t>deltha T</t>
  </si>
  <si>
    <t>detik</t>
  </si>
  <si>
    <t>JD+0,5</t>
  </si>
  <si>
    <t>hari</t>
  </si>
  <si>
    <t>bulan baru</t>
  </si>
  <si>
    <t>bln masehi</t>
  </si>
  <si>
    <t>th mshi</t>
  </si>
  <si>
    <t>jam UT</t>
  </si>
  <si>
    <t>jam WIB</t>
  </si>
  <si>
    <t>jam mkrks</t>
  </si>
  <si>
    <t>isikan pd warna kuning</t>
  </si>
  <si>
    <t>bln prnma</t>
  </si>
  <si>
    <t>radians</t>
  </si>
  <si>
    <t>jammarkas</t>
  </si>
  <si>
    <t>purnama</t>
  </si>
  <si>
    <t>tanggal</t>
  </si>
  <si>
    <t>jam wib</t>
  </si>
  <si>
    <t>blan masei</t>
  </si>
  <si>
    <t>thn</t>
  </si>
  <si>
    <t>jam</t>
  </si>
  <si>
    <t>delta T mthr</t>
  </si>
  <si>
    <t>sblm -500</t>
  </si>
  <si>
    <t>1900 sd 1920</t>
  </si>
  <si>
    <t>1860 sd 1900</t>
  </si>
  <si>
    <t>1800 sd 1860</t>
  </si>
  <si>
    <t>1700 sd 1800</t>
  </si>
  <si>
    <t>1600 sd 1700</t>
  </si>
  <si>
    <t>antr-500 sd 500</t>
  </si>
  <si>
    <t>1920 sd 1941</t>
  </si>
  <si>
    <t>1941 sd 1961</t>
  </si>
  <si>
    <t>1961 sd 1986</t>
  </si>
  <si>
    <t>1986 sd 2005</t>
  </si>
  <si>
    <t>2005 sd 2050</t>
  </si>
  <si>
    <t>2050 sd 2150</t>
  </si>
  <si>
    <t>stlh 2150</t>
  </si>
  <si>
    <t>jamdecimal</t>
  </si>
  <si>
    <t>harga B</t>
  </si>
  <si>
    <t>harga A</t>
  </si>
  <si>
    <t>zona time</t>
  </si>
  <si>
    <t>jd wkt UT</t>
  </si>
  <si>
    <t>Delta T</t>
  </si>
  <si>
    <t>JDE wkt TD</t>
  </si>
  <si>
    <t>T=</t>
  </si>
  <si>
    <t>bujr rt2 LO</t>
  </si>
  <si>
    <t>anmli rt2MO</t>
  </si>
  <si>
    <t>korksi C</t>
  </si>
  <si>
    <t>radian LO</t>
  </si>
  <si>
    <t>radian MO</t>
  </si>
  <si>
    <t>eksentritas</t>
  </si>
  <si>
    <t>orbit bumi(e)</t>
  </si>
  <si>
    <t>bujur ecliptika</t>
  </si>
  <si>
    <t>(L)</t>
  </si>
  <si>
    <t>anomali</t>
  </si>
  <si>
    <t>sesungguhnya</t>
  </si>
  <si>
    <t>rdian omega</t>
  </si>
  <si>
    <t>Epsilon zero</t>
  </si>
  <si>
    <t>Delta</t>
  </si>
  <si>
    <t>Epsilon</t>
  </si>
  <si>
    <t>JD pukul</t>
  </si>
  <si>
    <t>O UT</t>
  </si>
  <si>
    <t>T untuk</t>
  </si>
  <si>
    <t>JD</t>
  </si>
  <si>
    <t>GST pukul</t>
  </si>
  <si>
    <t>GST waktu</t>
  </si>
  <si>
    <t>lokal</t>
  </si>
  <si>
    <t>epsilon</t>
  </si>
  <si>
    <t>LST</t>
  </si>
  <si>
    <t>haour</t>
  </si>
  <si>
    <t>angel</t>
  </si>
  <si>
    <t>HA</t>
  </si>
  <si>
    <t>jark m&amp;b</t>
  </si>
  <si>
    <t>AU</t>
  </si>
  <si>
    <t>drjt</t>
  </si>
  <si>
    <t>menit</t>
  </si>
  <si>
    <t>bujur nampak</t>
  </si>
  <si>
    <t>Alpha</t>
  </si>
  <si>
    <t>jam  H : M : S</t>
  </si>
  <si>
    <t>radian alpha</t>
  </si>
  <si>
    <t>rdn Deltha</t>
  </si>
  <si>
    <t>Azimut dari</t>
  </si>
  <si>
    <t>selatan</t>
  </si>
  <si>
    <t>dari slatan</t>
  </si>
  <si>
    <t>Derajat azimut</t>
  </si>
  <si>
    <t>jam alpha</t>
  </si>
  <si>
    <t>azimut mthr</t>
  </si>
  <si>
    <t>derajat</t>
  </si>
  <si>
    <t>dtj</t>
  </si>
  <si>
    <t>altitude</t>
  </si>
  <si>
    <t xml:space="preserve">posisi </t>
  </si>
  <si>
    <t>hitung delta T</t>
  </si>
  <si>
    <t>posisi bulan</t>
  </si>
  <si>
    <t>julian day</t>
  </si>
  <si>
    <t>waktu UT</t>
  </si>
  <si>
    <t>JDE waktu TD</t>
  </si>
  <si>
    <t>harga</t>
  </si>
  <si>
    <t>T</t>
  </si>
  <si>
    <t>bujr rata2</t>
  </si>
  <si>
    <t>bulan(U)</t>
  </si>
  <si>
    <t>anomali rt2</t>
  </si>
  <si>
    <t>bulan(V)</t>
  </si>
  <si>
    <t>(U)</t>
  </si>
  <si>
    <t>Radian</t>
  </si>
  <si>
    <t>(V)</t>
  </si>
  <si>
    <t>bujur rata2</t>
  </si>
  <si>
    <t>mthr (L)</t>
  </si>
  <si>
    <t>radian (L)</t>
  </si>
  <si>
    <t>anomali rata2</t>
  </si>
  <si>
    <t>matahari (M)</t>
  </si>
  <si>
    <t>radian anomali</t>
  </si>
  <si>
    <t>rata2 mthr (M)</t>
  </si>
  <si>
    <t>koreksi</t>
  </si>
  <si>
    <t>total</t>
  </si>
  <si>
    <t>bujur sggh</t>
  </si>
  <si>
    <t>bulan</t>
  </si>
  <si>
    <t>sesungguhnya bulan</t>
  </si>
  <si>
    <t>M</t>
  </si>
  <si>
    <t>S</t>
  </si>
  <si>
    <t>beta</t>
  </si>
  <si>
    <t>posisi</t>
  </si>
  <si>
    <t>paralak(phi)</t>
  </si>
  <si>
    <t>rdian</t>
  </si>
  <si>
    <t>sudut jari2</t>
  </si>
  <si>
    <t>d;m;s</t>
  </si>
  <si>
    <t>jarak bumi</t>
  </si>
  <si>
    <t>dan bulan</t>
  </si>
  <si>
    <t>km</t>
  </si>
  <si>
    <t>eksentrisitas</t>
  </si>
  <si>
    <t>zero</t>
  </si>
  <si>
    <t xml:space="preserve">delta </t>
  </si>
  <si>
    <t>TO untuk JD</t>
  </si>
  <si>
    <t>GST</t>
  </si>
  <si>
    <t>waktu local</t>
  </si>
  <si>
    <t>Haour -</t>
  </si>
  <si>
    <t>Angel</t>
  </si>
  <si>
    <t>pukul</t>
  </si>
  <si>
    <t>d</t>
  </si>
  <si>
    <t>m</t>
  </si>
  <si>
    <t>h</t>
  </si>
  <si>
    <t>delta</t>
  </si>
  <si>
    <t>azimut dar</t>
  </si>
  <si>
    <t>azimut</t>
  </si>
  <si>
    <t>p0sisi</t>
  </si>
  <si>
    <t>bulan baru hijriyyah=</t>
  </si>
  <si>
    <t>tahun hijriyyah=</t>
  </si>
  <si>
    <t>markas:</t>
  </si>
  <si>
    <t>dr</t>
  </si>
  <si>
    <t>hari/masehi</t>
  </si>
  <si>
    <t>bulan /masehi</t>
  </si>
  <si>
    <t>tanggal/masehi</t>
  </si>
  <si>
    <t>tahun/masehi</t>
  </si>
  <si>
    <t>jamwib</t>
  </si>
  <si>
    <t>jam markas</t>
  </si>
  <si>
    <t>prediksi purnama</t>
  </si>
  <si>
    <t>nama</t>
  </si>
  <si>
    <t>ngawen</t>
  </si>
  <si>
    <t>date</t>
  </si>
  <si>
    <t>bumi - mathri</t>
  </si>
  <si>
    <t>kondisi mthr &amp; bulan</t>
  </si>
  <si>
    <t>bumi - bulan</t>
  </si>
  <si>
    <t>mthr Alpha</t>
  </si>
  <si>
    <t>right ascension</t>
  </si>
  <si>
    <t>bulan Alpha</t>
  </si>
  <si>
    <t>matahari/lmda</t>
  </si>
  <si>
    <t>bulan /Lamda</t>
  </si>
  <si>
    <t>declinasi</t>
  </si>
  <si>
    <t>matahari/Delta</t>
  </si>
  <si>
    <t>lintang eclip</t>
  </si>
  <si>
    <t>bulan/beta</t>
  </si>
  <si>
    <t xml:space="preserve">  declinasi bulan</t>
  </si>
  <si>
    <t>Azimut</t>
  </si>
  <si>
    <t>matahari</t>
  </si>
  <si>
    <t xml:space="preserve">Azimut </t>
  </si>
  <si>
    <t>jarak</t>
  </si>
  <si>
    <t>satua KM</t>
  </si>
  <si>
    <t>satuan KM</t>
  </si>
  <si>
    <t xml:space="preserve">radian </t>
  </si>
  <si>
    <t>epsilonzero</t>
  </si>
  <si>
    <t>angka merah eclips</t>
  </si>
  <si>
    <t>Jumat</t>
  </si>
  <si>
    <t>decml</t>
  </si>
  <si>
    <t>s-n/w-e</t>
  </si>
  <si>
    <t>N</t>
  </si>
  <si>
    <t>posisi bulan=</t>
  </si>
  <si>
    <t>JD - UT</t>
  </si>
  <si>
    <t>wita</t>
  </si>
  <si>
    <t>wit</t>
  </si>
  <si>
    <t>zone time</t>
  </si>
  <si>
    <t>delta t</t>
  </si>
  <si>
    <t>julian day ephemeris waktu TD</t>
  </si>
  <si>
    <t xml:space="preserve">         Bujur rata2 bulan (U)=</t>
  </si>
  <si>
    <t xml:space="preserve">  Anomali rata2 bulan (V) =</t>
  </si>
  <si>
    <t xml:space="preserve">           Omega =</t>
  </si>
  <si>
    <t>Bujur rata-rata matahari (L) =</t>
  </si>
  <si>
    <t>Anomali rt2 mthr(M) =</t>
  </si>
  <si>
    <t>koreksi 1</t>
  </si>
  <si>
    <t>koreksi 2</t>
  </si>
  <si>
    <t>koreksi 3</t>
  </si>
  <si>
    <t>koreksi 4</t>
  </si>
  <si>
    <t>koreksi 5</t>
  </si>
  <si>
    <t>koreksi 6</t>
  </si>
  <si>
    <t>total krksi</t>
  </si>
  <si>
    <t>Bujur sesungguhnya bulan (Lambda) =</t>
  </si>
  <si>
    <t>:</t>
  </si>
  <si>
    <t xml:space="preserve">              Epsilon Zero =</t>
  </si>
  <si>
    <t xml:space="preserve">             Omega =</t>
  </si>
  <si>
    <t xml:space="preserve">        Eksentrisitas orbit bumi (e) =</t>
  </si>
  <si>
    <t xml:space="preserve">      Jarak Bumi-Bulan (R) =</t>
  </si>
  <si>
    <t xml:space="preserve">          Delta Epsilon =</t>
  </si>
  <si>
    <t xml:space="preserve">         Epsilon =</t>
  </si>
  <si>
    <t>T0 untuk JD =</t>
  </si>
  <si>
    <t>LST =</t>
  </si>
  <si>
    <t>Hour Angle (HA) =</t>
  </si>
  <si>
    <t>Alpha =</t>
  </si>
  <si>
    <t>Altitude DMS =</t>
  </si>
  <si>
    <t xml:space="preserve">     Altitude =</t>
  </si>
  <si>
    <t xml:space="preserve">   azimuth DMS=</t>
  </si>
  <si>
    <t xml:space="preserve">     azimuth   =</t>
  </si>
  <si>
    <t xml:space="preserve">      Azimuth dari selatan =</t>
  </si>
  <si>
    <t xml:space="preserve">     alpha HMS=</t>
  </si>
  <si>
    <t>dtk busur</t>
  </si>
  <si>
    <t xml:space="preserve">    Bujur sesungguhnya bulan (D:M:S) =</t>
  </si>
  <si>
    <t xml:space="preserve">  Sudut jari-jari bulan (s) =</t>
  </si>
  <si>
    <t xml:space="preserve"> </t>
  </si>
  <si>
    <t>GST=</t>
  </si>
  <si>
    <t>kilometer</t>
  </si>
  <si>
    <t xml:space="preserve">         delta =</t>
  </si>
  <si>
    <t>delta  DMS=</t>
  </si>
  <si>
    <t>w</t>
  </si>
  <si>
    <t>LO=</t>
  </si>
  <si>
    <t>MO=</t>
  </si>
  <si>
    <t>C=</t>
  </si>
  <si>
    <t>e=</t>
  </si>
  <si>
    <t>L=</t>
  </si>
  <si>
    <t>M=</t>
  </si>
  <si>
    <t>epsilon zero</t>
  </si>
  <si>
    <t>delta epsilon</t>
  </si>
  <si>
    <t>JD pukul o  UT</t>
  </si>
  <si>
    <t>T untuk JD</t>
  </si>
  <si>
    <t>GST pukul o UT</t>
  </si>
  <si>
    <t>GST waktu local</t>
  </si>
  <si>
    <t>hour angle HA</t>
  </si>
  <si>
    <t>mthr bumi R</t>
  </si>
  <si>
    <t>lamda</t>
  </si>
  <si>
    <t>lamda DMS</t>
  </si>
  <si>
    <t>alpha HMS</t>
  </si>
  <si>
    <t>DMS</t>
  </si>
  <si>
    <t>azmt dari sltn</t>
  </si>
  <si>
    <t>mnt bsr</t>
  </si>
  <si>
    <t>dtk bbusur</t>
  </si>
  <si>
    <t xml:space="preserve">                                               Beta =</t>
  </si>
  <si>
    <t xml:space="preserve">                                  beta D:M:S =</t>
  </si>
  <si>
    <t xml:space="preserve">                         Parallaks (Phi) =</t>
  </si>
  <si>
    <t xml:space="preserve">                               paralak  DMS=</t>
  </si>
  <si>
    <t>Bulan</t>
  </si>
  <si>
    <t>Azimut=</t>
  </si>
  <si>
    <t>deklinasi/mail=</t>
  </si>
  <si>
    <t>jarak dgn bumi=</t>
  </si>
  <si>
    <t>altitude=</t>
  </si>
  <si>
    <t>Haur Angle=</t>
  </si>
  <si>
    <t>hasel</t>
  </si>
  <si>
    <t>altitude positif berarti masih diatas ufuk / negatif  maka sudah tenggelam salaam dari bang ALI MUHSIN</t>
  </si>
  <si>
    <t>angka c8-c13</t>
  </si>
  <si>
    <t>yakni prediksi bulan baru</t>
  </si>
  <si>
    <t>markas</t>
  </si>
  <si>
    <t>ngawen blora jateng</t>
  </si>
  <si>
    <t>ELONGASI</t>
  </si>
  <si>
    <t xml:space="preserve">satuan busur rubu' </t>
  </si>
  <si>
    <t>beda samat</t>
  </si>
  <si>
    <t>⁰</t>
  </si>
  <si>
    <t>stn</t>
  </si>
  <si>
    <t>´</t>
  </si>
  <si>
    <t>"</t>
  </si>
  <si>
    <t>bulan baru /ijtima'</t>
  </si>
  <si>
    <t>istiqbal</t>
  </si>
  <si>
    <t>ijtima'</t>
  </si>
  <si>
    <t>bisa di ambil di sheet prediksi saat ijtimak</t>
  </si>
  <si>
    <t>yakni imkan-rukyah pa belum saat ghurub</t>
  </si>
  <si>
    <t>mail-beda</t>
  </si>
  <si>
    <t>mail-sama</t>
  </si>
  <si>
    <t>posi-sama</t>
  </si>
  <si>
    <t>posi-beda</t>
  </si>
  <si>
    <t>jarak mail</t>
  </si>
  <si>
    <t>jarak-irtifa</t>
  </si>
  <si>
    <t>bisa di ambil di sheet prediksi saat istiqbal</t>
  </si>
  <si>
    <t>yakni prediksi bulan purnama</t>
  </si>
  <si>
    <t>beda Azmt</t>
  </si>
  <si>
    <t>harga T</t>
  </si>
  <si>
    <t>dec/mail</t>
  </si>
  <si>
    <t>U</t>
  </si>
  <si>
    <t>LO</t>
  </si>
  <si>
    <t>perata</t>
  </si>
  <si>
    <t>zawal</t>
  </si>
  <si>
    <t>f</t>
  </si>
  <si>
    <t>g</t>
  </si>
  <si>
    <t>irtifa,</t>
  </si>
  <si>
    <t>ghurub</t>
  </si>
  <si>
    <t>elevasi</t>
  </si>
  <si>
    <t>saat</t>
  </si>
  <si>
    <t>mail</t>
  </si>
  <si>
    <t>irtif ghurb</t>
  </si>
  <si>
    <t>saatghurb</t>
  </si>
  <si>
    <t>jd eph</t>
  </si>
  <si>
    <t>Hrg T</t>
  </si>
  <si>
    <t>irtf'</t>
  </si>
  <si>
    <t>thn hijri</t>
  </si>
  <si>
    <t>bln-h</t>
  </si>
  <si>
    <t>S/N</t>
  </si>
  <si>
    <t>E/W</t>
  </si>
  <si>
    <t>W</t>
  </si>
  <si>
    <t>ijtimak</t>
  </si>
  <si>
    <t>mn</t>
  </si>
  <si>
    <t>dt</t>
  </si>
  <si>
    <t>keduanya</t>
  </si>
  <si>
    <t>blan</t>
  </si>
  <si>
    <t>Hour Angle</t>
  </si>
  <si>
    <t>jika ijtima' qobla ghurub</t>
  </si>
  <si>
    <t>1-hari kemudian jika ijtima' ba'da ghurub</t>
  </si>
  <si>
    <t>jarak arde,sun,moon</t>
  </si>
  <si>
    <t>mail sun,moon</t>
  </si>
  <si>
    <t>azimut,sun,moon</t>
  </si>
  <si>
    <t>busur-rubu' HA</t>
  </si>
  <si>
    <t>istiqbal/prediksi purnama</t>
  </si>
  <si>
    <t>azimut/selisih</t>
  </si>
  <si>
    <t>elongasi</t>
  </si>
  <si>
    <t>slisih HA</t>
  </si>
  <si>
    <t>slisih mail-sm</t>
  </si>
  <si>
    <t>slisih mail-bd</t>
  </si>
  <si>
    <t>slish-alt-sama</t>
  </si>
  <si>
    <t>slisih-alt-bd</t>
  </si>
  <si>
    <t>slisih jauh</t>
  </si>
  <si>
    <t>posisi beda</t>
  </si>
  <si>
    <t>sun</t>
  </si>
  <si>
    <t>moon</t>
  </si>
  <si>
    <t>sehari kemudian setelah ijmak</t>
  </si>
  <si>
    <t>mon</t>
  </si>
  <si>
    <t>azimuth</t>
  </si>
  <si>
    <t>istikbal/purnama</t>
  </si>
  <si>
    <t>sun ijtm'alt</t>
  </si>
  <si>
    <t>mon ijtm'alt</t>
  </si>
  <si>
    <t>sun ijtm' azt</t>
  </si>
  <si>
    <t>moon ijtm' azt</t>
  </si>
  <si>
    <t>dec ijtm' sun</t>
  </si>
  <si>
    <t>dec ijtm' moon</t>
  </si>
  <si>
    <t>sun ijtm' HA</t>
  </si>
  <si>
    <t>moon ijtm' HA</t>
  </si>
  <si>
    <t>alt sun +1 hr</t>
  </si>
  <si>
    <t>alt moon+1hr</t>
  </si>
  <si>
    <t>azt sun+1hr</t>
  </si>
  <si>
    <t>aztmoon+1hr</t>
  </si>
  <si>
    <t>dec sun+1hr</t>
  </si>
  <si>
    <t>sun HA purnama</t>
  </si>
  <si>
    <t>moon dec purnama</t>
  </si>
  <si>
    <t>sun dec purnama</t>
  </si>
  <si>
    <t>monn azmt purnama</t>
  </si>
  <si>
    <t>Sun azmt purnama</t>
  </si>
  <si>
    <t>moon alt purnama</t>
  </si>
  <si>
    <t>sun alt purnama</t>
  </si>
  <si>
    <t>moon HA purnama</t>
  </si>
  <si>
    <t>dec mon+1hr</t>
  </si>
  <si>
    <t>HA sun+1hr</t>
  </si>
  <si>
    <t>HA moon+1hr</t>
  </si>
  <si>
    <t>azmt</t>
  </si>
  <si>
    <t xml:space="preserve">dec </t>
  </si>
  <si>
    <t>tanggal baru di persilahkan para qodhiil qudhot untuk  menyimpolken,,,,Assalamu'alaikum</t>
  </si>
  <si>
    <t>isikan</t>
  </si>
  <si>
    <t>data markas</t>
  </si>
  <si>
    <t>di sini</t>
  </si>
  <si>
    <t>posisi saat ghurub jika ijimak  barangkali di saat sebelum ghurub</t>
  </si>
  <si>
    <t>selisih</t>
  </si>
  <si>
    <t>konjungsi</t>
  </si>
  <si>
    <t>pangkreman</t>
  </si>
  <si>
    <t>selisih derajat</t>
  </si>
</sst>
</file>

<file path=xl/styles.xml><?xml version="1.0" encoding="utf-8"?>
<styleSheet xmlns="http://schemas.openxmlformats.org/spreadsheetml/2006/main">
  <numFmts count="9">
    <numFmt numFmtId="164" formatCode="0.000000"/>
    <numFmt numFmtId="165" formatCode="[$-F400]h:mm:ss\ AM/PM"/>
    <numFmt numFmtId="166" formatCode="0.0"/>
    <numFmt numFmtId="167" formatCode="h:mm:ss;@"/>
    <numFmt numFmtId="168" formatCode="0.000"/>
    <numFmt numFmtId="169" formatCode="[$-421]dd\ mmmm\ yyyy;@"/>
    <numFmt numFmtId="170" formatCode="[h]:mm:ss;@"/>
    <numFmt numFmtId="171" formatCode="0.00000000"/>
    <numFmt numFmtId="172" formatCode="0.0000000000"/>
  </numFmts>
  <fonts count="36">
    <font>
      <sz val="11"/>
      <color theme="1"/>
      <name val="Arial"/>
      <family val="2"/>
      <charset val="1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u/>
      <sz val="11"/>
      <color theme="10"/>
      <name val="Calibri"/>
      <family val="2"/>
      <charset val="1"/>
    </font>
    <font>
      <b/>
      <sz val="9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9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charset val="1"/>
      <scheme val="minor"/>
    </font>
    <font>
      <b/>
      <sz val="9"/>
      <color theme="5" tint="-0.249977111117893"/>
      <name val="Arial"/>
      <family val="2"/>
      <charset val="1"/>
      <scheme val="minor"/>
    </font>
    <font>
      <sz val="8"/>
      <color theme="1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6500"/>
      <name val="Arial"/>
      <family val="2"/>
      <charset val="1"/>
      <scheme val="minor"/>
    </font>
    <font>
      <b/>
      <sz val="10"/>
      <color theme="1"/>
      <name val="Times New Roman"/>
      <family val="1"/>
      <scheme val="major"/>
    </font>
    <font>
      <b/>
      <sz val="11"/>
      <color rgb="FF9C6500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theme="3" tint="0.39997558519241921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charset val="1"/>
      <scheme val="minor"/>
    </font>
    <font>
      <sz val="11"/>
      <color theme="1"/>
      <name val="Calibri"/>
      <family val="2"/>
    </font>
    <font>
      <sz val="9"/>
      <color theme="1"/>
      <name val="Arial"/>
      <family val="2"/>
      <charset val="1"/>
      <scheme val="minor"/>
    </font>
    <font>
      <sz val="10"/>
      <color theme="1"/>
      <name val="Cambria"/>
      <family val="1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charset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i/>
      <sz val="9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FB6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16" borderId="0" applyNumberFormat="0" applyBorder="0" applyAlignment="0" applyProtection="0"/>
  </cellStyleXfs>
  <cellXfs count="31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/>
    <xf numFmtId="165" fontId="0" fillId="0" borderId="2" xfId="0" applyNumberFormat="1" applyFill="1" applyBorder="1"/>
    <xf numFmtId="0" fontId="0" fillId="4" borderId="1" xfId="0" applyFill="1" applyBorder="1" applyAlignment="1">
      <alignment horizontal="center"/>
    </xf>
    <xf numFmtId="21" fontId="0" fillId="4" borderId="1" xfId="0" applyNumberFormat="1" applyFill="1" applyBorder="1"/>
    <xf numFmtId="0" fontId="1" fillId="0" borderId="0" xfId="0" applyFont="1"/>
    <xf numFmtId="165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21" fontId="0" fillId="6" borderId="1" xfId="0" applyNumberFormat="1" applyFill="1" applyBorder="1" applyAlignment="1">
      <alignment horizontal="center"/>
    </xf>
    <xf numFmtId="21" fontId="0" fillId="3" borderId="1" xfId="0" applyNumberFormat="1" applyFill="1" applyBorder="1"/>
    <xf numFmtId="21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0" fontId="5" fillId="0" borderId="0" xfId="0" applyFont="1" applyAlignment="1">
      <alignment horizontal="center"/>
    </xf>
    <xf numFmtId="0" fontId="0" fillId="11" borderId="1" xfId="0" applyFill="1" applyBorder="1" applyProtection="1"/>
    <xf numFmtId="0" fontId="1" fillId="11" borderId="1" xfId="0" applyFont="1" applyFill="1" applyBorder="1" applyProtection="1"/>
    <xf numFmtId="22" fontId="1" fillId="0" borderId="0" xfId="0" applyNumberFormat="1" applyFont="1"/>
    <xf numFmtId="0" fontId="4" fillId="0" borderId="0" xfId="1" applyNumberFormat="1" applyAlignment="1" applyProtection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5" xfId="0" applyBorder="1"/>
    <xf numFmtId="0" fontId="8" fillId="13" borderId="0" xfId="0" applyFont="1" applyFill="1"/>
    <xf numFmtId="0" fontId="9" fillId="13" borderId="0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1" fillId="11" borderId="1" xfId="0" applyNumberFormat="1" applyFont="1" applyFill="1" applyBorder="1" applyAlignment="1" applyProtection="1">
      <alignment horizontal="center"/>
      <protection locked="0"/>
    </xf>
    <xf numFmtId="2" fontId="1" fillId="11" borderId="1" xfId="0" applyNumberFormat="1" applyFont="1" applyFill="1" applyBorder="1" applyAlignment="1" applyProtection="1">
      <alignment horizontal="center"/>
      <protection locked="0"/>
    </xf>
    <xf numFmtId="0" fontId="6" fillId="11" borderId="1" xfId="0" applyFont="1" applyFill="1" applyBorder="1" applyAlignment="1" applyProtection="1">
      <alignment horizontal="center"/>
      <protection locked="0"/>
    </xf>
    <xf numFmtId="0" fontId="1" fillId="11" borderId="1" xfId="0" applyFont="1" applyFill="1" applyBorder="1" applyProtection="1">
      <protection locked="0"/>
    </xf>
    <xf numFmtId="0" fontId="1" fillId="11" borderId="1" xfId="0" applyFont="1" applyFill="1" applyBorder="1" applyAlignment="1" applyProtection="1">
      <alignment horizontal="center"/>
      <protection locked="0"/>
    </xf>
    <xf numFmtId="0" fontId="1" fillId="11" borderId="1" xfId="0" applyNumberFormat="1" applyFont="1" applyFill="1" applyBorder="1" applyProtection="1">
      <protection locked="0"/>
    </xf>
    <xf numFmtId="0" fontId="0" fillId="11" borderId="1" xfId="0" applyFill="1" applyBorder="1" applyProtection="1"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1" borderId="1" xfId="0" quotePrefix="1" applyFill="1" applyBorder="1" applyAlignment="1" applyProtection="1">
      <alignment horizontal="center"/>
      <protection locked="0"/>
    </xf>
    <xf numFmtId="165" fontId="1" fillId="11" borderId="1" xfId="0" applyNumberFormat="1" applyFont="1" applyFill="1" applyBorder="1" applyAlignment="1" applyProtection="1">
      <alignment horizontal="center"/>
      <protection locked="0"/>
    </xf>
    <xf numFmtId="170" fontId="1" fillId="11" borderId="1" xfId="0" applyNumberFormat="1" applyFont="1" applyFill="1" applyBorder="1" applyAlignment="1" applyProtection="1">
      <alignment horizontal="center"/>
      <protection locked="0"/>
    </xf>
    <xf numFmtId="21" fontId="0" fillId="11" borderId="1" xfId="0" applyNumberFormat="1" applyFill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168" fontId="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72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171" fontId="0" fillId="0" borderId="1" xfId="0" applyNumberForma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3" fillId="3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6" fontId="1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/>
      <protection locked="0" hidden="1"/>
    </xf>
    <xf numFmtId="1" fontId="2" fillId="5" borderId="1" xfId="0" applyNumberFormat="1" applyFont="1" applyFill="1" applyBorder="1" applyAlignment="1" applyProtection="1">
      <alignment horizontal="center"/>
      <protection locked="0" hidden="1"/>
    </xf>
    <xf numFmtId="166" fontId="1" fillId="0" borderId="1" xfId="0" applyNumberFormat="1" applyFont="1" applyBorder="1" applyProtection="1">
      <protection locked="0"/>
    </xf>
    <xf numFmtId="0" fontId="1" fillId="5" borderId="1" xfId="0" applyNumberFormat="1" applyFont="1" applyFill="1" applyBorder="1" applyAlignment="1" applyProtection="1">
      <alignment horizontal="center"/>
      <protection locked="0" hidden="1"/>
    </xf>
    <xf numFmtId="166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locked="0" hidden="1"/>
    </xf>
    <xf numFmtId="165" fontId="2" fillId="5" borderId="1" xfId="0" applyNumberFormat="1" applyFont="1" applyFill="1" applyBorder="1" applyAlignment="1" applyProtection="1">
      <alignment horizontal="center"/>
      <protection locked="0" hidden="1"/>
    </xf>
    <xf numFmtId="165" fontId="1" fillId="5" borderId="3" xfId="0" applyNumberFormat="1" applyFont="1" applyFill="1" applyBorder="1" applyAlignment="1" applyProtection="1">
      <alignment horizontal="center"/>
      <protection locked="0" hidden="1"/>
    </xf>
    <xf numFmtId="165" fontId="2" fillId="5" borderId="3" xfId="0" applyNumberFormat="1" applyFont="1" applyFill="1" applyBorder="1" applyAlignment="1" applyProtection="1">
      <alignment horizontal="center"/>
      <protection locked="0" hidden="1"/>
    </xf>
    <xf numFmtId="0" fontId="2" fillId="8" borderId="1" xfId="0" applyFont="1" applyFill="1" applyBorder="1" applyProtection="1">
      <protection locked="0"/>
    </xf>
    <xf numFmtId="166" fontId="2" fillId="8" borderId="1" xfId="0" applyNumberFormat="1" applyFont="1" applyFill="1" applyBorder="1" applyProtection="1">
      <protection locked="0"/>
    </xf>
    <xf numFmtId="168" fontId="2" fillId="8" borderId="1" xfId="0" applyNumberFormat="1" applyFont="1" applyFill="1" applyBorder="1" applyAlignment="1" applyProtection="1">
      <alignment horizontal="center"/>
      <protection locked="0"/>
    </xf>
    <xf numFmtId="2" fontId="2" fillId="8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21" fontId="1" fillId="0" borderId="0" xfId="0" applyNumberFormat="1" applyFont="1" applyAlignment="1" applyProtection="1">
      <alignment horizontal="center"/>
      <protection locked="0"/>
    </xf>
    <xf numFmtId="168" fontId="1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0" fontId="1" fillId="6" borderId="1" xfId="0" applyFont="1" applyFill="1" applyBorder="1" applyProtection="1">
      <protection locked="0"/>
    </xf>
    <xf numFmtId="14" fontId="1" fillId="6" borderId="1" xfId="0" applyNumberFormat="1" applyFont="1" applyFill="1" applyBorder="1" applyProtection="1">
      <protection locked="0"/>
    </xf>
    <xf numFmtId="167" fontId="1" fillId="6" borderId="1" xfId="0" applyNumberFormat="1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166" fontId="1" fillId="6" borderId="1" xfId="0" applyNumberFormat="1" applyFont="1" applyFill="1" applyBorder="1" applyAlignment="1" applyProtection="1">
      <alignment horizontal="center"/>
      <protection locked="0"/>
    </xf>
    <xf numFmtId="21" fontId="1" fillId="6" borderId="1" xfId="0" applyNumberFormat="1" applyFont="1" applyFill="1" applyBorder="1" applyAlignment="1" applyProtection="1">
      <alignment horizontal="center"/>
      <protection locked="0"/>
    </xf>
    <xf numFmtId="168" fontId="1" fillId="6" borderId="1" xfId="0" applyNumberFormat="1" applyFont="1" applyFill="1" applyBorder="1" applyAlignment="1" applyProtection="1">
      <alignment horizontal="center"/>
      <protection locked="0"/>
    </xf>
    <xf numFmtId="2" fontId="1" fillId="6" borderId="1" xfId="0" applyNumberFormat="1" applyFont="1" applyFill="1" applyBorder="1" applyAlignment="1" applyProtection="1">
      <alignment horizont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14" fontId="1" fillId="7" borderId="1" xfId="0" applyNumberFormat="1" applyFont="1" applyFill="1" applyBorder="1" applyProtection="1">
      <protection locked="0"/>
    </xf>
    <xf numFmtId="167" fontId="1" fillId="7" borderId="1" xfId="0" applyNumberFormat="1" applyFont="1" applyFill="1" applyBorder="1" applyProtection="1"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166" fontId="1" fillId="7" borderId="1" xfId="0" applyNumberFormat="1" applyFont="1" applyFill="1" applyBorder="1" applyAlignment="1" applyProtection="1">
      <alignment horizontal="center"/>
      <protection locked="0"/>
    </xf>
    <xf numFmtId="21" fontId="1" fillId="7" borderId="1" xfId="0" applyNumberFormat="1" applyFont="1" applyFill="1" applyBorder="1" applyAlignment="1" applyProtection="1">
      <alignment horizontal="center"/>
      <protection locked="0"/>
    </xf>
    <xf numFmtId="168" fontId="1" fillId="7" borderId="1" xfId="0" applyNumberFormat="1" applyFont="1" applyFill="1" applyBorder="1" applyAlignment="1" applyProtection="1">
      <alignment horizontal="center"/>
      <protection locked="0"/>
    </xf>
    <xf numFmtId="2" fontId="1" fillId="7" borderId="1" xfId="0" applyNumberFormat="1" applyFont="1" applyFill="1" applyBorder="1" applyAlignment="1" applyProtection="1">
      <alignment horizontal="center"/>
      <protection locked="0"/>
    </xf>
    <xf numFmtId="0" fontId="1" fillId="12" borderId="1" xfId="0" applyFont="1" applyFill="1" applyBorder="1" applyProtection="1">
      <protection locked="0"/>
    </xf>
    <xf numFmtId="0" fontId="1" fillId="12" borderId="1" xfId="0" applyFont="1" applyFill="1" applyBorder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1" fillId="12" borderId="2" xfId="0" applyFont="1" applyFill="1" applyBorder="1" applyProtection="1">
      <protection locked="0"/>
    </xf>
    <xf numFmtId="0" fontId="0" fillId="0" borderId="3" xfId="0" applyFill="1" applyBorder="1"/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2" borderId="6" xfId="0" applyFill="1" applyBorder="1"/>
    <xf numFmtId="0" fontId="0" fillId="9" borderId="7" xfId="0" applyFill="1" applyBorder="1"/>
    <xf numFmtId="0" fontId="0" fillId="15" borderId="7" xfId="0" applyFill="1" applyBorder="1"/>
    <xf numFmtId="0" fontId="0" fillId="14" borderId="7" xfId="0" applyFill="1" applyBorder="1"/>
    <xf numFmtId="0" fontId="0" fillId="2" borderId="8" xfId="0" applyFill="1" applyBorder="1"/>
    <xf numFmtId="0" fontId="0" fillId="9" borderId="0" xfId="0" applyFill="1" applyBorder="1"/>
    <xf numFmtId="0" fontId="0" fillId="15" borderId="0" xfId="0" applyFill="1" applyBorder="1"/>
    <xf numFmtId="0" fontId="0" fillId="14" borderId="0" xfId="0" applyFill="1" applyBorder="1"/>
    <xf numFmtId="0" fontId="0" fillId="2" borderId="9" xfId="0" applyFill="1" applyBorder="1"/>
    <xf numFmtId="0" fontId="0" fillId="9" borderId="10" xfId="0" applyFill="1" applyBorder="1"/>
    <xf numFmtId="0" fontId="0" fillId="15" borderId="10" xfId="0" applyFill="1" applyBorder="1"/>
    <xf numFmtId="0" fontId="0" fillId="14" borderId="10" xfId="0" applyFill="1" applyBorder="1"/>
    <xf numFmtId="0" fontId="0" fillId="0" borderId="0" xfId="0" applyFill="1"/>
    <xf numFmtId="0" fontId="10" fillId="0" borderId="1" xfId="0" applyFont="1" applyBorder="1" applyAlignment="1" applyProtection="1">
      <alignment horizontal="center"/>
      <protection locked="0"/>
    </xf>
    <xf numFmtId="169" fontId="1" fillId="0" borderId="1" xfId="0" applyNumberFormat="1" applyFont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168" fontId="1" fillId="10" borderId="1" xfId="0" applyNumberFormat="1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9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3" fillId="3" borderId="3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" fillId="0" borderId="11" xfId="0" applyFont="1" applyBorder="1"/>
    <xf numFmtId="0" fontId="3" fillId="0" borderId="11" xfId="0" applyFont="1" applyBorder="1" applyProtection="1">
      <protection locked="0"/>
    </xf>
    <xf numFmtId="0" fontId="12" fillId="0" borderId="11" xfId="0" applyFont="1" applyBorder="1" applyProtection="1">
      <protection locked="0"/>
    </xf>
    <xf numFmtId="0" fontId="10" fillId="0" borderId="12" xfId="0" applyFont="1" applyBorder="1"/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" fillId="2" borderId="1" xfId="0" applyFont="1" applyFill="1" applyBorder="1"/>
    <xf numFmtId="0" fontId="15" fillId="0" borderId="1" xfId="0" applyFont="1" applyBorder="1" applyProtection="1">
      <protection locked="0"/>
    </xf>
    <xf numFmtId="0" fontId="16" fillId="16" borderId="1" xfId="2" applyFont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>
      <alignment horizontal="center"/>
    </xf>
    <xf numFmtId="0" fontId="1" fillId="0" borderId="11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1" fillId="0" borderId="11" xfId="0" quotePrefix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9" fillId="9" borderId="1" xfId="0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/>
    <xf numFmtId="0" fontId="1" fillId="0" borderId="2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15" xfId="0" applyFont="1" applyBorder="1"/>
    <xf numFmtId="0" fontId="1" fillId="0" borderId="2" xfId="0" applyFont="1" applyBorder="1" applyAlignment="1">
      <alignment horizontal="center"/>
    </xf>
    <xf numFmtId="2" fontId="2" fillId="5" borderId="11" xfId="0" applyNumberFormat="1" applyFont="1" applyFill="1" applyBorder="1" applyAlignment="1" applyProtection="1">
      <alignment horizontal="center"/>
      <protection locked="0"/>
    </xf>
    <xf numFmtId="2" fontId="1" fillId="0" borderId="15" xfId="0" applyNumberFormat="1" applyFont="1" applyBorder="1" applyAlignment="1" applyProtection="1">
      <alignment horizontal="center"/>
      <protection locked="0"/>
    </xf>
    <xf numFmtId="168" fontId="1" fillId="5" borderId="11" xfId="0" applyNumberFormat="1" applyFont="1" applyFill="1" applyBorder="1" applyAlignment="1" applyProtection="1">
      <alignment horizontal="center"/>
      <protection locked="0"/>
    </xf>
    <xf numFmtId="168" fontId="1" fillId="0" borderId="15" xfId="0" applyNumberFormat="1" applyFont="1" applyBorder="1" applyAlignment="1" applyProtection="1">
      <alignment horizontal="center"/>
      <protection locked="0"/>
    </xf>
    <xf numFmtId="1" fontId="1" fillId="0" borderId="2" xfId="0" applyNumberFormat="1" applyFont="1" applyBorder="1" applyAlignment="1" applyProtection="1">
      <alignment horizontal="center"/>
      <protection locked="0"/>
    </xf>
    <xf numFmtId="1" fontId="1" fillId="10" borderId="1" xfId="0" applyNumberFormat="1" applyFont="1" applyFill="1" applyBorder="1" applyAlignment="1" applyProtection="1">
      <alignment horizontal="center"/>
      <protection locked="0"/>
    </xf>
    <xf numFmtId="0" fontId="0" fillId="0" borderId="15" xfId="0" applyBorder="1"/>
    <xf numFmtId="0" fontId="22" fillId="9" borderId="5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/>
    </xf>
    <xf numFmtId="0" fontId="1" fillId="9" borderId="1" xfId="0" applyFont="1" applyFill="1" applyBorder="1" applyProtection="1">
      <protection locked="0"/>
    </xf>
    <xf numFmtId="0" fontId="16" fillId="9" borderId="1" xfId="2" applyFont="1" applyFill="1" applyBorder="1" applyProtection="1">
      <protection locked="0"/>
    </xf>
    <xf numFmtId="0" fontId="16" fillId="9" borderId="1" xfId="2" applyFont="1" applyFill="1" applyBorder="1" applyAlignment="1" applyProtection="1">
      <alignment horizontal="center"/>
      <protection locked="0"/>
    </xf>
    <xf numFmtId="0" fontId="23" fillId="9" borderId="15" xfId="0" applyFont="1" applyFill="1" applyBorder="1"/>
    <xf numFmtId="0" fontId="3" fillId="0" borderId="0" xfId="0" applyFont="1" applyBorder="1"/>
    <xf numFmtId="0" fontId="23" fillId="9" borderId="5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0" xfId="0" applyFont="1"/>
    <xf numFmtId="0" fontId="24" fillId="0" borderId="0" xfId="0" applyFont="1"/>
    <xf numFmtId="1" fontId="1" fillId="0" borderId="1" xfId="0" applyNumberFormat="1" applyFont="1" applyBorder="1" applyAlignment="1" applyProtection="1">
      <alignment horizontal="center"/>
      <protection locked="0"/>
    </xf>
    <xf numFmtId="0" fontId="21" fillId="9" borderId="1" xfId="2" applyFont="1" applyFill="1" applyBorder="1" applyProtection="1">
      <protection locked="0"/>
    </xf>
    <xf numFmtId="0" fontId="21" fillId="9" borderId="1" xfId="2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0" fontId="0" fillId="0" borderId="0" xfId="0" applyNumberFormat="1"/>
    <xf numFmtId="2" fontId="2" fillId="8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3" fillId="3" borderId="1" xfId="0" applyFont="1" applyFill="1" applyBorder="1" applyAlignment="1" applyProtection="1">
      <alignment horizontal="center"/>
    </xf>
    <xf numFmtId="0" fontId="0" fillId="0" borderId="0" xfId="0" applyProtection="1"/>
    <xf numFmtId="0" fontId="11" fillId="9" borderId="1" xfId="0" applyFont="1" applyFill="1" applyBorder="1" applyAlignment="1" applyProtection="1">
      <alignment horizontal="center"/>
    </xf>
    <xf numFmtId="0" fontId="1" fillId="2" borderId="1" xfId="0" applyFont="1" applyFill="1" applyBorder="1" applyProtection="1"/>
    <xf numFmtId="0" fontId="17" fillId="2" borderId="1" xfId="0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3" fillId="3" borderId="1" xfId="0" applyNumberFormat="1" applyFont="1" applyFill="1" applyBorder="1" applyAlignment="1" applyProtection="1">
      <alignment horizontal="center"/>
    </xf>
    <xf numFmtId="0" fontId="1" fillId="0" borderId="2" xfId="0" applyFont="1" applyBorder="1" applyProtection="1"/>
    <xf numFmtId="0" fontId="18" fillId="3" borderId="1" xfId="0" applyFont="1" applyFill="1" applyBorder="1" applyAlignment="1" applyProtection="1">
      <alignment horizontal="center"/>
    </xf>
    <xf numFmtId="0" fontId="19" fillId="9" borderId="1" xfId="0" applyFont="1" applyFill="1" applyBorder="1" applyAlignment="1" applyProtection="1">
      <alignment horizontal="center"/>
    </xf>
    <xf numFmtId="1" fontId="1" fillId="2" borderId="1" xfId="0" applyNumberFormat="1" applyFont="1" applyFill="1" applyBorder="1" applyProtection="1"/>
    <xf numFmtId="2" fontId="1" fillId="0" borderId="0" xfId="0" applyNumberFormat="1" applyFont="1" applyProtection="1"/>
    <xf numFmtId="0" fontId="1" fillId="0" borderId="1" xfId="0" applyFont="1" applyBorder="1" applyProtection="1"/>
    <xf numFmtId="0" fontId="1" fillId="0" borderId="3" xfId="0" applyFont="1" applyBorder="1" applyProtection="1"/>
    <xf numFmtId="0" fontId="3" fillId="3" borderId="3" xfId="0" applyFont="1" applyFill="1" applyBorder="1" applyAlignment="1" applyProtection="1">
      <alignment horizontal="center"/>
    </xf>
    <xf numFmtId="0" fontId="11" fillId="9" borderId="3" xfId="0" applyFont="1" applyFill="1" applyBorder="1" applyAlignment="1" applyProtection="1">
      <alignment horizontal="center"/>
    </xf>
    <xf numFmtId="0" fontId="10" fillId="0" borderId="12" xfId="0" applyFont="1" applyBorder="1" applyProtection="1"/>
    <xf numFmtId="0" fontId="13" fillId="0" borderId="13" xfId="0" applyFont="1" applyBorder="1" applyProtection="1"/>
    <xf numFmtId="0" fontId="13" fillId="0" borderId="14" xfId="0" applyFont="1" applyBorder="1" applyProtection="1"/>
    <xf numFmtId="0" fontId="1" fillId="0" borderId="11" xfId="0" applyFont="1" applyBorder="1" applyProtection="1"/>
    <xf numFmtId="0" fontId="3" fillId="0" borderId="11" xfId="0" applyFont="1" applyBorder="1" applyProtection="1"/>
    <xf numFmtId="0" fontId="6" fillId="0" borderId="11" xfId="0" applyFont="1" applyBorder="1" applyAlignment="1" applyProtection="1">
      <alignment horizontal="center" vertical="center"/>
    </xf>
    <xf numFmtId="0" fontId="1" fillId="0" borderId="11" xfId="0" quotePrefix="1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0" fillId="0" borderId="0" xfId="0" applyBorder="1" applyProtection="1"/>
    <xf numFmtId="0" fontId="12" fillId="0" borderId="11" xfId="0" applyFont="1" applyBorder="1" applyProtection="1"/>
    <xf numFmtId="0" fontId="6" fillId="0" borderId="11" xfId="0" applyFont="1" applyBorder="1" applyAlignment="1" applyProtection="1">
      <alignment horizontal="center"/>
    </xf>
    <xf numFmtId="0" fontId="15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0" fillId="0" borderId="3" xfId="0" applyFill="1" applyBorder="1" applyProtection="1"/>
    <xf numFmtId="0" fontId="0" fillId="2" borderId="6" xfId="0" applyFill="1" applyBorder="1" applyProtection="1"/>
    <xf numFmtId="0" fontId="0" fillId="9" borderId="7" xfId="0" applyFill="1" applyBorder="1" applyProtection="1"/>
    <xf numFmtId="0" fontId="0" fillId="15" borderId="7" xfId="0" applyFill="1" applyBorder="1" applyProtection="1"/>
    <xf numFmtId="0" fontId="0" fillId="14" borderId="7" xfId="0" applyFill="1" applyBorder="1" applyProtection="1"/>
    <xf numFmtId="0" fontId="1" fillId="7" borderId="1" xfId="0" applyFont="1" applyFill="1" applyBorder="1" applyProtection="1"/>
    <xf numFmtId="0" fontId="1" fillId="7" borderId="1" xfId="0" applyFont="1" applyFill="1" applyBorder="1" applyAlignment="1" applyProtection="1">
      <alignment horizontal="center" vertical="center"/>
    </xf>
    <xf numFmtId="0" fontId="16" fillId="16" borderId="1" xfId="2" applyFont="1" applyBorder="1" applyAlignment="1" applyProtection="1">
      <alignment horizontal="center"/>
    </xf>
    <xf numFmtId="0" fontId="0" fillId="2" borderId="8" xfId="0" applyFill="1" applyBorder="1" applyProtection="1"/>
    <xf numFmtId="0" fontId="0" fillId="9" borderId="0" xfId="0" applyFill="1" applyBorder="1" applyProtection="1"/>
    <xf numFmtId="0" fontId="0" fillId="15" borderId="0" xfId="0" applyFill="1" applyBorder="1" applyProtection="1"/>
    <xf numFmtId="0" fontId="0" fillId="14" borderId="0" xfId="0" applyFill="1" applyBorder="1" applyProtection="1"/>
    <xf numFmtId="0" fontId="1" fillId="9" borderId="1" xfId="0" applyFont="1" applyFill="1" applyBorder="1" applyProtection="1"/>
    <xf numFmtId="0" fontId="1" fillId="9" borderId="1" xfId="0" applyFont="1" applyFill="1" applyBorder="1" applyAlignment="1" applyProtection="1">
      <alignment horizontal="center"/>
    </xf>
    <xf numFmtId="0" fontId="21" fillId="9" borderId="1" xfId="2" applyFont="1" applyFill="1" applyBorder="1" applyProtection="1"/>
    <xf numFmtId="0" fontId="21" fillId="9" borderId="1" xfId="2" applyFont="1" applyFill="1" applyBorder="1" applyAlignment="1" applyProtection="1">
      <alignment horizontal="center"/>
    </xf>
    <xf numFmtId="0" fontId="0" fillId="2" borderId="9" xfId="0" applyFill="1" applyBorder="1" applyProtection="1"/>
    <xf numFmtId="0" fontId="0" fillId="9" borderId="10" xfId="0" applyFill="1" applyBorder="1" applyProtection="1"/>
    <xf numFmtId="0" fontId="0" fillId="15" borderId="10" xfId="0" applyFill="1" applyBorder="1" applyProtection="1"/>
    <xf numFmtId="0" fontId="0" fillId="14" borderId="10" xfId="0" applyFill="1" applyBorder="1" applyProtection="1"/>
    <xf numFmtId="1" fontId="1" fillId="0" borderId="2" xfId="0" applyNumberFormat="1" applyFont="1" applyBorder="1" applyAlignment="1" applyProtection="1">
      <alignment horizontal="center"/>
    </xf>
    <xf numFmtId="0" fontId="1" fillId="0" borderId="15" xfId="0" applyFont="1" applyBorder="1" applyProtection="1"/>
    <xf numFmtId="0" fontId="1" fillId="0" borderId="5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3" fillId="0" borderId="0" xfId="0" applyFont="1" applyBorder="1" applyProtection="1"/>
    <xf numFmtId="0" fontId="0" fillId="0" borderId="15" xfId="0" applyBorder="1" applyProtection="1"/>
    <xf numFmtId="0" fontId="22" fillId="9" borderId="5" xfId="0" applyFont="1" applyFill="1" applyBorder="1" applyAlignment="1" applyProtection="1">
      <alignment horizontal="center"/>
    </xf>
    <xf numFmtId="0" fontId="22" fillId="9" borderId="1" xfId="0" applyFont="1" applyFill="1" applyBorder="1" applyAlignment="1" applyProtection="1">
      <alignment horizontal="center"/>
    </xf>
    <xf numFmtId="0" fontId="22" fillId="9" borderId="2" xfId="0" applyFont="1" applyFill="1" applyBorder="1" applyAlignment="1" applyProtection="1">
      <alignment horizontal="center"/>
    </xf>
    <xf numFmtId="0" fontId="23" fillId="9" borderId="15" xfId="0" applyFont="1" applyFill="1" applyBorder="1" applyProtection="1"/>
    <xf numFmtId="0" fontId="1" fillId="0" borderId="5" xfId="0" applyFont="1" applyBorder="1" applyAlignment="1" applyProtection="1">
      <alignment horizontal="center"/>
      <protection locked="0"/>
    </xf>
    <xf numFmtId="0" fontId="22" fillId="9" borderId="5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13" fillId="0" borderId="11" xfId="0" quotePrefix="1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5" fillId="11" borderId="1" xfId="0" applyFont="1" applyFill="1" applyBorder="1" applyAlignment="1" applyProtection="1">
      <alignment horizontal="center"/>
      <protection locked="0"/>
    </xf>
    <xf numFmtId="0" fontId="5" fillId="11" borderId="1" xfId="0" applyFont="1" applyFill="1" applyBorder="1" applyAlignment="1">
      <alignment horizontal="center"/>
    </xf>
    <xf numFmtId="0" fontId="5" fillId="7" borderId="1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>
      <alignment horizontal="center"/>
    </xf>
    <xf numFmtId="0" fontId="5" fillId="17" borderId="1" xfId="0" applyFont="1" applyFill="1" applyBorder="1" applyAlignment="1" applyProtection="1">
      <alignment horizontal="center"/>
      <protection locked="0"/>
    </xf>
    <xf numFmtId="0" fontId="5" fillId="17" borderId="1" xfId="0" applyFont="1" applyFill="1" applyBorder="1" applyAlignment="1">
      <alignment horizontal="center"/>
    </xf>
    <xf numFmtId="1" fontId="5" fillId="17" borderId="1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17" borderId="1" xfId="0" applyFill="1" applyBorder="1"/>
    <xf numFmtId="0" fontId="0" fillId="7" borderId="1" xfId="0" applyFill="1" applyBorder="1"/>
    <xf numFmtId="18" fontId="0" fillId="7" borderId="1" xfId="0" applyNumberFormat="1" applyFill="1" applyBorder="1"/>
    <xf numFmtId="0" fontId="26" fillId="7" borderId="1" xfId="0" applyFont="1" applyFill="1" applyBorder="1"/>
    <xf numFmtId="0" fontId="27" fillId="7" borderId="1" xfId="0" applyFont="1" applyFill="1" applyBorder="1"/>
    <xf numFmtId="0" fontId="0" fillId="18" borderId="1" xfId="0" applyFill="1" applyBorder="1"/>
    <xf numFmtId="0" fontId="28" fillId="19" borderId="1" xfId="0" applyFont="1" applyFill="1" applyBorder="1"/>
    <xf numFmtId="14" fontId="28" fillId="19" borderId="1" xfId="0" applyNumberFormat="1" applyFont="1" applyFill="1" applyBorder="1"/>
    <xf numFmtId="18" fontId="28" fillId="19" borderId="1" xfId="0" applyNumberFormat="1" applyFont="1" applyFill="1" applyBorder="1"/>
    <xf numFmtId="0" fontId="11" fillId="0" borderId="0" xfId="0" applyFont="1"/>
    <xf numFmtId="165" fontId="29" fillId="5" borderId="1" xfId="0" applyNumberFormat="1" applyFont="1" applyFill="1" applyBorder="1" applyAlignment="1">
      <alignment horizontal="center"/>
    </xf>
    <xf numFmtId="14" fontId="29" fillId="5" borderId="1" xfId="0" applyNumberFormat="1" applyFont="1" applyFill="1" applyBorder="1" applyAlignment="1">
      <alignment horizontal="center"/>
    </xf>
    <xf numFmtId="14" fontId="26" fillId="7" borderId="1" xfId="0" applyNumberFormat="1" applyFont="1" applyFill="1" applyBorder="1"/>
    <xf numFmtId="14" fontId="26" fillId="18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0" fillId="0" borderId="0" xfId="0" applyBorder="1"/>
    <xf numFmtId="0" fontId="5" fillId="3" borderId="16" xfId="0" applyFont="1" applyFill="1" applyBorder="1" applyAlignment="1">
      <alignment horizontal="center"/>
    </xf>
    <xf numFmtId="0" fontId="5" fillId="17" borderId="16" xfId="0" applyFont="1" applyFill="1" applyBorder="1" applyAlignment="1" applyProtection="1">
      <alignment horizontal="center"/>
      <protection locked="0"/>
    </xf>
    <xf numFmtId="0" fontId="5" fillId="11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17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3" borderId="16" xfId="0" applyFont="1" applyFill="1" applyBorder="1" applyAlignment="1" applyProtection="1">
      <alignment horizontal="center"/>
      <protection locked="0"/>
    </xf>
    <xf numFmtId="0" fontId="5" fillId="3" borderId="11" xfId="0" applyFont="1" applyFill="1" applyBorder="1" applyAlignment="1" applyProtection="1">
      <alignment horizontal="center"/>
      <protection locked="0"/>
    </xf>
    <xf numFmtId="0" fontId="5" fillId="17" borderId="11" xfId="0" applyFont="1" applyFill="1" applyBorder="1" applyAlignment="1" applyProtection="1">
      <alignment horizontal="center"/>
      <protection locked="0"/>
    </xf>
    <xf numFmtId="0" fontId="5" fillId="11" borderId="11" xfId="0" applyFont="1" applyFill="1" applyBorder="1" applyAlignment="1" applyProtection="1">
      <alignment horizontal="center"/>
      <protection locked="0"/>
    </xf>
    <xf numFmtId="0" fontId="5" fillId="3" borderId="17" xfId="0" applyFont="1" applyFill="1" applyBorder="1" applyAlignment="1" applyProtection="1">
      <alignment horizontal="center"/>
      <protection locked="0"/>
    </xf>
    <xf numFmtId="0" fontId="5" fillId="17" borderId="18" xfId="0" applyFont="1" applyFill="1" applyBorder="1" applyAlignment="1" applyProtection="1">
      <alignment horizontal="center"/>
      <protection locked="0"/>
    </xf>
    <xf numFmtId="0" fontId="5" fillId="11" borderId="18" xfId="0" applyFont="1" applyFill="1" applyBorder="1" applyAlignment="1" applyProtection="1">
      <alignment horizontal="center"/>
      <protection locked="0"/>
    </xf>
    <xf numFmtId="0" fontId="5" fillId="7" borderId="18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17" borderId="19" xfId="0" applyFont="1" applyFill="1" applyBorder="1" applyAlignment="1" applyProtection="1">
      <alignment horizontal="center"/>
      <protection locked="0"/>
    </xf>
    <xf numFmtId="46" fontId="26" fillId="7" borderId="1" xfId="0" applyNumberFormat="1" applyFont="1" applyFill="1" applyBorder="1"/>
    <xf numFmtId="18" fontId="26" fillId="18" borderId="1" xfId="0" applyNumberFormat="1" applyFont="1" applyFill="1" applyBorder="1"/>
    <xf numFmtId="0" fontId="5" fillId="2" borderId="1" xfId="0" applyFont="1" applyFill="1" applyBorder="1" applyAlignment="1" applyProtection="1">
      <alignment horizontal="center"/>
      <protection locked="0"/>
    </xf>
    <xf numFmtId="0" fontId="35" fillId="0" borderId="0" xfId="0" applyFont="1"/>
    <xf numFmtId="46" fontId="0" fillId="18" borderId="1" xfId="0" applyNumberFormat="1" applyFill="1" applyBorder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mruColors>
      <color rgb="FFEDFB6D"/>
      <color rgb="FFFFFFCC"/>
      <color rgb="FFCCFF66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nampak'!$F$3</c:f>
              <c:strCache>
                <c:ptCount val="1"/>
                <c:pt idx="0">
                  <c:v>sun</c:v>
                </c:pt>
              </c:strCache>
            </c:strRef>
          </c:tx>
          <c:trendline>
            <c:trendlineType val="linear"/>
          </c:trendline>
          <c:trendline>
            <c:trendlineType val="exp"/>
          </c:trendline>
          <c:trendline>
            <c:trendlineType val="linear"/>
          </c:trendline>
          <c:trendline>
            <c:trendlineType val="linear"/>
            <c:forward val="2"/>
          </c:trendline>
          <c:yVal>
            <c:numRef>
              <c:f>'diagram convert nampak'!$G$3</c:f>
              <c:numCache>
                <c:formatCode>General</c:formatCode>
                <c:ptCount val="1"/>
                <c:pt idx="0">
                  <c:v>29.893139869683861</c:v>
                </c:pt>
              </c:numCache>
            </c:numRef>
          </c:yVal>
        </c:ser>
        <c:axId val="66769280"/>
        <c:axId val="66770816"/>
      </c:scatterChart>
      <c:valAx>
        <c:axId val="66769280"/>
        <c:scaling>
          <c:orientation val="minMax"/>
        </c:scaling>
        <c:axPos val="b"/>
        <c:majorGridlines/>
        <c:minorGridlines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6770816"/>
        <c:crosses val="autoZero"/>
        <c:crossBetween val="midCat"/>
      </c:valAx>
      <c:valAx>
        <c:axId val="667708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676928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31831877985350959"/>
          <c:y val="0.1109537094420142"/>
          <c:w val="0.54263596617175403"/>
          <c:h val="0.5772370607080346"/>
        </c:manualLayout>
      </c:layout>
      <c:scatterChart>
        <c:scatterStyle val="lineMarker"/>
        <c:ser>
          <c:idx val="0"/>
          <c:order val="0"/>
          <c:tx>
            <c:strRef>
              <c:f>'diagram convert nampak'!$H$27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nampak'!$I$27</c:f>
              <c:numCache>
                <c:formatCode>General</c:formatCode>
                <c:ptCount val="1"/>
                <c:pt idx="0">
                  <c:v>247.6538953734765</c:v>
                </c:pt>
              </c:numCache>
            </c:numRef>
          </c:yVal>
        </c:ser>
        <c:axId val="73645440"/>
        <c:axId val="73655424"/>
      </c:scatterChart>
      <c:valAx>
        <c:axId val="736454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55424"/>
        <c:crosses val="autoZero"/>
        <c:crossBetween val="midCat"/>
      </c:valAx>
      <c:valAx>
        <c:axId val="7365542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4544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nampak'!$M$27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nampak'!$N$27</c:f>
              <c:numCache>
                <c:formatCode>General</c:formatCode>
                <c:ptCount val="1"/>
                <c:pt idx="0">
                  <c:v>-23.362187141168988</c:v>
                </c:pt>
              </c:numCache>
            </c:numRef>
          </c:yVal>
        </c:ser>
        <c:axId val="73679232"/>
        <c:axId val="73680768"/>
      </c:scatterChart>
      <c:valAx>
        <c:axId val="736792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80768"/>
        <c:crosses val="autoZero"/>
        <c:crossBetween val="midCat"/>
      </c:valAx>
      <c:valAx>
        <c:axId val="736807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792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smoothMarker"/>
        <c:ser>
          <c:idx val="0"/>
          <c:order val="0"/>
          <c:yVal>
            <c:numRef>
              <c:f>'diagram convert nampak'!$U$27</c:f>
              <c:numCache>
                <c:formatCode>[h]:mm:ss</c:formatCode>
                <c:ptCount val="1"/>
                <c:pt idx="0">
                  <c:v>0.20616504313294173</c:v>
                </c:pt>
              </c:numCache>
            </c:numRef>
          </c:yVal>
          <c:smooth val="1"/>
        </c:ser>
        <c:axId val="73704576"/>
        <c:axId val="73706112"/>
      </c:scatterChart>
      <c:valAx>
        <c:axId val="7370457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06112"/>
        <c:crosses val="autoZero"/>
        <c:crossBetween val="midCat"/>
      </c:valAx>
      <c:valAx>
        <c:axId val="73706112"/>
        <c:scaling>
          <c:orientation val="minMax"/>
        </c:scaling>
        <c:axPos val="l"/>
        <c:numFmt formatCode="[h]:mm:ss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0457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6165815683664384"/>
          <c:y val="0.11268640564392086"/>
          <c:w val="0.62404659206740665"/>
          <c:h val="0.71453297409742556"/>
        </c:manualLayout>
      </c:layout>
      <c:scatterChart>
        <c:scatterStyle val="smoothMarker"/>
        <c:ser>
          <c:idx val="0"/>
          <c:order val="0"/>
          <c:tx>
            <c:strRef>
              <c:f>'diagram convert nampak'!$F$4</c:f>
              <c:strCache>
                <c:ptCount val="1"/>
                <c:pt idx="0">
                  <c:v>moon</c:v>
                </c:pt>
              </c:strCache>
            </c:strRef>
          </c:tx>
          <c:trendline>
            <c:trendlineType val="exp"/>
          </c:trendline>
          <c:yVal>
            <c:numRef>
              <c:f>'diagram convert nampak'!$G$4</c:f>
              <c:numCache>
                <c:formatCode>General</c:formatCode>
                <c:ptCount val="1"/>
                <c:pt idx="0">
                  <c:v>29.606174368192683</c:v>
                </c:pt>
              </c:numCache>
            </c:numRef>
          </c:yVal>
          <c:smooth val="1"/>
        </c:ser>
        <c:axId val="73738880"/>
        <c:axId val="73748864"/>
      </c:scatterChart>
      <c:valAx>
        <c:axId val="737388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48864"/>
        <c:crosses val="autoZero"/>
        <c:crossBetween val="midCat"/>
      </c:valAx>
      <c:valAx>
        <c:axId val="737488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3888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nampak'!$J$4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nampak'!$K$4</c:f>
              <c:numCache>
                <c:formatCode>General</c:formatCode>
                <c:ptCount val="1"/>
                <c:pt idx="0">
                  <c:v>108.16378461680102</c:v>
                </c:pt>
              </c:numCache>
            </c:numRef>
          </c:yVal>
        </c:ser>
        <c:axId val="73767936"/>
        <c:axId val="73773824"/>
      </c:scatterChart>
      <c:valAx>
        <c:axId val="7376793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73824"/>
        <c:crosses val="autoZero"/>
        <c:crossBetween val="midCat"/>
      </c:valAx>
      <c:valAx>
        <c:axId val="7377382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6793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</c:f>
              <c:numCache>
                <c:formatCode>General</c:formatCode>
                <c:ptCount val="1"/>
                <c:pt idx="0">
                  <c:v>-19.222931807589955</c:v>
                </c:pt>
              </c:numCache>
            </c:numRef>
          </c:yVal>
        </c:ser>
        <c:axId val="73875456"/>
        <c:axId val="73876992"/>
      </c:scatterChart>
      <c:valAx>
        <c:axId val="738754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76992"/>
        <c:crosses val="autoZero"/>
        <c:crossBetween val="midCat"/>
      </c:valAx>
      <c:valAx>
        <c:axId val="738769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7545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0908742665000571"/>
          <c:y val="9.4383839573846273E-2"/>
          <c:w val="0.68171327545166149"/>
          <c:h val="0.71744757587583252"/>
        </c:manualLayout>
      </c:layout>
      <c:scatterChart>
        <c:scatterStyle val="lineMarker"/>
        <c:ser>
          <c:idx val="0"/>
          <c:order val="0"/>
          <c:tx>
            <c:strRef>
              <c:f>'diagram convert nampak'!$R$4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nampak'!$S$4</c:f>
              <c:numCache>
                <c:formatCode>General</c:formatCode>
                <c:ptCount val="1"/>
                <c:pt idx="0">
                  <c:v>298.96721679684833</c:v>
                </c:pt>
              </c:numCache>
            </c:numRef>
          </c:yVal>
        </c:ser>
        <c:axId val="73896704"/>
        <c:axId val="73898240"/>
      </c:scatterChart>
      <c:valAx>
        <c:axId val="738967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98240"/>
        <c:crosses val="autoZero"/>
        <c:crossBetween val="midCat"/>
      </c:valAx>
      <c:valAx>
        <c:axId val="7389824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9670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19894991419544159"/>
          <c:y val="9.9036549587459444E-2"/>
          <c:w val="0.69714526811582511"/>
          <c:h val="0.62323729733792121"/>
        </c:manualLayout>
      </c:layout>
      <c:scatterChart>
        <c:scatterStyle val="lineMarker"/>
        <c:ser>
          <c:idx val="0"/>
          <c:order val="0"/>
          <c:tx>
            <c:strRef>
              <c:f>'diagram convert nampak'!$E$16</c:f>
              <c:strCache>
                <c:ptCount val="1"/>
                <c:pt idx="0">
                  <c:v>mon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nampak'!$F$16</c:f>
              <c:numCache>
                <c:formatCode>General</c:formatCode>
                <c:ptCount val="1"/>
                <c:pt idx="0">
                  <c:v>17.946277751768413</c:v>
                </c:pt>
              </c:numCache>
            </c:numRef>
          </c:yVal>
        </c:ser>
        <c:axId val="73942528"/>
        <c:axId val="73944064"/>
      </c:scatterChart>
      <c:valAx>
        <c:axId val="739425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944064"/>
        <c:crosses val="autoZero"/>
        <c:crossBetween val="midCat"/>
      </c:valAx>
      <c:valAx>
        <c:axId val="739440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942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410026711542637"/>
          <c:y val="0.83869703463490997"/>
          <c:w val="0.14129372360353737"/>
          <c:h val="8.9941470931780246E-2"/>
        </c:manualLayout>
      </c:layout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4999158266804677"/>
          <c:y val="0.10045131208212653"/>
          <c:w val="0.6408092581757735"/>
          <c:h val="0.59071230368636685"/>
        </c:manualLayout>
      </c:layout>
      <c:scatterChart>
        <c:scatterStyle val="lineMarker"/>
        <c:ser>
          <c:idx val="0"/>
          <c:order val="0"/>
          <c:tx>
            <c:strRef>
              <c:f>'diagram convert nampak'!$H$16</c:f>
              <c:strCache>
                <c:ptCount val="1"/>
                <c:pt idx="0">
                  <c:v>mon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nampak'!$I$16</c:f>
              <c:numCache>
                <c:formatCode>General</c:formatCode>
                <c:ptCount val="1"/>
                <c:pt idx="0">
                  <c:v>250.83726706479894</c:v>
                </c:pt>
              </c:numCache>
            </c:numRef>
          </c:yVal>
        </c:ser>
        <c:axId val="73951488"/>
        <c:axId val="73953280"/>
      </c:scatterChart>
      <c:valAx>
        <c:axId val="739514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953280"/>
        <c:crosses val="autoZero"/>
        <c:crossBetween val="midCat"/>
      </c:valAx>
      <c:valAx>
        <c:axId val="7395328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951488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3"/>
  <c:chart>
    <c:autoTitleDeleted val="1"/>
    <c:plotArea>
      <c:layout>
        <c:manualLayout>
          <c:layoutTarget val="inner"/>
          <c:xMode val="edge"/>
          <c:yMode val="edge"/>
          <c:x val="0.21629115426428494"/>
          <c:y val="0.10045138364475178"/>
          <c:w val="0.54363025243609531"/>
          <c:h val="0.41834700687619153"/>
        </c:manualLayout>
      </c:layout>
      <c:scatterChart>
        <c:scatterStyle val="lineMarker"/>
        <c:ser>
          <c:idx val="0"/>
          <c:order val="0"/>
          <c:tx>
            <c:strRef>
              <c:f>'diagram convert nampak'!$L$16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nampak'!$M$16</c:f>
              <c:numCache>
                <c:formatCode>General</c:formatCode>
                <c:ptCount val="1"/>
                <c:pt idx="0">
                  <c:v>-19.497658207463491</c:v>
                </c:pt>
              </c:numCache>
            </c:numRef>
          </c:yVal>
        </c:ser>
        <c:axId val="73796608"/>
        <c:axId val="73806592"/>
      </c:scatterChart>
      <c:valAx>
        <c:axId val="73796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06592"/>
        <c:crosses val="autoZero"/>
        <c:crossBetween val="midCat"/>
      </c:valAx>
      <c:valAx>
        <c:axId val="738065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796608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nampak'!$J$3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nampak'!$K$3</c:f>
              <c:numCache>
                <c:formatCode>General</c:formatCode>
                <c:ptCount val="1"/>
                <c:pt idx="0">
                  <c:v>111.49287359333366</c:v>
                </c:pt>
              </c:numCache>
            </c:numRef>
          </c:yVal>
        </c:ser>
        <c:axId val="65352448"/>
        <c:axId val="65353984"/>
      </c:scatterChart>
      <c:valAx>
        <c:axId val="653524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5353984"/>
        <c:crosses val="autoZero"/>
        <c:crossBetween val="midCat"/>
      </c:valAx>
      <c:valAx>
        <c:axId val="6535398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535244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nampak'!$Q$16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nampak'!$R$16</c:f>
              <c:numCache>
                <c:formatCode>General</c:formatCode>
                <c:ptCount val="1"/>
                <c:pt idx="0">
                  <c:v>73.383262885744841</c:v>
                </c:pt>
              </c:numCache>
            </c:numRef>
          </c:yVal>
        </c:ser>
        <c:axId val="73826304"/>
        <c:axId val="73827840"/>
      </c:scatterChart>
      <c:valAx>
        <c:axId val="738263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27840"/>
        <c:crosses val="autoZero"/>
        <c:crossBetween val="midCat"/>
      </c:valAx>
      <c:valAx>
        <c:axId val="7382784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2630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1215449291805608"/>
          <c:y val="6.893722792182165E-2"/>
          <c:w val="0.55955649616267888"/>
          <c:h val="0.71259108385385905"/>
        </c:manualLayout>
      </c:layout>
      <c:scatterChart>
        <c:scatterStyle val="smoothMarker"/>
        <c:ser>
          <c:idx val="0"/>
          <c:order val="0"/>
          <c:tx>
            <c:strRef>
              <c:f>'diagram convert nampak'!$E$28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nampak'!$F$28</c:f>
              <c:numCache>
                <c:formatCode>General</c:formatCode>
                <c:ptCount val="1"/>
                <c:pt idx="0">
                  <c:v>-17.452412467530898</c:v>
                </c:pt>
              </c:numCache>
            </c:numRef>
          </c:yVal>
          <c:smooth val="1"/>
        </c:ser>
        <c:axId val="73852032"/>
        <c:axId val="73853568"/>
      </c:scatterChart>
      <c:valAx>
        <c:axId val="73852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53568"/>
        <c:crosses val="autoZero"/>
        <c:crossBetween val="midCat"/>
      </c:valAx>
      <c:valAx>
        <c:axId val="738535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8520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'diagram convert nampak'!$H$28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nampak'!$I$28</c:f>
              <c:numCache>
                <c:formatCode>General</c:formatCode>
                <c:ptCount val="1"/>
                <c:pt idx="0">
                  <c:v>71.684346766791691</c:v>
                </c:pt>
              </c:numCache>
            </c:numRef>
          </c:yVal>
          <c:smooth val="1"/>
        </c:ser>
        <c:axId val="74004352"/>
        <c:axId val="74005888"/>
      </c:scatterChart>
      <c:valAx>
        <c:axId val="740043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05888"/>
        <c:crosses val="autoZero"/>
        <c:crossBetween val="midCat"/>
      </c:valAx>
      <c:valAx>
        <c:axId val="7400588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0435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'diagram convert nampak'!$M$28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nampak'!$N$28</c:f>
              <c:numCache>
                <c:formatCode>General</c:formatCode>
                <c:ptCount val="1"/>
                <c:pt idx="0">
                  <c:v>19.518672863777645</c:v>
                </c:pt>
              </c:numCache>
            </c:numRef>
          </c:yVal>
          <c:smooth val="1"/>
        </c:ser>
        <c:axId val="74046080"/>
        <c:axId val="74051968"/>
      </c:scatterChart>
      <c:valAx>
        <c:axId val="740460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51968"/>
        <c:crosses val="autoZero"/>
        <c:crossBetween val="midCat"/>
      </c:valAx>
      <c:valAx>
        <c:axId val="740519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4608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1215525848739691"/>
          <c:y val="8.0210848491934328E-2"/>
          <c:w val="0.66929183100900147"/>
          <c:h val="0.61015181716239764"/>
        </c:manualLayout>
      </c:layout>
      <c:scatterChart>
        <c:scatterStyle val="smoothMarker"/>
        <c:ser>
          <c:idx val="0"/>
          <c:order val="0"/>
          <c:yVal>
            <c:numRef>
              <c:f>'diagram convert nampak'!$U$28</c:f>
              <c:numCache>
                <c:formatCode>[h]:mm:ss</c:formatCode>
                <c:ptCount val="1"/>
                <c:pt idx="0">
                  <c:v>0.70532187747424058</c:v>
                </c:pt>
              </c:numCache>
            </c:numRef>
          </c:yVal>
          <c:smooth val="1"/>
        </c:ser>
        <c:axId val="74063232"/>
        <c:axId val="74081408"/>
      </c:scatterChart>
      <c:valAx>
        <c:axId val="740632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81408"/>
        <c:crosses val="autoZero"/>
        <c:crossBetween val="midCat"/>
      </c:valAx>
      <c:valAx>
        <c:axId val="74081408"/>
        <c:scaling>
          <c:orientation val="minMax"/>
        </c:scaling>
        <c:axPos val="l"/>
        <c:numFmt formatCode="[h]:mm:ss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0632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nampak'!$D$44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nampak'!$E$44</c:f>
              <c:numCache>
                <c:formatCode>General</c:formatCode>
                <c:ptCount val="1"/>
                <c:pt idx="0">
                  <c:v>-2.0263185267434403</c:v>
                </c:pt>
              </c:numCache>
            </c:numRef>
          </c:yVal>
        </c:ser>
        <c:axId val="74108928"/>
        <c:axId val="74110464"/>
      </c:scatterChart>
      <c:valAx>
        <c:axId val="74108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10464"/>
        <c:crosses val="autoZero"/>
        <c:crossBetween val="midCat"/>
      </c:valAx>
      <c:valAx>
        <c:axId val="741104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0892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12153351302304423"/>
          <c:y val="4.0470447675150269E-2"/>
          <c:w val="0.7407026029262278"/>
          <c:h val="0.64261704503448891"/>
        </c:manualLayout>
      </c:layout>
      <c:scatterChart>
        <c:scatterStyle val="lineMarker"/>
        <c:ser>
          <c:idx val="0"/>
          <c:order val="0"/>
          <c:tx>
            <c:strRef>
              <c:f>'diagram convert nampak'!$D$45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nampak'!$E$45</c:f>
              <c:numCache>
                <c:formatCode>General</c:formatCode>
                <c:ptCount val="1"/>
                <c:pt idx="0">
                  <c:v>4.1476853975586456</c:v>
                </c:pt>
              </c:numCache>
            </c:numRef>
          </c:yVal>
        </c:ser>
        <c:axId val="74138368"/>
        <c:axId val="74139904"/>
      </c:scatterChart>
      <c:valAx>
        <c:axId val="741383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39904"/>
        <c:crosses val="autoZero"/>
        <c:crossBetween val="midCat"/>
      </c:valAx>
      <c:valAx>
        <c:axId val="7413990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3836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nampak'!$I$44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nampak'!$J$44</c:f>
              <c:numCache>
                <c:formatCode>General</c:formatCode>
                <c:ptCount val="1"/>
                <c:pt idx="0">
                  <c:v>247.3917115419552</c:v>
                </c:pt>
              </c:numCache>
            </c:numRef>
          </c:yVal>
        </c:ser>
        <c:axId val="74176000"/>
        <c:axId val="74177536"/>
      </c:scatterChart>
      <c:valAx>
        <c:axId val="74176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77536"/>
        <c:crosses val="autoZero"/>
        <c:crossBetween val="midCat"/>
      </c:valAx>
      <c:valAx>
        <c:axId val="7417753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7600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nampak'!$I$45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nampak'!$J$45</c:f>
              <c:numCache>
                <c:formatCode>General</c:formatCode>
                <c:ptCount val="1"/>
                <c:pt idx="0">
                  <c:v>250.83726706479894</c:v>
                </c:pt>
              </c:numCache>
            </c:numRef>
          </c:yVal>
        </c:ser>
        <c:axId val="74197248"/>
        <c:axId val="74199040"/>
      </c:scatterChart>
      <c:valAx>
        <c:axId val="74197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99040"/>
        <c:crosses val="autoZero"/>
        <c:crossBetween val="midCat"/>
      </c:valAx>
      <c:valAx>
        <c:axId val="7419904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19724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nampak'!$O$44</c:f>
              <c:numCache>
                <c:formatCode>General</c:formatCode>
                <c:ptCount val="1"/>
                <c:pt idx="0">
                  <c:v>-22.148703195347846</c:v>
                </c:pt>
              </c:numCache>
            </c:numRef>
          </c:yVal>
        </c:ser>
        <c:axId val="74222592"/>
        <c:axId val="74240768"/>
      </c:scatterChart>
      <c:valAx>
        <c:axId val="742225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240768"/>
        <c:crosses val="autoZero"/>
        <c:crossBetween val="midCat"/>
      </c:valAx>
      <c:valAx>
        <c:axId val="742407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422259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nampak'!$O$3</c:f>
              <c:numCache>
                <c:formatCode>General</c:formatCode>
                <c:ptCount val="1"/>
                <c:pt idx="0">
                  <c:v>-22.088138922437363</c:v>
                </c:pt>
              </c:numCache>
            </c:numRef>
          </c:yVal>
        </c:ser>
        <c:axId val="65373696"/>
        <c:axId val="65375232"/>
      </c:scatterChart>
      <c:valAx>
        <c:axId val="653736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5375232"/>
        <c:crosses val="autoZero"/>
        <c:crossBetween val="midCat"/>
      </c:valAx>
      <c:valAx>
        <c:axId val="6537523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5373696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nampak'!$O$45</c:f>
              <c:numCache>
                <c:formatCode>General</c:formatCode>
                <c:ptCount val="1"/>
                <c:pt idx="0">
                  <c:v>-19.497658207463491</c:v>
                </c:pt>
              </c:numCache>
            </c:numRef>
          </c:yVal>
        </c:ser>
        <c:axId val="75698176"/>
        <c:axId val="75699712"/>
      </c:scatterChart>
      <c:valAx>
        <c:axId val="756981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699712"/>
        <c:crosses val="autoZero"/>
        <c:crossBetween val="midCat"/>
      </c:valAx>
      <c:valAx>
        <c:axId val="7569971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69817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9.2857300463651107E-2"/>
          <c:y val="7.897163764941853E-2"/>
          <c:w val="0.83917317981271622"/>
          <c:h val="0.640748828015854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'diagram convert nampak'!$V$44</c:f>
              <c:numCache>
                <c:formatCode>[h]:mm:ss</c:formatCode>
                <c:ptCount val="1"/>
                <c:pt idx="0">
                  <c:v>0.26409756155221115</c:v>
                </c:pt>
              </c:numCache>
            </c:numRef>
          </c:yVal>
        </c:ser>
        <c:axId val="75735808"/>
        <c:axId val="75737344"/>
      </c:scatterChart>
      <c:valAx>
        <c:axId val="75735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737344"/>
        <c:crosses val="autoZero"/>
        <c:crossBetween val="midCat"/>
      </c:valAx>
      <c:valAx>
        <c:axId val="75737344"/>
        <c:scaling>
          <c:orientation val="minMax"/>
        </c:scaling>
        <c:axPos val="l"/>
        <c:numFmt formatCode="[h]:mm:ss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735808"/>
        <c:crosses val="autoZero"/>
        <c:crossBetween val="midCat"/>
      </c:valAx>
    </c:plotArea>
    <c:legend>
      <c:legendPos val="b"/>
      <c:txPr>
        <a:bodyPr/>
        <a:lstStyle/>
        <a:p>
          <a:pPr rtl="0"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9.4858274883289906E-2"/>
          <c:y val="0.12360778921478439"/>
          <c:w val="0.8522198224720221"/>
          <c:h val="0.62960995826514876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'diagram convert nampak'!$V$45</c:f>
              <c:numCache>
                <c:formatCode>[h]:mm:ss</c:formatCode>
                <c:ptCount val="1"/>
                <c:pt idx="0">
                  <c:v>0.24461761383010439</c:v>
                </c:pt>
              </c:numCache>
            </c:numRef>
          </c:yVal>
        </c:ser>
        <c:axId val="75757056"/>
        <c:axId val="75758592"/>
      </c:scatterChart>
      <c:valAx>
        <c:axId val="757570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758592"/>
        <c:crosses val="autoZero"/>
        <c:crossBetween val="midCat"/>
      </c:valAx>
      <c:valAx>
        <c:axId val="75758592"/>
        <c:scaling>
          <c:orientation val="minMax"/>
        </c:scaling>
        <c:axPos val="l"/>
        <c:numFmt formatCode="[h]:mm:ss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75705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20357644747715195"/>
          <c:y val="9.3692149240838726E-2"/>
          <c:w val="0.6901024528311227"/>
          <c:h val="0.66888534502807573"/>
        </c:manualLayout>
      </c:layout>
      <c:scatterChart>
        <c:scatterStyle val="lineMarker"/>
        <c:ser>
          <c:idx val="0"/>
          <c:order val="0"/>
          <c:tx>
            <c:strRef>
              <c:f>'diagram convert nampak'!$R$3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nampak'!$S$3</c:f>
              <c:numCache>
                <c:formatCode>General</c:formatCode>
                <c:ptCount val="1"/>
                <c:pt idx="0">
                  <c:v>299.47565975164321</c:v>
                </c:pt>
              </c:numCache>
            </c:numRef>
          </c:yVal>
        </c:ser>
        <c:axId val="67053824"/>
        <c:axId val="67055616"/>
      </c:scatterChart>
      <c:valAx>
        <c:axId val="670538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7055616"/>
        <c:crosses val="autoZero"/>
        <c:crossBetween val="midCat"/>
      </c:valAx>
      <c:valAx>
        <c:axId val="670556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705382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nampak'!$E$15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nampak'!$F$15</c:f>
              <c:numCache>
                <c:formatCode>General</c:formatCode>
                <c:ptCount val="1"/>
                <c:pt idx="0">
                  <c:v>-2.0263185267434403</c:v>
                </c:pt>
              </c:numCache>
            </c:numRef>
          </c:yVal>
        </c:ser>
        <c:axId val="67062784"/>
        <c:axId val="67076864"/>
      </c:scatterChart>
      <c:valAx>
        <c:axId val="670627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7076864"/>
        <c:crosses val="autoZero"/>
        <c:crossBetween val="midCat"/>
      </c:valAx>
      <c:valAx>
        <c:axId val="670768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670627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945465150189581"/>
          <c:y val="0.84820510882972966"/>
          <c:w val="0.20232448721687571"/>
          <c:h val="9.8480252943674698E-2"/>
        </c:manualLayout>
      </c:layout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25992554683970381"/>
          <c:y val="0.10220343123220096"/>
          <c:w val="0.62653602576533618"/>
          <c:h val="0.6664221550701247"/>
        </c:manualLayout>
      </c:layout>
      <c:scatterChart>
        <c:scatterStyle val="lineMarker"/>
        <c:ser>
          <c:idx val="0"/>
          <c:order val="0"/>
          <c:tx>
            <c:strRef>
              <c:f>'diagram convert nampak'!$H$15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nampak'!$I$15</c:f>
              <c:numCache>
                <c:formatCode>General</c:formatCode>
                <c:ptCount val="1"/>
                <c:pt idx="0">
                  <c:v>247.3917115419552</c:v>
                </c:pt>
              </c:numCache>
            </c:numRef>
          </c:yVal>
        </c:ser>
        <c:axId val="73539584"/>
        <c:axId val="73541120"/>
      </c:scatterChart>
      <c:valAx>
        <c:axId val="7353958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541120"/>
        <c:crosses val="autoZero"/>
        <c:crossBetween val="midCat"/>
      </c:valAx>
      <c:valAx>
        <c:axId val="7354112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539584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nampak'!$L$15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nampak'!$M$15</c:f>
              <c:numCache>
                <c:formatCode>General</c:formatCode>
                <c:ptCount val="1"/>
                <c:pt idx="0">
                  <c:v>-22.148703195347846</c:v>
                </c:pt>
              </c:numCache>
            </c:numRef>
          </c:yVal>
        </c:ser>
        <c:axId val="73564928"/>
        <c:axId val="73566464"/>
      </c:scatterChart>
      <c:valAx>
        <c:axId val="735649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566464"/>
        <c:crosses val="autoZero"/>
        <c:crossBetween val="midCat"/>
      </c:valAx>
      <c:valAx>
        <c:axId val="735664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564928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nampak'!$Q$15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nampak'!$R$15</c:f>
              <c:numCache>
                <c:formatCode>General</c:formatCode>
                <c:ptCount val="1"/>
                <c:pt idx="0">
                  <c:v>95.090992751447544</c:v>
                </c:pt>
              </c:numCache>
            </c:numRef>
          </c:yVal>
        </c:ser>
        <c:axId val="73598464"/>
        <c:axId val="73600000"/>
      </c:scatterChart>
      <c:valAx>
        <c:axId val="735984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00000"/>
        <c:crosses val="autoZero"/>
        <c:crossBetween val="midCat"/>
      </c:valAx>
      <c:valAx>
        <c:axId val="7360000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598464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title>
      <c:txPr>
        <a:bodyPr/>
        <a:lstStyle/>
        <a:p>
          <a:pPr>
            <a:defRPr lang="en-GB"/>
          </a:pPr>
          <a:endParaRPr lang="ar-EG"/>
        </a:p>
      </c:txPr>
    </c:title>
    <c:plotArea>
      <c:layout>
        <c:manualLayout>
          <c:layoutTarget val="inner"/>
          <c:xMode val="edge"/>
          <c:yMode val="edge"/>
          <c:x val="0.20382935188247314"/>
          <c:y val="6.9464999004842043E-2"/>
          <c:w val="0.63157545931758696"/>
          <c:h val="0.62311535755739034"/>
        </c:manualLayout>
      </c:layout>
      <c:scatterChart>
        <c:scatterStyle val="lineMarker"/>
        <c:ser>
          <c:idx val="0"/>
          <c:order val="0"/>
          <c:tx>
            <c:strRef>
              <c:f>'diagram convert nampak'!$E$27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nampak'!$F$27</c:f>
              <c:numCache>
                <c:formatCode>General</c:formatCode>
                <c:ptCount val="1"/>
                <c:pt idx="0">
                  <c:v>17.225995771093384</c:v>
                </c:pt>
              </c:numCache>
            </c:numRef>
          </c:yVal>
        </c:ser>
        <c:axId val="73611520"/>
        <c:axId val="73625600"/>
      </c:scatterChart>
      <c:valAx>
        <c:axId val="73611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25600"/>
        <c:crosses val="autoZero"/>
        <c:crossBetween val="midCat"/>
      </c:valAx>
      <c:valAx>
        <c:axId val="7362560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361152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57153</xdr:colOff>
      <xdr:row>4</xdr:row>
      <xdr:rowOff>10026</xdr:rowOff>
    </xdr:from>
    <xdr:to>
      <xdr:col>3</xdr:col>
      <xdr:colOff>290763</xdr:colOff>
      <xdr:row>11</xdr:row>
      <xdr:rowOff>160421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290763</xdr:colOff>
      <xdr:row>4</xdr:row>
      <xdr:rowOff>30079</xdr:rowOff>
    </xdr:from>
    <xdr:to>
      <xdr:col>8</xdr:col>
      <xdr:colOff>561475</xdr:colOff>
      <xdr:row>11</xdr:row>
      <xdr:rowOff>150395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300790</xdr:colOff>
      <xdr:row>4</xdr:row>
      <xdr:rowOff>16042</xdr:rowOff>
    </xdr:from>
    <xdr:to>
      <xdr:col>13</xdr:col>
      <xdr:colOff>451184</xdr:colOff>
      <xdr:row>11</xdr:row>
      <xdr:rowOff>150395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57650</xdr:colOff>
      <xdr:row>4</xdr:row>
      <xdr:rowOff>45620</xdr:rowOff>
    </xdr:from>
    <xdr:to>
      <xdr:col>18</xdr:col>
      <xdr:colOff>451184</xdr:colOff>
      <xdr:row>12</xdr:row>
      <xdr:rowOff>26570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57652</xdr:colOff>
      <xdr:row>16</xdr:row>
      <xdr:rowOff>54644</xdr:rowOff>
    </xdr:from>
    <xdr:to>
      <xdr:col>3</xdr:col>
      <xdr:colOff>30079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461210</xdr:colOff>
      <xdr:row>16</xdr:row>
      <xdr:rowOff>114300</xdr:rowOff>
    </xdr:from>
    <xdr:to>
      <xdr:col>8</xdr:col>
      <xdr:colOff>310816</xdr:colOff>
      <xdr:row>23</xdr:row>
      <xdr:rowOff>160421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280737</xdr:colOff>
      <xdr:row>16</xdr:row>
      <xdr:rowOff>140368</xdr:rowOff>
    </xdr:from>
    <xdr:to>
      <xdr:col>13</xdr:col>
      <xdr:colOff>250658</xdr:colOff>
      <xdr:row>23</xdr:row>
      <xdr:rowOff>170447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95251</xdr:colOff>
      <xdr:row>16</xdr:row>
      <xdr:rowOff>142875</xdr:rowOff>
    </xdr:from>
    <xdr:to>
      <xdr:col>18</xdr:col>
      <xdr:colOff>290763</xdr:colOff>
      <xdr:row>24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100263</xdr:colOff>
      <xdr:row>28</xdr:row>
      <xdr:rowOff>170447</xdr:rowOff>
    </xdr:from>
    <xdr:to>
      <xdr:col>3</xdr:col>
      <xdr:colOff>200526</xdr:colOff>
      <xdr:row>39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300790</xdr:colOff>
      <xdr:row>28</xdr:row>
      <xdr:rowOff>170447</xdr:rowOff>
    </xdr:from>
    <xdr:to>
      <xdr:col>8</xdr:col>
      <xdr:colOff>551448</xdr:colOff>
      <xdr:row>39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310817</xdr:colOff>
      <xdr:row>28</xdr:row>
      <xdr:rowOff>170447</xdr:rowOff>
    </xdr:from>
    <xdr:to>
      <xdr:col>13</xdr:col>
      <xdr:colOff>401052</xdr:colOff>
      <xdr:row>39</xdr:row>
      <xdr:rowOff>130342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16545</xdr:colOff>
      <xdr:row>29</xdr:row>
      <xdr:rowOff>10027</xdr:rowOff>
    </xdr:from>
    <xdr:to>
      <xdr:col>18</xdr:col>
      <xdr:colOff>431133</xdr:colOff>
      <xdr:row>39</xdr:row>
      <xdr:rowOff>150395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370974</xdr:colOff>
      <xdr:row>4</xdr:row>
      <xdr:rowOff>20053</xdr:rowOff>
    </xdr:from>
    <xdr:to>
      <xdr:col>6</xdr:col>
      <xdr:colOff>40105</xdr:colOff>
      <xdr:row>11</xdr:row>
      <xdr:rowOff>160422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60157</xdr:colOff>
      <xdr:row>4</xdr:row>
      <xdr:rowOff>30080</xdr:rowOff>
    </xdr:from>
    <xdr:to>
      <xdr:col>11</xdr:col>
      <xdr:colOff>170448</xdr:colOff>
      <xdr:row>11</xdr:row>
      <xdr:rowOff>150396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561473</xdr:colOff>
      <xdr:row>4</xdr:row>
      <xdr:rowOff>40105</xdr:rowOff>
    </xdr:from>
    <xdr:to>
      <xdr:col>15</xdr:col>
      <xdr:colOff>551447</xdr:colOff>
      <xdr:row>11</xdr:row>
      <xdr:rowOff>180475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581527</xdr:colOff>
      <xdr:row>4</xdr:row>
      <xdr:rowOff>40105</xdr:rowOff>
    </xdr:from>
    <xdr:to>
      <xdr:col>21</xdr:col>
      <xdr:colOff>320842</xdr:colOff>
      <xdr:row>12</xdr:row>
      <xdr:rowOff>10026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130342</xdr:colOff>
      <xdr:row>16</xdr:row>
      <xdr:rowOff>70184</xdr:rowOff>
    </xdr:from>
    <xdr:to>
      <xdr:col>5</xdr:col>
      <xdr:colOff>381000</xdr:colOff>
      <xdr:row>23</xdr:row>
      <xdr:rowOff>160421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401052</xdr:colOff>
      <xdr:row>16</xdr:row>
      <xdr:rowOff>120316</xdr:rowOff>
    </xdr:from>
    <xdr:to>
      <xdr:col>11</xdr:col>
      <xdr:colOff>140369</xdr:colOff>
      <xdr:row>23</xdr:row>
      <xdr:rowOff>160422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360948</xdr:colOff>
      <xdr:row>16</xdr:row>
      <xdr:rowOff>120316</xdr:rowOff>
    </xdr:from>
    <xdr:to>
      <xdr:col>15</xdr:col>
      <xdr:colOff>541420</xdr:colOff>
      <xdr:row>24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431133</xdr:colOff>
      <xdr:row>16</xdr:row>
      <xdr:rowOff>150395</xdr:rowOff>
    </xdr:from>
    <xdr:to>
      <xdr:col>21</xdr:col>
      <xdr:colOff>200526</xdr:colOff>
      <xdr:row>24</xdr:row>
      <xdr:rowOff>10026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431131</xdr:colOff>
      <xdr:row>28</xdr:row>
      <xdr:rowOff>160421</xdr:rowOff>
    </xdr:from>
    <xdr:to>
      <xdr:col>6</xdr:col>
      <xdr:colOff>150394</xdr:colOff>
      <xdr:row>39</xdr:row>
      <xdr:rowOff>110289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70184</xdr:colOff>
      <xdr:row>29</xdr:row>
      <xdr:rowOff>10026</xdr:rowOff>
    </xdr:from>
    <xdr:to>
      <xdr:col>11</xdr:col>
      <xdr:colOff>240632</xdr:colOff>
      <xdr:row>39</xdr:row>
      <xdr:rowOff>120316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441158</xdr:colOff>
      <xdr:row>28</xdr:row>
      <xdr:rowOff>180474</xdr:rowOff>
    </xdr:from>
    <xdr:to>
      <xdr:col>15</xdr:col>
      <xdr:colOff>551446</xdr:colOff>
      <xdr:row>39</xdr:row>
      <xdr:rowOff>160421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67321</xdr:colOff>
      <xdr:row>28</xdr:row>
      <xdr:rowOff>179040</xdr:rowOff>
    </xdr:from>
    <xdr:to>
      <xdr:col>22</xdr:col>
      <xdr:colOff>87373</xdr:colOff>
      <xdr:row>40</xdr:row>
      <xdr:rowOff>27213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200527</xdr:colOff>
      <xdr:row>45</xdr:row>
      <xdr:rowOff>40105</xdr:rowOff>
    </xdr:from>
    <xdr:to>
      <xdr:col>5</xdr:col>
      <xdr:colOff>176893</xdr:colOff>
      <xdr:row>52</xdr:row>
      <xdr:rowOff>170447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200527</xdr:colOff>
      <xdr:row>53</xdr:row>
      <xdr:rowOff>30080</xdr:rowOff>
    </xdr:from>
    <xdr:to>
      <xdr:col>5</xdr:col>
      <xdr:colOff>204108</xdr:colOff>
      <xdr:row>64</xdr:row>
      <xdr:rowOff>40106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160421</xdr:colOff>
      <xdr:row>45</xdr:row>
      <xdr:rowOff>20054</xdr:rowOff>
    </xdr:from>
    <xdr:to>
      <xdr:col>11</xdr:col>
      <xdr:colOff>0</xdr:colOff>
      <xdr:row>52</xdr:row>
      <xdr:rowOff>170448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150394</xdr:colOff>
      <xdr:row>53</xdr:row>
      <xdr:rowOff>30079</xdr:rowOff>
    </xdr:from>
    <xdr:to>
      <xdr:col>11</xdr:col>
      <xdr:colOff>0</xdr:colOff>
      <xdr:row>64</xdr:row>
      <xdr:rowOff>30078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150395</xdr:colOff>
      <xdr:row>45</xdr:row>
      <xdr:rowOff>40105</xdr:rowOff>
    </xdr:from>
    <xdr:to>
      <xdr:col>15</xdr:col>
      <xdr:colOff>40821</xdr:colOff>
      <xdr:row>52</xdr:row>
      <xdr:rowOff>180474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150395</xdr:colOff>
      <xdr:row>53</xdr:row>
      <xdr:rowOff>20054</xdr:rowOff>
    </xdr:from>
    <xdr:to>
      <xdr:col>15</xdr:col>
      <xdr:colOff>68035</xdr:colOff>
      <xdr:row>64</xdr:row>
      <xdr:rowOff>40104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163286</xdr:colOff>
      <xdr:row>45</xdr:row>
      <xdr:rowOff>100979</xdr:rowOff>
    </xdr:from>
    <xdr:to>
      <xdr:col>23</xdr:col>
      <xdr:colOff>32945</xdr:colOff>
      <xdr:row>53</xdr:row>
      <xdr:rowOff>40821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164002</xdr:colOff>
      <xdr:row>53</xdr:row>
      <xdr:rowOff>121748</xdr:rowOff>
    </xdr:from>
    <xdr:to>
      <xdr:col>23</xdr:col>
      <xdr:colOff>33660</xdr:colOff>
      <xdr:row>64</xdr:row>
      <xdr:rowOff>91668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B304"/>
  <sheetViews>
    <sheetView topLeftCell="D1" workbookViewId="0">
      <selection activeCell="F8" sqref="F8"/>
    </sheetView>
  </sheetViews>
  <sheetFormatPr defaultRowHeight="14.25"/>
  <cols>
    <col min="1" max="1" width="6.875" customWidth="1"/>
    <col min="2" max="2" width="10.875" customWidth="1"/>
    <col min="3" max="3" width="10" customWidth="1"/>
    <col min="4" max="4" width="12.375" customWidth="1"/>
    <col min="5" max="5" width="10.625" style="16" customWidth="1"/>
    <col min="6" max="6" width="4.125" customWidth="1"/>
    <col min="7" max="7" width="9.125" customWidth="1"/>
    <col min="8" max="8" width="17.25" customWidth="1"/>
    <col min="9" max="9" width="12.125" style="26" customWidth="1"/>
    <col min="10" max="10" width="15.125" style="25" customWidth="1"/>
    <col min="11" max="11" width="12.75" style="25" customWidth="1"/>
    <col min="12" max="12" width="8.375" style="25" customWidth="1"/>
    <col min="13" max="13" width="11.75" style="25" customWidth="1"/>
    <col min="14" max="14" width="9.125" style="25" customWidth="1"/>
    <col min="15" max="15" width="12.375" style="25" customWidth="1"/>
    <col min="16" max="16" width="8.875" style="25" customWidth="1"/>
    <col min="17" max="17" width="9.25" style="25" customWidth="1"/>
    <col min="18" max="18" width="9.125" customWidth="1"/>
  </cols>
  <sheetData>
    <row r="1" spans="1:25" ht="15" thickBot="1">
      <c r="A1" s="65"/>
      <c r="B1" s="65"/>
      <c r="C1" s="65"/>
      <c r="D1" s="65"/>
      <c r="E1" s="66"/>
      <c r="F1" s="65"/>
      <c r="G1" s="65"/>
      <c r="H1" s="65"/>
      <c r="I1" s="67"/>
      <c r="J1" s="68"/>
      <c r="K1" s="68"/>
      <c r="L1" s="68"/>
      <c r="M1" s="68"/>
      <c r="N1" s="68"/>
      <c r="O1" s="68"/>
      <c r="P1" s="68"/>
      <c r="Q1" s="68"/>
    </row>
    <row r="2" spans="1:25" ht="15.75" thickBot="1">
      <c r="A2" s="69"/>
      <c r="B2" s="69"/>
      <c r="C2" s="69"/>
      <c r="D2" s="69"/>
      <c r="E2" s="70"/>
      <c r="F2" s="69"/>
      <c r="G2" s="69"/>
      <c r="H2" s="69" t="s">
        <v>338</v>
      </c>
      <c r="I2" s="173" t="s">
        <v>340</v>
      </c>
      <c r="J2" s="71" t="s">
        <v>218</v>
      </c>
      <c r="K2" s="171" t="s">
        <v>339</v>
      </c>
      <c r="L2" s="68"/>
      <c r="M2" s="68"/>
      <c r="N2" s="68"/>
      <c r="O2" s="68"/>
      <c r="P2" s="68"/>
      <c r="Q2" s="68"/>
    </row>
    <row r="3" spans="1:25" ht="15">
      <c r="A3" s="61" t="s">
        <v>208</v>
      </c>
      <c r="B3" s="61"/>
      <c r="C3" s="72">
        <f>'data hasil sun,moon,arde nampak'!E3</f>
        <v>2</v>
      </c>
      <c r="D3" s="69"/>
      <c r="E3" s="70"/>
      <c r="F3" s="69"/>
      <c r="G3" s="69"/>
      <c r="H3" s="69" t="s">
        <v>212</v>
      </c>
      <c r="I3" s="172">
        <f>penggarapan!L5</f>
        <v>0</v>
      </c>
      <c r="J3" s="71" t="s">
        <v>212</v>
      </c>
      <c r="K3" s="170">
        <f>penggarapan!Q5</f>
        <v>0</v>
      </c>
      <c r="L3" s="68"/>
      <c r="M3" s="68"/>
      <c r="N3" s="68"/>
      <c r="O3" s="68"/>
      <c r="P3" s="68"/>
      <c r="Q3" s="68"/>
    </row>
    <row r="4" spans="1:25" ht="15">
      <c r="A4" s="73" t="s">
        <v>209</v>
      </c>
      <c r="B4" s="73"/>
      <c r="C4" s="74">
        <f>'data hasil sun,moon,arde nampak'!F3</f>
        <v>1435</v>
      </c>
      <c r="D4" s="69"/>
      <c r="E4" s="70"/>
      <c r="F4" s="69"/>
      <c r="G4" s="69"/>
      <c r="H4" s="69" t="s">
        <v>214</v>
      </c>
      <c r="I4" s="75">
        <f>penggarapan!L4</f>
        <v>3</v>
      </c>
      <c r="J4" s="71" t="s">
        <v>214</v>
      </c>
      <c r="K4" s="76">
        <f>penggarapan!Q4</f>
        <v>17</v>
      </c>
      <c r="L4" s="68"/>
      <c r="M4" s="68"/>
      <c r="N4" s="68"/>
      <c r="O4" s="68"/>
      <c r="P4" s="68"/>
      <c r="Q4" s="68"/>
    </row>
    <row r="5" spans="1:25" ht="15">
      <c r="A5" s="61"/>
      <c r="B5" s="61"/>
      <c r="C5" s="61" t="s">
        <v>211</v>
      </c>
      <c r="D5" s="61" t="s">
        <v>3</v>
      </c>
      <c r="E5" s="77" t="s">
        <v>4</v>
      </c>
      <c r="F5" s="61"/>
      <c r="G5" s="69"/>
      <c r="H5" s="69" t="s">
        <v>213</v>
      </c>
      <c r="I5" s="78">
        <f>penggarapan!L2</f>
        <v>12</v>
      </c>
      <c r="J5" s="71" t="s">
        <v>213</v>
      </c>
      <c r="K5" s="76">
        <f>penggarapan!Q2</f>
        <v>12</v>
      </c>
      <c r="L5" s="68"/>
      <c r="M5" s="68"/>
      <c r="N5" s="68"/>
      <c r="O5" s="68"/>
      <c r="P5" s="68"/>
      <c r="Q5" s="68"/>
    </row>
    <row r="6" spans="1:25" ht="15">
      <c r="A6" s="61" t="s">
        <v>210</v>
      </c>
      <c r="B6" s="61" t="s">
        <v>0</v>
      </c>
      <c r="C6" s="72">
        <f>'data hasil sun,moon,arde nampak'!C4</f>
        <v>7</v>
      </c>
      <c r="D6" s="72">
        <f>'data hasil sun,moon,arde nampak'!C5</f>
        <v>0</v>
      </c>
      <c r="E6" s="79">
        <f>'data hasil sun,moon,arde nampak'!C6</f>
        <v>10</v>
      </c>
      <c r="F6" s="80" t="str">
        <f>'data hasil sun,moon,arde nampak'!C2</f>
        <v>N</v>
      </c>
      <c r="G6" s="69">
        <f>IF(F6="N", C6+D6/60+E6/3600, IF(F6="S", -1*(C6+D6/60+E6/3600), "TULIS N ATAU S PADA g6"))</f>
        <v>7.0027777777777782</v>
      </c>
      <c r="H6" s="69" t="s">
        <v>215</v>
      </c>
      <c r="I6" s="78">
        <f>penggarapan!L3</f>
        <v>2013</v>
      </c>
      <c r="J6" s="71" t="s">
        <v>215</v>
      </c>
      <c r="K6" s="76">
        <f>penggarapan!Q3</f>
        <v>2013</v>
      </c>
      <c r="L6" s="68"/>
      <c r="M6" s="68"/>
      <c r="N6" s="68"/>
      <c r="O6" s="68"/>
      <c r="P6" s="68"/>
      <c r="Q6" s="68"/>
    </row>
    <row r="7" spans="1:25" ht="15">
      <c r="A7" s="61"/>
      <c r="B7" s="61" t="s">
        <v>1</v>
      </c>
      <c r="C7" s="72">
        <f>'data hasil sun,moon,arde nampak'!D4</f>
        <v>111</v>
      </c>
      <c r="D7" s="72">
        <f>'data hasil sun,moon,arde nampak'!D5</f>
        <v>18</v>
      </c>
      <c r="E7" s="79">
        <f>'data hasil sun,moon,arde nampak'!D6</f>
        <v>54</v>
      </c>
      <c r="F7" s="80" t="str">
        <f>'data hasil sun,moon,arde nampak'!D2</f>
        <v>E</v>
      </c>
      <c r="G7" s="69">
        <f>IF(F7="E", C7+D7/60+E7/3600, IF(F7="W", -1*(C7+D7/60+E7/3600), "TULIS N ATAU S PADA g7"))</f>
        <v>111.315</v>
      </c>
      <c r="H7" s="69" t="s">
        <v>73</v>
      </c>
      <c r="I7" s="81">
        <f>penggarapan!N2</f>
        <v>1.5512398909777403E-2</v>
      </c>
      <c r="J7" s="71" t="s">
        <v>73</v>
      </c>
      <c r="K7" s="82">
        <f>penggarapan!S2</f>
        <v>0.39428632380440831</v>
      </c>
      <c r="L7" s="68"/>
      <c r="M7" s="68"/>
      <c r="N7" s="68"/>
      <c r="O7" s="68"/>
      <c r="P7" s="68"/>
      <c r="Q7" s="68"/>
      <c r="S7" t="s">
        <v>45</v>
      </c>
      <c r="T7" s="2">
        <f>I4</f>
        <v>3</v>
      </c>
      <c r="X7" t="s">
        <v>45</v>
      </c>
      <c r="Y7" s="2">
        <f>T7+1</f>
        <v>4</v>
      </c>
    </row>
    <row r="8" spans="1:25" ht="15">
      <c r="A8" s="69"/>
      <c r="B8" s="69"/>
      <c r="C8" s="69"/>
      <c r="D8" s="69"/>
      <c r="E8" s="70"/>
      <c r="F8" s="69"/>
      <c r="G8" s="69"/>
      <c r="H8" s="69" t="s">
        <v>216</v>
      </c>
      <c r="I8" s="81">
        <f>penggarapan!N4</f>
        <v>0.30717906557644409</v>
      </c>
      <c r="J8" s="71" t="s">
        <v>216</v>
      </c>
      <c r="K8" s="82">
        <f>penggarapan!S4</f>
        <v>0.68595299047107505</v>
      </c>
      <c r="L8" s="68"/>
      <c r="M8" s="68"/>
      <c r="N8" s="68"/>
      <c r="O8" s="68"/>
      <c r="P8" s="68"/>
      <c r="Q8" s="68"/>
      <c r="S8" t="s">
        <v>161</v>
      </c>
      <c r="T8">
        <f>'sun,mon,arde ijtima'!W11</f>
        <v>87.46600045871034</v>
      </c>
      <c r="Y8">
        <f>1720994.5+INT(365.25*'sun,mon,arde ijtima'!G4)+INT(30.60001*('sun,mon,arde ijtima'!F4+1))+'sun,mon,arde ijtima'!M4+Y7+('sun,mon,arde ijtima'!H4+'sun,mon,arde ijtima'!I4/60+'sun,mon,arde ijtima'!K4/3600)/24 - 'sun,mon,arde ijtima'!M6/24</f>
        <v>2456630.5153631046</v>
      </c>
    </row>
    <row r="9" spans="1:25" ht="15">
      <c r="A9" s="69"/>
      <c r="B9" s="69"/>
      <c r="C9" s="69"/>
      <c r="D9" s="69"/>
      <c r="E9" s="70"/>
      <c r="F9" s="69"/>
      <c r="G9" s="69"/>
      <c r="H9" s="69" t="s">
        <v>217</v>
      </c>
      <c r="I9" s="83">
        <f>penggarapan!N3</f>
        <v>0.32472073224311077</v>
      </c>
      <c r="J9" s="71" t="s">
        <v>217</v>
      </c>
      <c r="K9" s="84">
        <f>penggarapan!S4</f>
        <v>0.68595299047107505</v>
      </c>
      <c r="L9" s="68"/>
      <c r="M9" s="68"/>
      <c r="N9" s="68"/>
      <c r="O9" s="68"/>
      <c r="P9" s="68"/>
      <c r="Q9" s="68"/>
      <c r="S9" t="s">
        <v>364</v>
      </c>
      <c r="T9">
        <f>'sun,mon,arde ijtima'!W12</f>
        <v>-22.090716868518157</v>
      </c>
      <c r="Y9">
        <f>'sun,mon,arde ijtima'!L9</f>
        <v>7.9260439441383669E-4</v>
      </c>
    </row>
    <row r="10" spans="1:25">
      <c r="A10" s="85"/>
      <c r="B10" s="85"/>
      <c r="C10" s="85"/>
      <c r="D10" s="85" t="s">
        <v>238</v>
      </c>
      <c r="E10" s="86" t="s">
        <v>238</v>
      </c>
      <c r="F10" s="85"/>
      <c r="G10" s="85" t="s">
        <v>226</v>
      </c>
      <c r="H10" s="85" t="s">
        <v>226</v>
      </c>
      <c r="I10" s="87" t="s">
        <v>116</v>
      </c>
      <c r="J10" s="88" t="s">
        <v>116</v>
      </c>
      <c r="K10" s="88" t="s">
        <v>230</v>
      </c>
      <c r="L10" s="88" t="s">
        <v>232</v>
      </c>
      <c r="M10" s="88" t="s">
        <v>234</v>
      </c>
      <c r="N10" s="88" t="s">
        <v>235</v>
      </c>
      <c r="O10" s="88" t="s">
        <v>237</v>
      </c>
      <c r="P10" s="88" t="s">
        <v>153</v>
      </c>
      <c r="Q10" s="88" t="s">
        <v>153</v>
      </c>
      <c r="S10" s="196" t="s">
        <v>354</v>
      </c>
      <c r="T10">
        <f>'sun,mon,arde ijtima'!W13</f>
        <v>0.13920646325481736</v>
      </c>
      <c r="X10" t="s">
        <v>367</v>
      </c>
      <c r="Y10">
        <f>Y8+Y9</f>
        <v>2456630.516155709</v>
      </c>
    </row>
    <row r="11" spans="1:25">
      <c r="A11" s="85"/>
      <c r="B11" s="85" t="s">
        <v>223</v>
      </c>
      <c r="C11" s="85"/>
      <c r="D11" s="85" t="s">
        <v>222</v>
      </c>
      <c r="E11" s="86" t="s">
        <v>224</v>
      </c>
      <c r="F11" s="85"/>
      <c r="G11" s="85" t="s">
        <v>225</v>
      </c>
      <c r="H11" s="85" t="s">
        <v>227</v>
      </c>
      <c r="I11" s="87" t="s">
        <v>228</v>
      </c>
      <c r="J11" s="88" t="s">
        <v>229</v>
      </c>
      <c r="K11" s="88" t="s">
        <v>231</v>
      </c>
      <c r="L11" s="88" t="s">
        <v>233</v>
      </c>
      <c r="M11" s="88" t="s">
        <v>204</v>
      </c>
      <c r="N11" s="88" t="s">
        <v>236</v>
      </c>
      <c r="O11" s="88" t="s">
        <v>179</v>
      </c>
      <c r="P11" s="88" t="s">
        <v>236</v>
      </c>
      <c r="Q11" s="88" t="s">
        <v>179</v>
      </c>
      <c r="S11" s="196" t="s">
        <v>355</v>
      </c>
      <c r="T11">
        <f>'sun,mon,arde ijtima'!W14</f>
        <v>4.3983328344681762</v>
      </c>
      <c r="X11" t="s">
        <v>161</v>
      </c>
      <c r="Y11">
        <f>(Y10-2451545)/36525</f>
        <v>0.13923384409881032</v>
      </c>
    </row>
    <row r="12" spans="1:25" ht="15">
      <c r="A12" s="89" t="s">
        <v>69</v>
      </c>
      <c r="B12" s="90" t="s">
        <v>221</v>
      </c>
      <c r="C12" s="90" t="s">
        <v>85</v>
      </c>
      <c r="D12" s="69" t="s">
        <v>240</v>
      </c>
      <c r="E12" s="70" t="s">
        <v>239</v>
      </c>
      <c r="F12" s="65"/>
      <c r="G12" s="65"/>
      <c r="H12" s="65"/>
      <c r="I12" s="67"/>
      <c r="J12" s="68"/>
      <c r="K12" s="68"/>
      <c r="L12" s="68"/>
      <c r="M12" s="68"/>
      <c r="N12" s="68"/>
      <c r="O12" s="68"/>
      <c r="P12" s="68"/>
      <c r="Q12" s="68"/>
      <c r="S12" t="s">
        <v>356</v>
      </c>
      <c r="T12">
        <f>'sun,mon,arde ijtima'!W15</f>
        <v>0.17034599801497904</v>
      </c>
      <c r="X12" t="s">
        <v>368</v>
      </c>
      <c r="Y12">
        <f>2*PI()*(Y10-2451545)/365.25</f>
        <v>87.483204350377818</v>
      </c>
    </row>
    <row r="13" spans="1:25" ht="15">
      <c r="A13" s="69" t="s">
        <v>244</v>
      </c>
      <c r="B13" s="91">
        <v>41786</v>
      </c>
      <c r="C13" s="92">
        <v>0.72916666666666663</v>
      </c>
      <c r="D13" s="90">
        <f>penggarapan!AN15*149598000</f>
        <v>147501088.26622078</v>
      </c>
      <c r="E13" s="93">
        <f>penggarapan!BA309</f>
        <v>366409.03825554892</v>
      </c>
      <c r="F13" s="69"/>
      <c r="G13" s="94">
        <f>penggarapan!AV15</f>
        <v>16.536971748456608</v>
      </c>
      <c r="H13" s="94">
        <f>penggarapan!BM309/15</f>
        <v>15.88451931108335</v>
      </c>
      <c r="I13" s="95">
        <f>penggarapan!AP15</f>
        <v>249.71156336732201</v>
      </c>
      <c r="J13" s="71">
        <f>penggarapan!AJ309</f>
        <v>235.10950429046935</v>
      </c>
      <c r="K13" s="71">
        <f>penggarapan!AX15</f>
        <v>-21.90313111976781</v>
      </c>
      <c r="L13" s="71">
        <f>penggarapan!AP309</f>
        <v>1.5881718581543811</v>
      </c>
      <c r="M13" s="71">
        <f>penggarapan!BR309</f>
        <v>-17.497757278174319</v>
      </c>
      <c r="N13" s="71">
        <f>penggarapan!BI15</f>
        <v>122.0128494491658</v>
      </c>
      <c r="O13" s="71">
        <f>penggarapan!BZ309</f>
        <v>110.82395831358978</v>
      </c>
      <c r="P13" s="71">
        <f>penggarapan!BM15</f>
        <v>-62.458209631554219</v>
      </c>
      <c r="Q13" s="71">
        <f>penggarapan!CA309</f>
        <v>-55.412318947352496</v>
      </c>
      <c r="S13" t="s">
        <v>357</v>
      </c>
      <c r="T13">
        <f>'sun,mon,arde ijtima'!W16</f>
        <v>11.475246594577614</v>
      </c>
      <c r="X13" t="s">
        <v>364</v>
      </c>
      <c r="Y13">
        <f>0.37877+23.264*SIN((57.297*Y12-79.547)*PI()/180)+0.3812*SIN((2*57.297*Y12-82.682)*PI()/180)+0.17132*SIN((3*57.297*Y12-59.722)*PI()/180)</f>
        <v>-22.228127424962782</v>
      </c>
    </row>
    <row r="14" spans="1:25" ht="15">
      <c r="A14" s="69" t="str">
        <f>TEXT(penggarapan!F16,"dddd")</f>
        <v>Senin</v>
      </c>
      <c r="B14" s="91">
        <f>DATE(penggarapan!D16,penggarapan!E16,penggarapan!F16)</f>
        <v>41610</v>
      </c>
      <c r="C14" s="92">
        <f>penggarapan!J16/24</f>
        <v>5.2083333333333336E-2</v>
      </c>
      <c r="D14" s="90">
        <f>penggarapan!AN16*149598000</f>
        <v>147500841.39510953</v>
      </c>
      <c r="E14" s="93">
        <f>penggarapan!BA310</f>
        <v>366363.45524633821</v>
      </c>
      <c r="F14" s="69"/>
      <c r="G14" s="94">
        <f>penggarapan!AV16</f>
        <v>16.537722076158847</v>
      </c>
      <c r="H14" s="94">
        <f>penggarapan!BM310/15</f>
        <v>15.885613992738392</v>
      </c>
      <c r="I14" s="95">
        <f>penggarapan!AP16</f>
        <v>249.72212302888389</v>
      </c>
      <c r="J14" s="71">
        <f>penggarapan!AJ310</f>
        <v>235.12784535657042</v>
      </c>
      <c r="K14" s="71">
        <f>penggarapan!AX16</f>
        <v>-21.904700218722184</v>
      </c>
      <c r="L14" s="71">
        <f>penggarapan!AP310</f>
        <v>1.5829514652627363</v>
      </c>
      <c r="M14" s="71">
        <f>penggarapan!BR310</f>
        <v>-17.507199384635946</v>
      </c>
      <c r="N14" s="71">
        <f>penggarapan!BI16</f>
        <v>119.45653758915671</v>
      </c>
      <c r="O14" s="71">
        <f>penggarapan!BZ310</f>
        <v>109.55182845197089</v>
      </c>
      <c r="P14" s="71">
        <f>penggarapan!BM16</f>
        <v>-59.357506688985666</v>
      </c>
      <c r="Q14" s="71">
        <f>penggarapan!CA310</f>
        <v>-51.922132716279307</v>
      </c>
      <c r="S14" t="s">
        <v>358</v>
      </c>
      <c r="T14">
        <f>'sun,mon,arde ijtima'!W17</f>
        <v>-4.9854441576599018E-2</v>
      </c>
      <c r="X14" t="s">
        <v>354</v>
      </c>
      <c r="Y14">
        <f>(Y10-2451545)/36525</f>
        <v>0.13923384409881032</v>
      </c>
    </row>
    <row r="15" spans="1:25" ht="15">
      <c r="A15" s="69" t="str">
        <f>TEXT(penggarapan!F17,"dddd")</f>
        <v>Senin</v>
      </c>
      <c r="B15" s="91">
        <f>DATE(penggarapan!D17,penggarapan!E17,penggarapan!F17)</f>
        <v>41610</v>
      </c>
      <c r="C15" s="92">
        <f>penggarapan!J17/24</f>
        <v>6.25E-2</v>
      </c>
      <c r="D15" s="90">
        <f>penggarapan!AN17*149598000</f>
        <v>147500594.59286585</v>
      </c>
      <c r="E15" s="93">
        <f>penggarapan!BA311</f>
        <v>366317.96666941344</v>
      </c>
      <c r="F15" s="69"/>
      <c r="G15" s="94">
        <f>penggarapan!AV17</f>
        <v>16.538472422859016</v>
      </c>
      <c r="H15" s="94">
        <f>penggarapan!BM311/15</f>
        <v>15.886711691819293</v>
      </c>
      <c r="I15" s="95">
        <f>penggarapan!AP17</f>
        <v>249.73268272530609</v>
      </c>
      <c r="J15" s="71">
        <f>penggarapan!AJ311</f>
        <v>235.14623659191329</v>
      </c>
      <c r="K15" s="71">
        <f>penggarapan!AX17</f>
        <v>-21.906268557596533</v>
      </c>
      <c r="L15" s="71">
        <f>penggarapan!AP311</f>
        <v>1.5876546018846767</v>
      </c>
      <c r="M15" s="71">
        <f>penggarapan!BR311</f>
        <v>-17.507014228272723</v>
      </c>
      <c r="N15" s="71">
        <f>penggarapan!BI17</f>
        <v>117.42876778507824</v>
      </c>
      <c r="O15" s="71">
        <f>penggarapan!BZ311</f>
        <v>108.55347421583517</v>
      </c>
      <c r="P15" s="71">
        <f>penggarapan!BM17</f>
        <v>-56.157101520556282</v>
      </c>
      <c r="Q15" s="71">
        <f>penggarapan!CA311</f>
        <v>-48.409446509349607</v>
      </c>
      <c r="S15" t="s">
        <v>359</v>
      </c>
      <c r="T15">
        <f>'sun,mon,arde ijtima'!W18</f>
        <v>0.91967744110188399</v>
      </c>
      <c r="X15" t="s">
        <v>355</v>
      </c>
      <c r="Y15">
        <f>MOD((280.46607+36000.7698*Y14),360)*PI()/180</f>
        <v>4.4155370940121976</v>
      </c>
    </row>
    <row r="16" spans="1:25" ht="15">
      <c r="A16" s="69" t="str">
        <f>TEXT(penggarapan!F18,"dddd")</f>
        <v>Senin</v>
      </c>
      <c r="B16" s="91">
        <f>DATE(penggarapan!D18,penggarapan!E18,penggarapan!F18)</f>
        <v>41610</v>
      </c>
      <c r="C16" s="92">
        <f>penggarapan!J18/24</f>
        <v>7.2916666666666671E-2</v>
      </c>
      <c r="D16" s="90">
        <f>penggarapan!AN18*149598000</f>
        <v>147500347.8594873</v>
      </c>
      <c r="E16" s="93">
        <f>penggarapan!BA312</f>
        <v>366272.57280249079</v>
      </c>
      <c r="F16" s="69"/>
      <c r="G16" s="94">
        <f>penggarapan!AV18</f>
        <v>16.539222788583825</v>
      </c>
      <c r="H16" s="94">
        <f>penggarapan!BM312/15</f>
        <v>15.887812074837504</v>
      </c>
      <c r="I16" s="95">
        <f>penggarapan!AP18</f>
        <v>249.74324245705216</v>
      </c>
      <c r="J16" s="71">
        <f>penggarapan!AJ312</f>
        <v>235.16467240614159</v>
      </c>
      <c r="K16" s="71">
        <f>penggarapan!AX18</f>
        <v>-21.907836136374701</v>
      </c>
      <c r="L16" s="71">
        <f>penggarapan!AP312</f>
        <v>1.5984620576048316</v>
      </c>
      <c r="M16" s="71">
        <f>penggarapan!BR312</f>
        <v>-17.500908930328869</v>
      </c>
      <c r="N16" s="71">
        <f>penggarapan!BI18</f>
        <v>115.81235636218443</v>
      </c>
      <c r="O16" s="71">
        <f>penggarapan!BZ312</f>
        <v>107.77398983819404</v>
      </c>
      <c r="P16" s="71">
        <f>penggarapan!BM18</f>
        <v>-52.883655410484891</v>
      </c>
      <c r="Q16" s="71">
        <f>penggarapan!CA312</f>
        <v>-44.879363060245787</v>
      </c>
      <c r="S16" t="s">
        <v>365</v>
      </c>
      <c r="T16">
        <f>'sun,mon,arde ijtima'!W19</f>
        <v>-1.1377912642425068</v>
      </c>
      <c r="X16" t="s">
        <v>356</v>
      </c>
      <c r="Y16">
        <f>(-1*(1789 + 237*Y14)*SIN(Y15) - (7146 - 62*Y15)*COS(Y15) + (9934 - 14*Y14)*SIN(2*Y15) - (29 + 5*Y14)*COS(2*+Y15) + (74 + 10*Y14)*SIN(3*Y15) + (320 - 4*Y14)*COS(3*Y15) - 212*SIN(4*Y15))/1000/60</f>
        <v>0.16376392137323709</v>
      </c>
    </row>
    <row r="17" spans="1:28" ht="15">
      <c r="A17" s="69" t="str">
        <f>TEXT(penggarapan!F19,"dddd")</f>
        <v>Senin</v>
      </c>
      <c r="B17" s="91">
        <f>DATE(penggarapan!D19,penggarapan!E19,penggarapan!F19)</f>
        <v>41610</v>
      </c>
      <c r="C17" s="92">
        <f>penggarapan!J19/24</f>
        <v>8.3333333333333329E-2</v>
      </c>
      <c r="D17" s="90">
        <f>penggarapan!AN19*149598000</f>
        <v>147500101.1949715</v>
      </c>
      <c r="E17" s="93">
        <f>penggarapan!BA313</f>
        <v>366227.27392269019</v>
      </c>
      <c r="F17" s="69"/>
      <c r="G17" s="94">
        <f>penggarapan!AV19</f>
        <v>16.539973173359805</v>
      </c>
      <c r="H17" s="94">
        <f>penggarapan!BM313/15</f>
        <v>15.888914807901729</v>
      </c>
      <c r="I17" s="95">
        <f>penggarapan!AP19</f>
        <v>249.75380222458298</v>
      </c>
      <c r="J17" s="71">
        <f>penggarapan!AJ313</f>
        <v>235.18314720261665</v>
      </c>
      <c r="K17" s="71">
        <f>penggarapan!AX19</f>
        <v>-21.909402955040058</v>
      </c>
      <c r="L17" s="71">
        <f>penggarapan!AP313</f>
        <v>1.5940005430295103</v>
      </c>
      <c r="M17" s="71">
        <f>penggarapan!BR313</f>
        <v>-17.509640244840615</v>
      </c>
      <c r="N17" s="71">
        <f>penggarapan!BI19</f>
        <v>114.52164337766892</v>
      </c>
      <c r="O17" s="71">
        <f>penggarapan!BZ313</f>
        <v>107.1970614840568</v>
      </c>
      <c r="P17" s="71">
        <f>penggarapan!BM19</f>
        <v>-49.555838402510794</v>
      </c>
      <c r="Q17" s="71">
        <f>penggarapan!CA313</f>
        <v>-41.333962031254721</v>
      </c>
      <c r="S17" t="s">
        <v>366</v>
      </c>
      <c r="T17">
        <f>'sun,mon,arde ijtima'!W20</f>
        <v>17.748381378100621</v>
      </c>
      <c r="U17">
        <f>'sun,mon,arde ijtima'!X20</f>
        <v>17</v>
      </c>
      <c r="V17">
        <f>'sun,mon,arde ijtima'!Y20</f>
        <v>44</v>
      </c>
      <c r="W17">
        <f>'sun,mon,arde ijtima'!Z20</f>
        <v>54</v>
      </c>
      <c r="X17" t="s">
        <v>357</v>
      </c>
      <c r="Y17">
        <f>12+7-'sun,mon,arde ijtima'!D6/15-'prediksi saat ijtima&amp;istiqbal'!Y16+4/60</f>
        <v>11.481828671219356</v>
      </c>
    </row>
    <row r="18" spans="1:28" ht="15">
      <c r="A18" s="69" t="str">
        <f>TEXT(penggarapan!F20,"dddd")</f>
        <v>Senin</v>
      </c>
      <c r="B18" s="91">
        <f>DATE(penggarapan!D20,penggarapan!E20,penggarapan!F20)</f>
        <v>41610</v>
      </c>
      <c r="C18" s="92">
        <f>penggarapan!J20/24</f>
        <v>9.375E-2</v>
      </c>
      <c r="D18" s="90">
        <f>penggarapan!AN20*149598000</f>
        <v>147499854.59934908</v>
      </c>
      <c r="E18" s="93">
        <f>penggarapan!BA314</f>
        <v>366182.07031262253</v>
      </c>
      <c r="F18" s="69"/>
      <c r="G18" s="94">
        <f>penggarapan!AV20</f>
        <v>16.54072357711302</v>
      </c>
      <c r="H18" s="94">
        <f>penggarapan!BM314/15</f>
        <v>15.890019556712067</v>
      </c>
      <c r="I18" s="95">
        <f>penggarapan!AP20</f>
        <v>249.76436202694595</v>
      </c>
      <c r="J18" s="71">
        <f>penggarapan!AJ314</f>
        <v>235.20165537832287</v>
      </c>
      <c r="K18" s="71">
        <f>penggarapan!AX20</f>
        <v>-21.910969013366277</v>
      </c>
      <c r="L18" s="71">
        <f>penggarapan!AP314</f>
        <v>1.6049692451466391</v>
      </c>
      <c r="M18" s="71">
        <f>penggarapan!BR314</f>
        <v>-17.50339095841683</v>
      </c>
      <c r="N18" s="71">
        <f>penggarapan!BI20</f>
        <v>113.49339497383491</v>
      </c>
      <c r="O18" s="71">
        <f>penggarapan!BZ314</f>
        <v>106.74925406307293</v>
      </c>
      <c r="P18" s="71">
        <f>penggarapan!BM20</f>
        <v>-46.187037408727427</v>
      </c>
      <c r="Q18" s="71">
        <f>penggarapan!CA314</f>
        <v>-37.78043226079344</v>
      </c>
      <c r="X18" t="s">
        <v>358</v>
      </c>
      <c r="Y18">
        <f>-TAN('sun,mon,arde ijtima'!D5*PI()/180)*TAN('prediksi saat ijtima&amp;istiqbal'!Y13*PI()/180)</f>
        <v>-5.0197892124970389E-2</v>
      </c>
    </row>
    <row r="19" spans="1:28" ht="15">
      <c r="A19" s="69" t="str">
        <f>TEXT(penggarapan!F21,"dddd")</f>
        <v>Senin</v>
      </c>
      <c r="B19" s="91">
        <f>DATE(penggarapan!D21,penggarapan!E21,penggarapan!F21)</f>
        <v>41610</v>
      </c>
      <c r="C19" s="92">
        <f>penggarapan!J21/24</f>
        <v>0.10416666666666667</v>
      </c>
      <c r="D19" s="90">
        <f>penggarapan!AN21*149598000</f>
        <v>147499608.07261768</v>
      </c>
      <c r="E19" s="93">
        <f>penggarapan!BA315</f>
        <v>366136.96224822447</v>
      </c>
      <c r="F19" s="69"/>
      <c r="G19" s="94">
        <f>penggarapan!AV21</f>
        <v>16.54147399987</v>
      </c>
      <c r="H19" s="94">
        <f>penggarapan!BM315/15</f>
        <v>15.891125986998093</v>
      </c>
      <c r="I19" s="95">
        <f>penggarapan!AP21</f>
        <v>249.77492186460194</v>
      </c>
      <c r="J19" s="71">
        <f>penggarapan!AJ315</f>
        <v>235.22019133120935</v>
      </c>
      <c r="K19" s="71">
        <f>penggarapan!AX21</f>
        <v>-21.912534311336834</v>
      </c>
      <c r="L19" s="71">
        <f>penggarapan!AP315</f>
        <v>1.6031690060326491</v>
      </c>
      <c r="M19" s="71">
        <f>penggarapan!BR315</f>
        <v>-17.5095481417552</v>
      </c>
      <c r="N19" s="71">
        <f>penggarapan!BI21</f>
        <v>112.68043625373805</v>
      </c>
      <c r="O19" s="71">
        <f>penggarapan!BZ315</f>
        <v>106.4421019669464</v>
      </c>
      <c r="P19" s="71">
        <f>penggarapan!BM21</f>
        <v>-42.787087989925581</v>
      </c>
      <c r="Q19" s="71">
        <f>penggarapan!CA315</f>
        <v>-34.218860349217103</v>
      </c>
      <c r="X19" t="s">
        <v>359</v>
      </c>
      <c r="Y19">
        <f>COS('sun,mon,arde ijtima'!D5*PI()/180)*COS('prediksi saat ijtima&amp;istiqbal'!Y13*PI()/180)</f>
        <v>0.91877959919974506</v>
      </c>
    </row>
    <row r="20" spans="1:28" ht="15">
      <c r="A20" s="69" t="str">
        <f>TEXT(penggarapan!F22,"dddd")</f>
        <v>Senin</v>
      </c>
      <c r="B20" s="91">
        <f>DATE(penggarapan!D22,penggarapan!E22,penggarapan!F22)</f>
        <v>41610</v>
      </c>
      <c r="C20" s="92">
        <f>penggarapan!J22/24</f>
        <v>0.11458333333333333</v>
      </c>
      <c r="D20" s="90">
        <f>penggarapan!AN22*149598000</f>
        <v>147499361.61477479</v>
      </c>
      <c r="E20" s="93">
        <f>penggarapan!BA316</f>
        <v>366091.9500048373</v>
      </c>
      <c r="F20" s="69"/>
      <c r="G20" s="94">
        <f>penggarapan!AV22</f>
        <v>16.542224441657435</v>
      </c>
      <c r="H20" s="94">
        <f>penggarapan!BM316/15</f>
        <v>15.892233764514105</v>
      </c>
      <c r="I20" s="95">
        <f>penggarapan!AP22</f>
        <v>249.78548173801454</v>
      </c>
      <c r="J20" s="71">
        <f>penggarapan!AJ316</f>
        <v>235.23874946011244</v>
      </c>
      <c r="K20" s="71">
        <f>penggarapan!AX22</f>
        <v>-21.914098848935474</v>
      </c>
      <c r="L20" s="71">
        <f>penggarapan!AP316</f>
        <v>1.6069407397777782</v>
      </c>
      <c r="M20" s="71">
        <f>penggarapan!BR316</f>
        <v>-17.510296579199025</v>
      </c>
      <c r="N20" s="71">
        <f>penggarapan!BI22</f>
        <v>112.04723034356363</v>
      </c>
      <c r="O20" s="71">
        <f>penggarapan!BZ316</f>
        <v>106.23505423780836</v>
      </c>
      <c r="P20" s="71">
        <f>penggarapan!BM22</f>
        <v>-39.363396059215781</v>
      </c>
      <c r="Q20" s="71">
        <f>penggarapan!CA316</f>
        <v>-30.653005837837441</v>
      </c>
      <c r="X20" t="s">
        <v>369</v>
      </c>
      <c r="Y20">
        <f>-0.8333-0.0347*SQRT('sun,mon,arde ijtima'!C7)</f>
        <v>-1.1377912642425068</v>
      </c>
    </row>
    <row r="21" spans="1:28" ht="15">
      <c r="A21" s="69" t="str">
        <f>TEXT(penggarapan!F23,"dddd")</f>
        <v>Senin</v>
      </c>
      <c r="B21" s="91">
        <f>DATE(penggarapan!D23,penggarapan!E23,penggarapan!F23)</f>
        <v>41610</v>
      </c>
      <c r="C21" s="92">
        <f>penggarapan!J23/24</f>
        <v>0.125</v>
      </c>
      <c r="D21" s="90">
        <f>penggarapan!AN23*149598000</f>
        <v>147499115.22585109</v>
      </c>
      <c r="E21" s="93">
        <f>penggarapan!BA317</f>
        <v>366047.03386324871</v>
      </c>
      <c r="F21" s="69"/>
      <c r="G21" s="94">
        <f>penggarapan!AV23</f>
        <v>16.542974902401333</v>
      </c>
      <c r="H21" s="94">
        <f>penggarapan!BM317/15</f>
        <v>15.893342555032689</v>
      </c>
      <c r="I21" s="95">
        <f>penggarapan!AP23</f>
        <v>249.79604164623024</v>
      </c>
      <c r="J21" s="71">
        <f>penggarapan!AJ317</f>
        <v>235.25732416464913</v>
      </c>
      <c r="K21" s="71">
        <f>penggarapan!AX23</f>
        <v>-21.915662625936047</v>
      </c>
      <c r="L21" s="71">
        <f>penggarapan!AP317</f>
        <v>1.6103414048508604</v>
      </c>
      <c r="M21" s="71">
        <f>penggarapan!BR317</f>
        <v>-17.511407240688282</v>
      </c>
      <c r="N21" s="71">
        <f>penggarapan!BI23</f>
        <v>111.56680071319681</v>
      </c>
      <c r="O21" s="71">
        <f>penggarapan!BZ317</f>
        <v>106.12191364510851</v>
      </c>
      <c r="P21" s="71">
        <f>penggarapan!BM23</f>
        <v>-35.921677766695275</v>
      </c>
      <c r="Q21" s="71">
        <f>penggarapan!CA317</f>
        <v>-27.084282310019741</v>
      </c>
      <c r="X21" t="s">
        <v>361</v>
      </c>
      <c r="Y21">
        <f>Y17+ACOS(Y18+ SIN((Y20) * PI()/180) /Y19)*180/PI()/15</f>
        <v>17.75635951781684</v>
      </c>
      <c r="Z21">
        <f>INT(Y21)</f>
        <v>17</v>
      </c>
      <c r="AA21">
        <f>INT(60*(Y21-Z21))</f>
        <v>45</v>
      </c>
      <c r="AB21">
        <f>INT(3600*(Y21-Z21)-60*AA21)</f>
        <v>22</v>
      </c>
    </row>
    <row r="22" spans="1:28" ht="15">
      <c r="A22" s="69" t="str">
        <f>TEXT(penggarapan!F24,"dddd")</f>
        <v>Senin</v>
      </c>
      <c r="B22" s="91">
        <f>DATE(penggarapan!D24,penggarapan!E24,penggarapan!F24)</f>
        <v>41610</v>
      </c>
      <c r="C22" s="92">
        <f>penggarapan!J24/24</f>
        <v>0.13541666666666666</v>
      </c>
      <c r="D22" s="90">
        <f>penggarapan!AN24*149598000</f>
        <v>147498868.90584418</v>
      </c>
      <c r="E22" s="93">
        <f>penggarapan!BA318</f>
        <v>366002.21409760701</v>
      </c>
      <c r="F22" s="69"/>
      <c r="G22" s="94">
        <f>penggarapan!AV24</f>
        <v>16.543725382128269</v>
      </c>
      <c r="H22" s="94">
        <f>penggarapan!BM318/15</f>
        <v>15.894452024784156</v>
      </c>
      <c r="I22" s="95">
        <f>penggarapan!AP24</f>
        <v>249.80660158971079</v>
      </c>
      <c r="J22" s="71">
        <f>penggarapan!AJ318</f>
        <v>235.2759098525795</v>
      </c>
      <c r="K22" s="71">
        <f>penggarapan!AX24</f>
        <v>-21.917225642322173</v>
      </c>
      <c r="L22" s="71">
        <f>penggarapan!AP318</f>
        <v>1.61190814760021</v>
      </c>
      <c r="M22" s="71">
        <f>penggarapan!BR318</f>
        <v>-17.514299798751537</v>
      </c>
      <c r="N22" s="71">
        <f>penggarapan!BI24</f>
        <v>111.21857304489792</v>
      </c>
      <c r="O22" s="71">
        <f>penggarapan!BZ318</f>
        <v>106.09421856705174</v>
      </c>
      <c r="P22" s="71">
        <f>penggarapan!BM24</f>
        <v>-32.466457761595265</v>
      </c>
      <c r="Q22" s="71">
        <f>penggarapan!CA318</f>
        <v>-23.514320325117865</v>
      </c>
      <c r="Y22" s="3">
        <f>Y21/24</f>
        <v>0.73984831324236833</v>
      </c>
    </row>
    <row r="23" spans="1:28" ht="15">
      <c r="A23" s="69" t="str">
        <f>TEXT(penggarapan!F25,"dddd")</f>
        <v>Senin</v>
      </c>
      <c r="B23" s="91">
        <f>DATE(penggarapan!D25,penggarapan!E25,penggarapan!F25)</f>
        <v>41610</v>
      </c>
      <c r="C23" s="92">
        <f>penggarapan!J25/24</f>
        <v>0.14583333333333334</v>
      </c>
      <c r="D23" s="90">
        <f>penggarapan!AN25*149598000</f>
        <v>147498622.65475169</v>
      </c>
      <c r="E23" s="93">
        <f>penggarapan!BA319</f>
        <v>365957.49098145927</v>
      </c>
      <c r="F23" s="69"/>
      <c r="G23" s="94">
        <f>penggarapan!AV25</f>
        <v>16.544475880864798</v>
      </c>
      <c r="H23" s="94">
        <f>penggarapan!BM319/15</f>
        <v>15.895561840450746</v>
      </c>
      <c r="I23" s="95">
        <f>penggarapan!AP25</f>
        <v>249.81716156891795</v>
      </c>
      <c r="J23" s="71">
        <f>penggarapan!AJ319</f>
        <v>235.29450093970968</v>
      </c>
      <c r="K23" s="71">
        <f>penggarapan!AX25</f>
        <v>-21.918787898077305</v>
      </c>
      <c r="L23" s="71">
        <f>penggarapan!AP319</f>
        <v>1.6116680858809698</v>
      </c>
      <c r="M23" s="71">
        <f>penggarapan!BR319</f>
        <v>-17.518946726104229</v>
      </c>
      <c r="N23" s="71">
        <f>penggarapan!BI25</f>
        <v>110.98684873631485</v>
      </c>
      <c r="O23" s="71">
        <f>penggarapan!BZ319</f>
        <v>106.14450440248984</v>
      </c>
      <c r="P23" s="71">
        <f>penggarapan!BM25</f>
        <v>-29.001412256359767</v>
      </c>
      <c r="Q23" s="71">
        <f>penggarapan!CA319</f>
        <v>-19.944653148025921</v>
      </c>
    </row>
    <row r="24" spans="1:28" ht="15">
      <c r="A24" s="69" t="str">
        <f>TEXT(penggarapan!F26,"dddd")</f>
        <v>Senin</v>
      </c>
      <c r="B24" s="91">
        <f>DATE(penggarapan!D26,penggarapan!E26,penggarapan!F26)</f>
        <v>41610</v>
      </c>
      <c r="C24" s="92">
        <f>penggarapan!J26/24</f>
        <v>0.15625</v>
      </c>
      <c r="D24" s="90">
        <f>penggarapan!AN26*149598000</f>
        <v>147498376.47260413</v>
      </c>
      <c r="E24" s="93">
        <f>penggarapan!BA320</f>
        <v>365912.86479376093</v>
      </c>
      <c r="F24" s="69"/>
      <c r="G24" s="94">
        <f>penggarapan!AV26</f>
        <v>16.545226398536919</v>
      </c>
      <c r="H24" s="94">
        <f>penggarapan!BM320/15</f>
        <v>15.896671669159657</v>
      </c>
      <c r="I24" s="95">
        <f>penggarapan!AP26</f>
        <v>249.82772158289825</v>
      </c>
      <c r="J24" s="71">
        <f>penggarapan!AJ320</f>
        <v>235.31309184977462</v>
      </c>
      <c r="K24" s="71">
        <f>penggarapan!AX26</f>
        <v>-21.920349392975623</v>
      </c>
      <c r="L24" s="71">
        <f>penggarapan!AP320</f>
        <v>1.611326430126135</v>
      </c>
      <c r="M24" s="71">
        <f>penggarapan!BR320</f>
        <v>-17.523690354565144</v>
      </c>
      <c r="N24" s="71">
        <f>penggarapan!BI26</f>
        <v>110.85971648921274</v>
      </c>
      <c r="O24" s="71">
        <f>penggarapan!BZ320</f>
        <v>106.26580269856841</v>
      </c>
      <c r="P24" s="71">
        <f>penggarapan!BM26</f>
        <v>-25.529610859075149</v>
      </c>
      <c r="Q24" s="71">
        <f>penggarapan!CA320</f>
        <v>-16.37663333345041</v>
      </c>
    </row>
    <row r="25" spans="1:28" ht="15">
      <c r="A25" s="69" t="str">
        <f>TEXT(penggarapan!F27,"dddd")</f>
        <v>Senin</v>
      </c>
      <c r="B25" s="91">
        <f>DATE(penggarapan!D27,penggarapan!E27,penggarapan!F27)</f>
        <v>41610</v>
      </c>
      <c r="C25" s="92">
        <f>penggarapan!J27/24</f>
        <v>0.16666666666666666</v>
      </c>
      <c r="D25" s="90">
        <f>penggarapan!AN27*149598000</f>
        <v>147498130.35939914</v>
      </c>
      <c r="E25" s="93">
        <f>penggarapan!BA321</f>
        <v>365868.33580684714</v>
      </c>
      <c r="F25" s="69"/>
      <c r="G25" s="94">
        <f>penggarapan!AV27</f>
        <v>16.54597693517125</v>
      </c>
      <c r="H25" s="94">
        <f>penggarapan!BM321/15</f>
        <v>15.897781178922521</v>
      </c>
      <c r="I25" s="95">
        <f>penggarapan!AP27</f>
        <v>249.83828163211433</v>
      </c>
      <c r="J25" s="71">
        <f>penggarapan!AJ321</f>
        <v>235.33167702179895</v>
      </c>
      <c r="K25" s="71">
        <f>penggarapan!AX27</f>
        <v>-21.921910127000842</v>
      </c>
      <c r="L25" s="71">
        <f>penggarapan!AP321</f>
        <v>1.6164999266824778</v>
      </c>
      <c r="M25" s="71">
        <f>penggarapan!BR321</f>
        <v>-17.523072980406109</v>
      </c>
      <c r="N25" s="71">
        <f>penggarapan!BI27</f>
        <v>110.82827191947516</v>
      </c>
      <c r="O25" s="71">
        <f>penggarapan!BZ321</f>
        <v>106.44918195199331</v>
      </c>
      <c r="P25" s="71">
        <f>penggarapan!BM27</f>
        <v>-22.053691451887765</v>
      </c>
      <c r="Q25" s="71">
        <f>penggarapan!CA321</f>
        <v>-12.81120439913429</v>
      </c>
    </row>
    <row r="26" spans="1:28" ht="15">
      <c r="A26" s="69" t="str">
        <f>TEXT(penggarapan!F28,"dddd")</f>
        <v>Senin</v>
      </c>
      <c r="B26" s="91">
        <f>DATE(penggarapan!D28,penggarapan!E28,penggarapan!F28)</f>
        <v>41610</v>
      </c>
      <c r="C26" s="92">
        <f>penggarapan!J28/24</f>
        <v>0.17708333333333334</v>
      </c>
      <c r="D26" s="90">
        <f>penggarapan!AN28*149598000</f>
        <v>147497884.31513432</v>
      </c>
      <c r="E26" s="93">
        <f>penggarapan!BA322</f>
        <v>365823.90429246187</v>
      </c>
      <c r="F26" s="69"/>
      <c r="G26" s="94">
        <f>penggarapan!AV28</f>
        <v>16.546727490794417</v>
      </c>
      <c r="H26" s="94">
        <f>penggarapan!BM322/15</f>
        <v>15.898890038628736</v>
      </c>
      <c r="I26" s="95">
        <f>penggarapan!AP28</f>
        <v>249.84884171702882</v>
      </c>
      <c r="J26" s="71">
        <f>penggarapan!AJ322</f>
        <v>235.35025090998312</v>
      </c>
      <c r="K26" s="71">
        <f>penggarapan!AX28</f>
        <v>-21.923470100136566</v>
      </c>
      <c r="L26" s="71">
        <f>penggarapan!AP322</f>
        <v>1.6087367842830809</v>
      </c>
      <c r="M26" s="71">
        <f>penggarapan!BR322</f>
        <v>-17.535018342960203</v>
      </c>
      <c r="N26" s="71">
        <f>penggarapan!BI28</f>
        <v>110.88605743568921</v>
      </c>
      <c r="O26" s="71">
        <f>penggarapan!BZ322</f>
        <v>106.71113589419929</v>
      </c>
      <c r="P26" s="71">
        <f>penggarapan!BM28</f>
        <v>-18.575990316915583</v>
      </c>
      <c r="Q26" s="71">
        <f>penggarapan!CA322</f>
        <v>-9.250713677702409</v>
      </c>
    </row>
    <row r="27" spans="1:28" ht="15">
      <c r="A27" s="69" t="str">
        <f>TEXT(penggarapan!F29,"dddd")</f>
        <v>Senin</v>
      </c>
      <c r="B27" s="91">
        <f>DATE(penggarapan!D29,penggarapan!E29,penggarapan!F29)</f>
        <v>41610</v>
      </c>
      <c r="C27" s="92">
        <f>penggarapan!J29/24</f>
        <v>0.1875</v>
      </c>
      <c r="D27" s="90">
        <f>penggarapan!AN29*149598000</f>
        <v>147497638.33984017</v>
      </c>
      <c r="E27" s="93">
        <f>penggarapan!BA323</f>
        <v>365779.57052770822</v>
      </c>
      <c r="F27" s="69"/>
      <c r="G27" s="94">
        <f>penggarapan!AV29</f>
        <v>16.547478065332392</v>
      </c>
      <c r="H27" s="94">
        <f>penggarapan!BM323/15</f>
        <v>15.899997918036892</v>
      </c>
      <c r="I27" s="95">
        <f>penggarapan!AP29</f>
        <v>249.85940183668828</v>
      </c>
      <c r="J27" s="71">
        <f>penggarapan!AJ323</f>
        <v>235.3688079835579</v>
      </c>
      <c r="K27" s="71">
        <f>penggarapan!AX29</f>
        <v>-21.925029312157289</v>
      </c>
      <c r="L27" s="71">
        <f>penggarapan!AP323</f>
        <v>1.6186505352205427</v>
      </c>
      <c r="M27" s="71">
        <f>penggarapan!BR323</f>
        <v>-17.52978502486479</v>
      </c>
      <c r="N27" s="71">
        <f>penggarapan!BI29</f>
        <v>111.02866288960394</v>
      </c>
      <c r="O27" s="71">
        <f>penggarapan!BZ323</f>
        <v>107.02099912615796</v>
      </c>
      <c r="P27" s="71">
        <f>penggarapan!BM29</f>
        <v>-15.098642239590989</v>
      </c>
      <c r="Q27" s="71">
        <f>penggarapan!CA323</f>
        <v>-5.6942645115792363</v>
      </c>
    </row>
    <row r="28" spans="1:28" ht="15">
      <c r="A28" s="69" t="str">
        <f>TEXT(penggarapan!F30,"dddd")</f>
        <v>Senin</v>
      </c>
      <c r="B28" s="91">
        <f>DATE(penggarapan!D30,penggarapan!E30,penggarapan!F30)</f>
        <v>41610</v>
      </c>
      <c r="C28" s="92">
        <f>penggarapan!J30/24</f>
        <v>0.19791666666666666</v>
      </c>
      <c r="D28" s="90">
        <f>penggarapan!AN30*149598000</f>
        <v>147497392.43351436</v>
      </c>
      <c r="E28" s="93">
        <f>penggarapan!BA324</f>
        <v>365735.33478309913</v>
      </c>
      <c r="F28" s="69"/>
      <c r="G28" s="94">
        <f>penggarapan!AV30</f>
        <v>16.548228658811663</v>
      </c>
      <c r="H28" s="94">
        <f>penggarapan!BM324/15</f>
        <v>15.901104488214306</v>
      </c>
      <c r="I28" s="95">
        <f>penggarapan!AP30</f>
        <v>249.86996199155357</v>
      </c>
      <c r="J28" s="71">
        <f>penggarapan!AJ324</f>
        <v>235.38734273414352</v>
      </c>
      <c r="K28" s="71">
        <f>penggarapan!AX30</f>
        <v>-21.926587763046442</v>
      </c>
      <c r="L28" s="71">
        <f>penggarapan!AP324</f>
        <v>1.6055959522403338</v>
      </c>
      <c r="M28" s="71">
        <f>penggarapan!BR324</f>
        <v>-17.546858325304299</v>
      </c>
      <c r="N28" s="71">
        <f>penggarapan!BI30</f>
        <v>111.25344655144012</v>
      </c>
      <c r="O28" s="71">
        <f>penggarapan!BZ324</f>
        <v>107.41918851188895</v>
      </c>
      <c r="P28" s="71">
        <f>penggarapan!BM30</f>
        <v>-11.62366062395893</v>
      </c>
      <c r="Q28" s="71">
        <f>penggarapan!CA324</f>
        <v>-2.1468016060032005</v>
      </c>
    </row>
    <row r="29" spans="1:28" ht="15">
      <c r="A29" s="69" t="str">
        <f>TEXT(penggarapan!F31,"dddd")</f>
        <v>Senin</v>
      </c>
      <c r="B29" s="91">
        <f>DATE(penggarapan!D31,penggarapan!E31,penggarapan!F31)</f>
        <v>41610</v>
      </c>
      <c r="C29" s="92">
        <f>penggarapan!J31/24</f>
        <v>0.20833333333333334</v>
      </c>
      <c r="D29" s="90">
        <f>penggarapan!AN31*149598000</f>
        <v>147497146.59615448</v>
      </c>
      <c r="E29" s="93">
        <f>penggarapan!BA325</f>
        <v>365691.19732856553</v>
      </c>
      <c r="F29" s="69"/>
      <c r="G29" s="94">
        <f>penggarapan!AV31</f>
        <v>16.548979271258919</v>
      </c>
      <c r="H29" s="94">
        <f>penggarapan!BM325/15</f>
        <v>15.902209421527312</v>
      </c>
      <c r="I29" s="95">
        <f>penggarapan!AP31</f>
        <v>249.88052218208816</v>
      </c>
      <c r="J29" s="71">
        <f>penggarapan!AJ325</f>
        <v>235.40584967558365</v>
      </c>
      <c r="K29" s="71">
        <f>penggarapan!AX31</f>
        <v>-21.928145452787774</v>
      </c>
      <c r="L29" s="71">
        <f>penggarapan!AP325</f>
        <v>1.6172012274827849</v>
      </c>
      <c r="M29" s="71">
        <f>penggarapan!BR325</f>
        <v>-17.53996540401042</v>
      </c>
      <c r="N29" s="71">
        <f>penggarapan!BI31</f>
        <v>111.5593490053482</v>
      </c>
      <c r="O29" s="71">
        <f>penggarapan!BZ325</f>
        <v>107.8615401360837</v>
      </c>
      <c r="P29" s="71">
        <f>penggarapan!BM31</f>
        <v>-8.1530046758003376</v>
      </c>
      <c r="Q29" s="71">
        <f>penggarapan!CA325</f>
        <v>1.3952119240520942</v>
      </c>
    </row>
    <row r="30" spans="1:28" ht="15">
      <c r="A30" s="69" t="str">
        <f>TEXT(penggarapan!F32,"dddd")</f>
        <v>Senin</v>
      </c>
      <c r="B30" s="91">
        <f>DATE(penggarapan!D32,penggarapan!E32,penggarapan!F32)</f>
        <v>41610</v>
      </c>
      <c r="C30" s="92">
        <f>penggarapan!J32/24</f>
        <v>0.21875</v>
      </c>
      <c r="D30" s="90">
        <f>penggarapan!AN32*149598000</f>
        <v>147496900.82779106</v>
      </c>
      <c r="E30" s="93">
        <f>penggarapan!BA326</f>
        <v>365647.1584393396</v>
      </c>
      <c r="F30" s="69"/>
      <c r="G30" s="94">
        <f>penggarapan!AV32</f>
        <v>16.549729902600106</v>
      </c>
      <c r="H30" s="94">
        <f>penggarapan!BM326/15</f>
        <v>15.903312391633754</v>
      </c>
      <c r="I30" s="95">
        <f>penggarapan!AP32</f>
        <v>249.89108240733862</v>
      </c>
      <c r="J30" s="71">
        <f>penggarapan!AJ326</f>
        <v>235.42432334381556</v>
      </c>
      <c r="K30" s="71">
        <f>penggarapan!AX32</f>
        <v>-21.929702381156066</v>
      </c>
      <c r="L30" s="71">
        <f>penggarapan!AP326</f>
        <v>1.625588580661484</v>
      </c>
      <c r="M30" s="71">
        <f>penggarapan!BR326</f>
        <v>-17.53618850688785</v>
      </c>
      <c r="N30" s="71">
        <f>penggarapan!BI32</f>
        <v>111.94678167348344</v>
      </c>
      <c r="O30" s="71">
        <f>penggarapan!BZ326</f>
        <v>108.37823039044429</v>
      </c>
      <c r="P30" s="71">
        <f>penggarapan!BM32</f>
        <v>-4.6886388548652063</v>
      </c>
      <c r="Q30" s="71">
        <f>penggarapan!CA326</f>
        <v>4.927393763878662</v>
      </c>
    </row>
    <row r="31" spans="1:28" ht="15">
      <c r="A31" s="69" t="str">
        <f>TEXT(penggarapan!F33,"dddd")</f>
        <v>Senin</v>
      </c>
      <c r="B31" s="91">
        <f>DATE(penggarapan!D33,penggarapan!E33,penggarapan!F33)</f>
        <v>41610</v>
      </c>
      <c r="C31" s="92">
        <f>penggarapan!J33/24</f>
        <v>0.22916666666666666</v>
      </c>
      <c r="D31" s="90">
        <f>penggarapan!AN33*149598000</f>
        <v>147496655.12842169</v>
      </c>
      <c r="E31" s="93">
        <f>penggarapan!BA327</f>
        <v>365603.21838410216</v>
      </c>
      <c r="F31" s="69"/>
      <c r="G31" s="94">
        <f>penggarapan!AV33</f>
        <v>16.550480552861774</v>
      </c>
      <c r="H31" s="94">
        <f>penggarapan!BM327/15</f>
        <v>15.904413073918304</v>
      </c>
      <c r="I31" s="95">
        <f>penggarapan!AP33</f>
        <v>249.90164266776668</v>
      </c>
      <c r="J31" s="71">
        <f>penggarapan!AJ327</f>
        <v>235.44275830415657</v>
      </c>
      <c r="K31" s="71">
        <f>penggarapan!AX33</f>
        <v>-21.931258548134892</v>
      </c>
      <c r="L31" s="71">
        <f>penggarapan!AP327</f>
        <v>1.6273154828253955</v>
      </c>
      <c r="M31" s="71">
        <f>penggarapan!BR327</f>
        <v>-17.538871425366377</v>
      </c>
      <c r="N31" s="71">
        <f>penggarapan!BI33</f>
        <v>112.41757822776816</v>
      </c>
      <c r="O31" s="71">
        <f>penggarapan!BZ327</f>
        <v>108.97705553973618</v>
      </c>
      <c r="P31" s="71">
        <f>penggarapan!BM33</f>
        <v>-1.2325886514517235</v>
      </c>
      <c r="Q31" s="71">
        <f>penggarapan!CA327</f>
        <v>8.4472049706036998</v>
      </c>
    </row>
    <row r="32" spans="1:28" ht="15">
      <c r="A32" s="69" t="str">
        <f>TEXT(penggarapan!F34,"dddd")</f>
        <v>Senin</v>
      </c>
      <c r="B32" s="91">
        <f>DATE(penggarapan!D34,penggarapan!E34,penggarapan!F34)</f>
        <v>41610</v>
      </c>
      <c r="C32" s="92">
        <f>penggarapan!J34/24</f>
        <v>0.23958333333333334</v>
      </c>
      <c r="D32" s="90">
        <f>penggarapan!AN34*149598000</f>
        <v>147496409.49804401</v>
      </c>
      <c r="E32" s="93">
        <f>penggarapan!BA328</f>
        <v>365559.37743095279</v>
      </c>
      <c r="F32" s="69"/>
      <c r="G32" s="94">
        <f>penggarapan!AV34</f>
        <v>16.551231222070466</v>
      </c>
      <c r="H32" s="94">
        <f>penggarapan!BM328/15</f>
        <v>15.905511145482153</v>
      </c>
      <c r="I32" s="95">
        <f>penggarapan!AP34</f>
        <v>249.91220296383406</v>
      </c>
      <c r="J32" s="71">
        <f>penggarapan!AJ328</f>
        <v>235.46114915112622</v>
      </c>
      <c r="K32" s="71">
        <f>penggarapan!AX34</f>
        <v>-21.932813953707726</v>
      </c>
      <c r="L32" s="71">
        <f>penggarapan!AP328</f>
        <v>1.6261072558878154</v>
      </c>
      <c r="M32" s="71">
        <f>penggarapan!BR328</f>
        <v>-17.544393767273927</v>
      </c>
      <c r="N32" s="71">
        <f>penggarapan!BI34</f>
        <v>112.97500203453536</v>
      </c>
      <c r="O32" s="71">
        <f>penggarapan!BZ328</f>
        <v>109.66042861991477</v>
      </c>
      <c r="P32" s="71">
        <f>penggarapan!BM34</f>
        <v>2.2130039213831987</v>
      </c>
      <c r="Q32" s="71">
        <f>penggarapan!CA328</f>
        <v>11.95294297758303</v>
      </c>
    </row>
    <row r="33" spans="1:18" ht="15">
      <c r="A33" s="69" t="str">
        <f>TEXT(penggarapan!F35,"dddd")</f>
        <v>Senin</v>
      </c>
      <c r="B33" s="91">
        <f>DATE(penggarapan!D35,penggarapan!E35,penggarapan!F35)</f>
        <v>41610</v>
      </c>
      <c r="C33" s="92">
        <f>penggarapan!J35/24</f>
        <v>0.25</v>
      </c>
      <c r="D33" s="90">
        <f>penggarapan!AN35*149598000</f>
        <v>147496163.93668848</v>
      </c>
      <c r="E33" s="93">
        <f>penggarapan!BA329</f>
        <v>365515.63585322828</v>
      </c>
      <c r="F33" s="69"/>
      <c r="G33" s="94">
        <f>penggarapan!AV35</f>
        <v>16.551981910152129</v>
      </c>
      <c r="H33" s="94">
        <f>penggarapan!BM329/15</f>
        <v>15.906606285134421</v>
      </c>
      <c r="I33" s="95">
        <f>penggarapan!AP35</f>
        <v>249.9227632945873</v>
      </c>
      <c r="J33" s="71">
        <f>penggarapan!AJ329</f>
        <v>235.47949050829649</v>
      </c>
      <c r="K33" s="71">
        <f>penggarapan!AX35</f>
        <v>-21.934368597649655</v>
      </c>
      <c r="L33" s="71">
        <f>penggarapan!AP329</f>
        <v>1.6232152717674735</v>
      </c>
      <c r="M33" s="71">
        <f>penggarapan!BR329</f>
        <v>-17.551538590334111</v>
      </c>
      <c r="N33" s="71">
        <f>penggarapan!BI35</f>
        <v>113.62380658549787</v>
      </c>
      <c r="O33" s="71">
        <f>penggarapan!BZ329</f>
        <v>110.43480023267472</v>
      </c>
      <c r="P33" s="71">
        <f>penggarapan!BM35</f>
        <v>5.6458220043450815</v>
      </c>
      <c r="Q33" s="71">
        <f>penggarapan!CA329</f>
        <v>15.442356319925008</v>
      </c>
    </row>
    <row r="34" spans="1:18" ht="15">
      <c r="A34" s="69" t="str">
        <f>TEXT(penggarapan!F36,"dddd")</f>
        <v>Senin</v>
      </c>
      <c r="B34" s="91">
        <f>DATE(penggarapan!D36,penggarapan!E36,penggarapan!F36)</f>
        <v>41610</v>
      </c>
      <c r="C34" s="92">
        <f>penggarapan!J36/24</f>
        <v>0.26041666666666669</v>
      </c>
      <c r="D34" s="90">
        <f>penggarapan!AN36*149598000</f>
        <v>147495918.44435278</v>
      </c>
      <c r="E34" s="93">
        <f>penggarapan!BA330</f>
        <v>365471.99391777819</v>
      </c>
      <c r="F34" s="69"/>
      <c r="G34" s="94">
        <f>penggarapan!AV36</f>
        <v>16.552732617133422</v>
      </c>
      <c r="H34" s="94">
        <f>penggarapan!BM330/15</f>
        <v>15.907698173823119</v>
      </c>
      <c r="I34" s="95">
        <f>penggarapan!AP36</f>
        <v>249.93332366048989</v>
      </c>
      <c r="J34" s="71">
        <f>penggarapan!AJ330</f>
        <v>235.49777703550336</v>
      </c>
      <c r="K34" s="71">
        <f>penggarapan!AX36</f>
        <v>-21.935922479944509</v>
      </c>
      <c r="L34" s="71">
        <f>penggarapan!AP330</f>
        <v>1.6205807980463323</v>
      </c>
      <c r="M34" s="71">
        <f>penggarapan!BR330</f>
        <v>-17.558418475284864</v>
      </c>
      <c r="N34" s="71">
        <f>penggarapan!BI36</f>
        <v>114.37034898521503</v>
      </c>
      <c r="O34" s="71">
        <f>penggarapan!BZ330</f>
        <v>111.30780427175161</v>
      </c>
      <c r="P34" s="71">
        <f>penggarapan!BM36</f>
        <v>9.0633096187896687</v>
      </c>
      <c r="Q34" s="71">
        <f>penggarapan!CA330</f>
        <v>18.913059740869571</v>
      </c>
    </row>
    <row r="35" spans="1:18" ht="15">
      <c r="A35" s="69" t="str">
        <f>TEXT(penggarapan!F37,"dddd")</f>
        <v>Senin</v>
      </c>
      <c r="B35" s="91">
        <f>DATE(penggarapan!D37,penggarapan!E37,penggarapan!F37)</f>
        <v>41610</v>
      </c>
      <c r="C35" s="92">
        <f>penggarapan!J37/24</f>
        <v>0.27083333333333331</v>
      </c>
      <c r="D35" s="90">
        <f>penggarapan!AN37*149598000</f>
        <v>147495673.02103445</v>
      </c>
      <c r="E35" s="93">
        <f>penggarapan!BA331</f>
        <v>365428.45189084683</v>
      </c>
      <c r="F35" s="69"/>
      <c r="G35" s="94">
        <f>penggarapan!AV37</f>
        <v>16.553483343040821</v>
      </c>
      <c r="H35" s="94">
        <f>penggarapan!BM331/15</f>
        <v>15.90878649462363</v>
      </c>
      <c r="I35" s="95">
        <f>penggarapan!AP37</f>
        <v>249.9438840620027</v>
      </c>
      <c r="J35" s="71">
        <f>penggarapan!AJ331</f>
        <v>235.51600342864708</v>
      </c>
      <c r="K35" s="71">
        <f>penggarapan!AX37</f>
        <v>-21.937475600575645</v>
      </c>
      <c r="L35" s="71">
        <f>penggarapan!AP331</f>
        <v>1.6168518908572556</v>
      </c>
      <c r="M35" s="71">
        <f>penggarapan!BR331</f>
        <v>-17.566345860471209</v>
      </c>
      <c r="N35" s="71">
        <f>penggarapan!BI37</f>
        <v>115.22275921607839</v>
      </c>
      <c r="O35" s="71">
        <f>penggarapan!BZ331</f>
        <v>112.29253141288126</v>
      </c>
      <c r="P35" s="71">
        <f>penggarapan!BM37</f>
        <v>12.462598075533084</v>
      </c>
      <c r="Q35" s="71">
        <f>penggarapan!CA331</f>
        <v>22.361485799027324</v>
      </c>
    </row>
    <row r="36" spans="1:18" ht="15">
      <c r="A36" s="69" t="str">
        <f>TEXT(penggarapan!F38,"dddd")</f>
        <v>Senin</v>
      </c>
      <c r="B36" s="91">
        <f>DATE(penggarapan!D38,penggarapan!E38,penggarapan!F38)</f>
        <v>41610</v>
      </c>
      <c r="C36" s="92">
        <f>penggarapan!J38/24</f>
        <v>0.28125</v>
      </c>
      <c r="D36" s="90">
        <f>penggarapan!AN38*149598000</f>
        <v>147495427.66676396</v>
      </c>
      <c r="E36" s="93">
        <f>penggarapan!BA332</f>
        <v>365385.01004387636</v>
      </c>
      <c r="F36" s="69"/>
      <c r="G36" s="94">
        <f>penggarapan!AV38</f>
        <v>16.554234087800317</v>
      </c>
      <c r="H36" s="94">
        <f>penggarapan!BM332/15</f>
        <v>15.909870932728889</v>
      </c>
      <c r="I36" s="95">
        <f>penggarapan!AP38</f>
        <v>249.95444449817316</v>
      </c>
      <c r="J36" s="71">
        <f>penggarapan!AJ332</f>
        <v>235.53416441951984</v>
      </c>
      <c r="K36" s="71">
        <f>penggarapan!AX38</f>
        <v>-21.939027959318576</v>
      </c>
      <c r="L36" s="71">
        <f>penggarapan!AP332</f>
        <v>1.6331009023537351</v>
      </c>
      <c r="M36" s="71">
        <f>penggarapan!BR332</f>
        <v>-17.554842880009119</v>
      </c>
      <c r="N36" s="71">
        <f>penggarapan!BI38</f>
        <v>116.19117016547129</v>
      </c>
      <c r="O36" s="71">
        <f>penggarapan!BZ332</f>
        <v>113.38169774844911</v>
      </c>
      <c r="P36" s="71">
        <f>penggarapan!BM38</f>
        <v>15.84041916264178</v>
      </c>
      <c r="Q36" s="71">
        <f>penggarapan!CA332</f>
        <v>25.789726275513591</v>
      </c>
    </row>
    <row r="37" spans="1:18" ht="15">
      <c r="A37" s="69" t="str">
        <f>TEXT(penggarapan!F39,"dddd")</f>
        <v>Senin</v>
      </c>
      <c r="B37" s="91">
        <f>DATE(penggarapan!D39,penggarapan!E39,penggarapan!F39)</f>
        <v>41610</v>
      </c>
      <c r="C37" s="92">
        <f>penggarapan!J39/24</f>
        <v>0.29166666666666669</v>
      </c>
      <c r="D37" s="90">
        <f>penggarapan!AN39*149598000</f>
        <v>147495182.38153899</v>
      </c>
      <c r="E37" s="93">
        <f>penggarapan!BA333</f>
        <v>365341.66864185658</v>
      </c>
      <c r="F37" s="69"/>
      <c r="G37" s="94">
        <f>penggarapan!AV39</f>
        <v>16.554984851438373</v>
      </c>
      <c r="H37" s="94">
        <f>penggarapan!BM333/15</f>
        <v>15.910951175874983</v>
      </c>
      <c r="I37" s="95">
        <f>penggarapan!AP39</f>
        <v>249.96500496946203</v>
      </c>
      <c r="J37" s="71">
        <f>penggarapan!AJ333</f>
        <v>235.55225478292604</v>
      </c>
      <c r="K37" s="71">
        <f>penggarapan!AX39</f>
        <v>-21.940579556156724</v>
      </c>
      <c r="L37" s="71">
        <f>penggarapan!AP333</f>
        <v>1.6210084360785209</v>
      </c>
      <c r="M37" s="71">
        <f>penggarapan!BR333</f>
        <v>-17.570861661025372</v>
      </c>
      <c r="N37" s="71">
        <f>penggarapan!BI39</f>
        <v>117.28801518252168</v>
      </c>
      <c r="O37" s="71">
        <f>penggarapan!BZ333</f>
        <v>114.64247520969818</v>
      </c>
      <c r="P37" s="71">
        <f>penggarapan!BM39</f>
        <v>19.19300040743871</v>
      </c>
      <c r="Q37" s="71">
        <f>penggarapan!CA333</f>
        <v>29.179583684463257</v>
      </c>
    </row>
    <row r="38" spans="1:18" ht="15">
      <c r="A38" s="69" t="str">
        <f>TEXT(penggarapan!F40,"dddd")</f>
        <v>Senin</v>
      </c>
      <c r="B38" s="91">
        <f>DATE(penggarapan!D40,penggarapan!E40,penggarapan!F40)</f>
        <v>41610</v>
      </c>
      <c r="C38" s="92">
        <f>penggarapan!J40/24</f>
        <v>0.30208333333333331</v>
      </c>
      <c r="D38" s="90">
        <f>penggarapan!AN40*149598000</f>
        <v>147494937.16535705</v>
      </c>
      <c r="E38" s="93">
        <f>penggarapan!BA334</f>
        <v>365298.4279491679</v>
      </c>
      <c r="F38" s="69"/>
      <c r="G38" s="94">
        <f>penggarapan!AV40</f>
        <v>16.555735633981655</v>
      </c>
      <c r="H38" s="94">
        <f>penggarapan!BM334/15</f>
        <v>15.91202691432818</v>
      </c>
      <c r="I38" s="95">
        <f>penggarapan!AP40</f>
        <v>249.97556547633297</v>
      </c>
      <c r="J38" s="71">
        <f>penggarapan!AJ334</f>
        <v>235.57026933645616</v>
      </c>
      <c r="K38" s="71">
        <f>penggarapan!AX40</f>
        <v>-21.942130391073871</v>
      </c>
      <c r="L38" s="71">
        <f>penggarapan!AP334</f>
        <v>1.6291226738381428</v>
      </c>
      <c r="M38" s="71">
        <f>penggarapan!BR334</f>
        <v>-17.567224736538602</v>
      </c>
      <c r="N38" s="71">
        <f>penggarapan!BI40</f>
        <v>118.52840086710282</v>
      </c>
      <c r="O38" s="71">
        <f>penggarapan!BZ334</f>
        <v>116.04597998647105</v>
      </c>
      <c r="P38" s="71">
        <f>penggarapan!BM40</f>
        <v>22.515936601272358</v>
      </c>
      <c r="Q38" s="71">
        <f>penggarapan!CA334</f>
        <v>32.539662019368812</v>
      </c>
    </row>
    <row r="39" spans="1:18" ht="15">
      <c r="A39" s="69" t="str">
        <f>TEXT(penggarapan!F41,"dddd")</f>
        <v>Senin</v>
      </c>
      <c r="B39" s="91">
        <f>DATE(penggarapan!D41,penggarapan!E41,penggarapan!F41)</f>
        <v>41610</v>
      </c>
      <c r="C39" s="92">
        <f>penggarapan!J41/24</f>
        <v>0.3125</v>
      </c>
      <c r="D39" s="90">
        <f>penggarapan!AN41*149598000</f>
        <v>147494692.01824868</v>
      </c>
      <c r="E39" s="93">
        <f>penggarapan!BA335</f>
        <v>365255.28823534329</v>
      </c>
      <c r="F39" s="69"/>
      <c r="G39" s="94">
        <f>penggarapan!AV41</f>
        <v>16.556486435356064</v>
      </c>
      <c r="H39" s="94">
        <f>penggarapan!BM335/15</f>
        <v>15.913097840873274</v>
      </c>
      <c r="I39" s="95">
        <f>penggarapan!AP41</f>
        <v>249.98612601783231</v>
      </c>
      <c r="J39" s="71">
        <f>penggarapan!AJ335</f>
        <v>235.58820294028271</v>
      </c>
      <c r="K39" s="71">
        <f>penggarapan!AX41</f>
        <v>-21.943680463845649</v>
      </c>
      <c r="L39" s="71">
        <f>penggarapan!AP335</f>
        <v>1.6264368291924864</v>
      </c>
      <c r="M39" s="71">
        <f>penggarapan!BR335</f>
        <v>-17.574062106930189</v>
      </c>
      <c r="N39" s="71">
        <f>penggarapan!BI41</f>
        <v>119.93056207549463</v>
      </c>
      <c r="O39" s="71">
        <f>penggarapan!BZ335</f>
        <v>117.65120731280456</v>
      </c>
      <c r="P39" s="71">
        <f>penggarapan!BM41</f>
        <v>25.804030282272578</v>
      </c>
      <c r="Q39" s="71">
        <f>penggarapan!CA335</f>
        <v>35.853194761631727</v>
      </c>
    </row>
    <row r="40" spans="1:18" ht="15">
      <c r="A40" s="69" t="str">
        <f>TEXT(penggarapan!F42,"dddd")</f>
        <v>Senin</v>
      </c>
      <c r="B40" s="91">
        <f>DATE(penggarapan!D42,penggarapan!E42,penggarapan!F42)</f>
        <v>41610</v>
      </c>
      <c r="C40" s="92">
        <f>penggarapan!J42/24</f>
        <v>0.32291666666666669</v>
      </c>
      <c r="D40" s="90">
        <f>penggarapan!AN42*149598000</f>
        <v>147494446.94021153</v>
      </c>
      <c r="E40" s="93">
        <f>penggarapan!BA336</f>
        <v>365212.24976350431</v>
      </c>
      <c r="F40" s="69"/>
      <c r="G40" s="94">
        <f>penggarapan!AV42</f>
        <v>16.557237255588056</v>
      </c>
      <c r="H40" s="94">
        <f>penggarapan!BM336/15</f>
        <v>15.914163651233389</v>
      </c>
      <c r="I40" s="95">
        <f>penggarapan!AP42</f>
        <v>249.99668659442094</v>
      </c>
      <c r="J40" s="71">
        <f>penggarapan!AJ336</f>
        <v>235.60605050418113</v>
      </c>
      <c r="K40" s="71">
        <f>penggarapan!AX42</f>
        <v>-21.945229774455527</v>
      </c>
      <c r="L40" s="71">
        <f>penggarapan!AP336</f>
        <v>1.6416645625999648</v>
      </c>
      <c r="M40" s="71">
        <f>penggarapan!BR336</f>
        <v>-17.563468439379161</v>
      </c>
      <c r="N40" s="71">
        <f>penggarapan!BI42</f>
        <v>121.51640218891745</v>
      </c>
      <c r="O40" s="71">
        <f>penggarapan!BZ336</f>
        <v>119.45863900534135</v>
      </c>
      <c r="P40" s="71">
        <f>penggarapan!BM42</f>
        <v>29.051091999208886</v>
      </c>
      <c r="Q40" s="71">
        <f>penggarapan!CA336</f>
        <v>39.122250014328579</v>
      </c>
    </row>
    <row r="41" spans="1:18" ht="15">
      <c r="A41" s="69" t="str">
        <f>TEXT(penggarapan!F43,"dddd")</f>
        <v>Senin</v>
      </c>
      <c r="B41" s="91">
        <f>DATE(penggarapan!D43,penggarapan!E43,penggarapan!F43)</f>
        <v>41610</v>
      </c>
      <c r="C41" s="92">
        <f>penggarapan!J43/24</f>
        <v>0.33333333333333331</v>
      </c>
      <c r="D41" s="90">
        <f>penggarapan!AN43*149598000</f>
        <v>147494201.93124309</v>
      </c>
      <c r="E41" s="93">
        <f>penggarapan!BA337</f>
        <v>365169.31279613962</v>
      </c>
      <c r="F41" s="69"/>
      <c r="G41" s="94">
        <f>penggarapan!AV43</f>
        <v>16.557988094704363</v>
      </c>
      <c r="H41" s="94">
        <f>penggarapan!BM337/15</f>
        <v>15.915224044054641</v>
      </c>
      <c r="I41" s="95">
        <f>penggarapan!AP43</f>
        <v>250.00724720656345</v>
      </c>
      <c r="J41" s="71">
        <f>penggarapan!AJ337</f>
        <v>235.62380698726287</v>
      </c>
      <c r="K41" s="71">
        <f>penggarapan!AX43</f>
        <v>-21.9467783228874</v>
      </c>
      <c r="L41" s="71">
        <f>penggarapan!AP337</f>
        <v>1.6433089322192302</v>
      </c>
      <c r="M41" s="71">
        <f>penggarapan!BR337</f>
        <v>-17.566051904869553</v>
      </c>
      <c r="N41" s="71">
        <f>penggarapan!BI43</f>
        <v>123.31211164856884</v>
      </c>
      <c r="O41" s="71">
        <f>penggarapan!BZ337</f>
        <v>121.54275070695275</v>
      </c>
      <c r="P41" s="71">
        <f>penggarapan!BM43</f>
        <v>32.249688953772392</v>
      </c>
      <c r="Q41" s="71">
        <f>penggarapan!CA337</f>
        <v>42.323872832318791</v>
      </c>
      <c r="R41" t="s">
        <v>243</v>
      </c>
    </row>
    <row r="42" spans="1:18" ht="15">
      <c r="A42" s="69" t="str">
        <f>TEXT(penggarapan!F44,"dddd")</f>
        <v>Senin</v>
      </c>
      <c r="B42" s="91">
        <f>DATE(penggarapan!D44,penggarapan!E44,penggarapan!F44)</f>
        <v>41610</v>
      </c>
      <c r="C42" s="92">
        <f>penggarapan!J44/24</f>
        <v>0.34375</v>
      </c>
      <c r="D42" s="90">
        <f>penggarapan!AN44*149598000</f>
        <v>147493956.99137387</v>
      </c>
      <c r="E42" s="93">
        <f>penggarapan!BA338</f>
        <v>365126.47760087834</v>
      </c>
      <c r="F42" s="69"/>
      <c r="G42" s="94">
        <f>penggarapan!AV44</f>
        <v>16.558738952630598</v>
      </c>
      <c r="H42" s="94">
        <f>penggarapan!BM338/15</f>
        <v>15.916278720893031</v>
      </c>
      <c r="I42" s="95">
        <f>penggarapan!AP44</f>
        <v>250.0178078533024</v>
      </c>
      <c r="J42" s="71">
        <f>penggarapan!AJ338</f>
        <v>235.64146739774563</v>
      </c>
      <c r="K42" s="71">
        <f>penggarapan!AX44</f>
        <v>-21.948326108916667</v>
      </c>
      <c r="L42" s="71">
        <f>penggarapan!AP338</f>
        <v>1.6445610752956832</v>
      </c>
      <c r="M42" s="71">
        <f>penggarapan!BR338</f>
        <v>-17.568992082286989</v>
      </c>
      <c r="N42" s="96">
        <f>penggarapan!BI44</f>
        <v>125.34883656894885</v>
      </c>
      <c r="O42" s="96">
        <f>penggarapan!BZ338</f>
        <v>123.93711489371915</v>
      </c>
      <c r="P42" s="71">
        <f>penggarapan!BM44</f>
        <v>35.390828170116535</v>
      </c>
      <c r="Q42" s="71">
        <f>penggarapan!CA338</f>
        <v>45.449298985231252</v>
      </c>
    </row>
    <row r="43" spans="1:18" ht="15">
      <c r="A43" s="69" t="str">
        <f>TEXT(penggarapan!F45,"dddd")</f>
        <v>Senin</v>
      </c>
      <c r="B43" s="91">
        <f>DATE(penggarapan!D45,penggarapan!E45,penggarapan!F45)</f>
        <v>41610</v>
      </c>
      <c r="C43" s="92">
        <f>penggarapan!J45/24</f>
        <v>0.35416666666666669</v>
      </c>
      <c r="D43" s="90">
        <f>penggarapan!AN45*149598000</f>
        <v>147493712.12060148</v>
      </c>
      <c r="E43" s="93">
        <f>penggarapan!BA339</f>
        <v>365083.74443893647</v>
      </c>
      <c r="F43" s="69"/>
      <c r="G43" s="94">
        <f>penggarapan!AV45</f>
        <v>16.55948982939362</v>
      </c>
      <c r="H43" s="94">
        <f>penggarapan!BM339/15</f>
        <v>15.91732738662701</v>
      </c>
      <c r="I43" s="95">
        <f>penggarapan!AP45</f>
        <v>250.02836853510431</v>
      </c>
      <c r="J43" s="71">
        <f>penggarapan!AJ339</f>
        <v>235.65902679985118</v>
      </c>
      <c r="K43" s="71">
        <f>penggarapan!AX45</f>
        <v>-21.949873132527618</v>
      </c>
      <c r="L43" s="71">
        <f>penggarapan!AP339</f>
        <v>1.6461722089702</v>
      </c>
      <c r="M43" s="71">
        <f>penggarapan!BR339</f>
        <v>-17.571557750539711</v>
      </c>
      <c r="N43" s="96">
        <f>penggarapan!BI45</f>
        <v>127.66332844000732</v>
      </c>
      <c r="O43" s="96">
        <f>penggarapan!BZ339</f>
        <v>126.69928844007292</v>
      </c>
      <c r="P43" s="71">
        <f>penggarapan!BM45</f>
        <v>38.463558194345822</v>
      </c>
      <c r="Q43" s="71">
        <f>penggarapan!CA339</f>
        <v>48.481483852419174</v>
      </c>
    </row>
    <row r="44" spans="1:18" ht="15">
      <c r="A44" s="69" t="str">
        <f>TEXT(penggarapan!F46,"dddd")</f>
        <v>Senin</v>
      </c>
      <c r="B44" s="91">
        <f>DATE(penggarapan!D46,penggarapan!E46,penggarapan!F46)</f>
        <v>41610</v>
      </c>
      <c r="C44" s="92">
        <f>penggarapan!J46/24</f>
        <v>0.36458333333333331</v>
      </c>
      <c r="D44" s="90">
        <f>penggarapan!AN46*149598000</f>
        <v>147493467.31892347</v>
      </c>
      <c r="E44" s="93">
        <f>penggarapan!BA340</f>
        <v>365041.11357093067</v>
      </c>
      <c r="F44" s="69"/>
      <c r="G44" s="94">
        <f>penggarapan!AV46</f>
        <v>16.56024072501981</v>
      </c>
      <c r="H44" s="94">
        <f>penggarapan!BM340/15</f>
        <v>15.91836974943916</v>
      </c>
      <c r="I44" s="95">
        <f>penggarapan!AP46</f>
        <v>250.03892925242909</v>
      </c>
      <c r="J44" s="71">
        <f>penggarapan!AJ340</f>
        <v>235.67648031348747</v>
      </c>
      <c r="K44" s="71">
        <f>penggarapan!AX46</f>
        <v>-21.951419393703443</v>
      </c>
      <c r="L44" s="71">
        <f>penggarapan!AP340</f>
        <v>1.6403745108694061</v>
      </c>
      <c r="M44" s="71">
        <f>penggarapan!BR340</f>
        <v>-17.581297602390251</v>
      </c>
      <c r="N44" s="96">
        <f>penggarapan!BI46</f>
        <v>130.29843219104686</v>
      </c>
      <c r="O44" s="96">
        <f>penggarapan!BZ340</f>
        <v>129.90900292672163</v>
      </c>
      <c r="P44" s="71">
        <f>penggarapan!BM46</f>
        <v>41.454472619430689</v>
      </c>
      <c r="Q44" s="71">
        <f>penggarapan!CA340</f>
        <v>51.39370295630745</v>
      </c>
    </row>
    <row r="45" spans="1:18" ht="15">
      <c r="A45" s="69" t="str">
        <f>TEXT(penggarapan!F47,"dddd")</f>
        <v>Senin</v>
      </c>
      <c r="B45" s="91">
        <f>DATE(penggarapan!D47,penggarapan!E47,penggarapan!F47)</f>
        <v>41610</v>
      </c>
      <c r="C45" s="92">
        <f>penggarapan!J47/24</f>
        <v>0.375</v>
      </c>
      <c r="D45" s="90">
        <f>penggarapan!AN47*149598000</f>
        <v>147493222.58637035</v>
      </c>
      <c r="E45" s="93">
        <f>penggarapan!BA341</f>
        <v>364998.58526253479</v>
      </c>
      <c r="F45" s="69"/>
      <c r="G45" s="94">
        <f>penggarapan!AV47</f>
        <v>16.560991639435098</v>
      </c>
      <c r="H45" s="94">
        <f>penggarapan!BM341/15</f>
        <v>15.919405520802959</v>
      </c>
      <c r="I45" s="95">
        <f>penggarapan!AP47</f>
        <v>250.04949000432396</v>
      </c>
      <c r="J45" s="71">
        <f>penggarapan!AJ341</f>
        <v>235.69382311401537</v>
      </c>
      <c r="K45" s="71">
        <f>penggarapan!AX47</f>
        <v>-21.952964892220557</v>
      </c>
      <c r="L45" s="71">
        <f>penggarapan!AP341</f>
        <v>1.6337174630099294</v>
      </c>
      <c r="M45" s="71">
        <f>penggarapan!BR341</f>
        <v>-17.591845213647741</v>
      </c>
      <c r="N45" s="96">
        <f>penggarapan!BI47</f>
        <v>133.30314447366405</v>
      </c>
      <c r="O45" s="96">
        <f>penggarapan!BZ341</f>
        <v>133.64032666013074</v>
      </c>
      <c r="P45" s="71">
        <f>penggarapan!BM47</f>
        <v>44.347101807903719</v>
      </c>
      <c r="Q45" s="71">
        <f>penggarapan!CA341</f>
        <v>54.160486820165978</v>
      </c>
    </row>
    <row r="46" spans="1:18" ht="15">
      <c r="A46" s="69" t="str">
        <f>TEXT(penggarapan!F48,"dddd")</f>
        <v>Senin</v>
      </c>
      <c r="B46" s="91">
        <f>DATE(penggarapan!D48,penggarapan!E48,penggarapan!F48)</f>
        <v>41610</v>
      </c>
      <c r="C46" s="92">
        <f>penggarapan!J48/24</f>
        <v>0.38541666666666669</v>
      </c>
      <c r="D46" s="90">
        <f>penggarapan!AN48*149598000</f>
        <v>147492977.92293963</v>
      </c>
      <c r="E46" s="93">
        <f>penggarapan!BA342</f>
        <v>364956.15977307881</v>
      </c>
      <c r="F46" s="69"/>
      <c r="G46" s="94">
        <f>penggarapan!AV48</f>
        <v>16.561742572665938</v>
      </c>
      <c r="H46" s="94">
        <f>penggarapan!BM342/15</f>
        <v>15.920434415884811</v>
      </c>
      <c r="I46" s="95">
        <f>penggarapan!AP48</f>
        <v>250.06005079124981</v>
      </c>
      <c r="J46" s="71">
        <f>penggarapan!AJ342</f>
        <v>235.71105043896858</v>
      </c>
      <c r="K46" s="71">
        <f>penggarapan!AX48</f>
        <v>-21.954509628062393</v>
      </c>
      <c r="L46" s="71">
        <f>penggarapan!AP342</f>
        <v>1.6468821774048155</v>
      </c>
      <c r="M46" s="71">
        <f>penggarapan!BR342</f>
        <v>-17.583097868040138</v>
      </c>
      <c r="N46" s="96">
        <f>penggarapan!BI48</f>
        <v>136.73177623649303</v>
      </c>
      <c r="O46" s="96">
        <f>penggarapan!BZ342</f>
        <v>137.959269542177</v>
      </c>
      <c r="P46" s="71">
        <f>penggarapan!BM48</f>
        <v>47.121190681984913</v>
      </c>
      <c r="Q46" s="71">
        <f>penggarapan!CA342</f>
        <v>56.759741087488571</v>
      </c>
    </row>
    <row r="47" spans="1:18" ht="15">
      <c r="A47" s="69" t="str">
        <f>TEXT(penggarapan!F49,"dddd")</f>
        <v>Senin</v>
      </c>
      <c r="B47" s="91">
        <f>DATE(penggarapan!D49,penggarapan!E49,penggarapan!F49)</f>
        <v>41610</v>
      </c>
      <c r="C47" s="92">
        <f>penggarapan!J49/24</f>
        <v>0.39583333333333331</v>
      </c>
      <c r="D47" s="90">
        <f>penggarapan!AN49*149598000</f>
        <v>147492733.32862905</v>
      </c>
      <c r="E47" s="93">
        <f>penggarapan!BA343</f>
        <v>364913.83736127056</v>
      </c>
      <c r="F47" s="69"/>
      <c r="G47" s="94">
        <f>penggarapan!AV49</f>
        <v>16.562493524738969</v>
      </c>
      <c r="H47" s="94">
        <f>penggarapan!BM343/15</f>
        <v>15.921456153524726</v>
      </c>
      <c r="I47" s="95">
        <f>penggarapan!AP49</f>
        <v>250.07061161367025</v>
      </c>
      <c r="J47" s="71">
        <f>penggarapan!AJ343</f>
        <v>235.72815758771782</v>
      </c>
      <c r="K47" s="71">
        <f>penggarapan!AX49</f>
        <v>-21.956053601212716</v>
      </c>
      <c r="L47" s="71">
        <f>penggarapan!AP343</f>
        <v>1.6516104287703579</v>
      </c>
      <c r="M47" s="71">
        <f>penggarapan!BR343</f>
        <v>-17.582520273551282</v>
      </c>
      <c r="N47" s="96">
        <f>penggarapan!BI49</f>
        <v>140.64147633405071</v>
      </c>
      <c r="O47" s="96">
        <f>penggarapan!BZ343</f>
        <v>142.99662024751137</v>
      </c>
      <c r="P47" s="71">
        <f>penggarapan!BM49</f>
        <v>49.75188851030542</v>
      </c>
      <c r="Q47" s="71">
        <f>penggarapan!CA343</f>
        <v>59.127962240404358</v>
      </c>
    </row>
    <row r="48" spans="1:18" ht="15">
      <c r="A48" s="69" t="str">
        <f>TEXT(penggarapan!F50,"dddd")</f>
        <v>Senin</v>
      </c>
      <c r="B48" s="91">
        <f>DATE(penggarapan!D50,penggarapan!E50,penggarapan!F50)</f>
        <v>41610</v>
      </c>
      <c r="C48" s="92">
        <f>penggarapan!J50/24</f>
        <v>0.40625</v>
      </c>
      <c r="D48" s="90">
        <f>penggarapan!AN50*149598000</f>
        <v>147492488.80346885</v>
      </c>
      <c r="E48" s="93">
        <f>penggarapan!BA344</f>
        <v>364871.61829083395</v>
      </c>
      <c r="F48" s="69"/>
      <c r="G48" s="94">
        <f>penggarapan!AV50</f>
        <v>16.563244495580047</v>
      </c>
      <c r="H48" s="94">
        <f>penggarapan!BM344/15</f>
        <v>15.922470456220935</v>
      </c>
      <c r="I48" s="95">
        <f>penggarapan!AP50</f>
        <v>250.08117247063166</v>
      </c>
      <c r="J48" s="71">
        <f>penggarapan!AJ344</f>
        <v>235.74513992120055</v>
      </c>
      <c r="K48" s="71">
        <f>penggarapan!AX50</f>
        <v>-21.957596811448095</v>
      </c>
      <c r="L48" s="71">
        <f>penggarapan!AP344</f>
        <v>1.6520448573536426</v>
      </c>
      <c r="M48" s="71">
        <f>penggarapan!BR344</f>
        <v>-17.586085226162009</v>
      </c>
      <c r="N48" s="96">
        <f>penggarapan!BI50</f>
        <v>145.08706502535071</v>
      </c>
      <c r="O48" s="96">
        <f>penggarapan!BZ344</f>
        <v>148.83010452849695</v>
      </c>
      <c r="P48" s="71">
        <f>penggarapan!BM50</f>
        <v>52.208933989927665</v>
      </c>
      <c r="Q48" s="71">
        <f>penggarapan!CA344</f>
        <v>61.211096260138618</v>
      </c>
    </row>
    <row r="49" spans="1:17" ht="15">
      <c r="A49" s="69" t="str">
        <f>TEXT(penggarapan!F51,"dddd")</f>
        <v>Senin</v>
      </c>
      <c r="B49" s="91">
        <f>DATE(penggarapan!D51,penggarapan!E51,penggarapan!F51)</f>
        <v>41610</v>
      </c>
      <c r="C49" s="92">
        <f>penggarapan!J51/24</f>
        <v>0.41666666666666669</v>
      </c>
      <c r="D49" s="90">
        <f>penggarapan!AN51*149598000</f>
        <v>147492244.34745672</v>
      </c>
      <c r="E49" s="93">
        <f>penggarapan!BA345</f>
        <v>364829.50281918648</v>
      </c>
      <c r="F49" s="69"/>
      <c r="G49" s="94">
        <f>penggarapan!AV51</f>
        <v>16.563995485215674</v>
      </c>
      <c r="H49" s="94">
        <f>penggarapan!BM345/15</f>
        <v>15.923477050521779</v>
      </c>
      <c r="I49" s="95">
        <f>penggarapan!AP51</f>
        <v>250.09173336259576</v>
      </c>
      <c r="J49" s="71">
        <f>penggarapan!AJ345</f>
        <v>235.76199286847</v>
      </c>
      <c r="K49" s="71">
        <f>penggarapan!AX51</f>
        <v>-21.95913925875211</v>
      </c>
      <c r="L49" s="71">
        <f>penggarapan!AP345</f>
        <v>1.6458803865503699</v>
      </c>
      <c r="M49" s="71">
        <f>penggarapan!BR345</f>
        <v>-17.596032657200688</v>
      </c>
      <c r="N49" s="96">
        <f>penggarapan!BI51</f>
        <v>150.11197940925942</v>
      </c>
      <c r="O49" s="96">
        <f>penggarapan!BZ345</f>
        <v>155.50457879686883</v>
      </c>
      <c r="P49" s="71">
        <f>penggarapan!BM51</f>
        <v>54.456021661322296</v>
      </c>
      <c r="Q49" s="71">
        <f>penggarapan!CA345</f>
        <v>62.940957834669447</v>
      </c>
    </row>
    <row r="50" spans="1:17" ht="15">
      <c r="A50" s="69" t="str">
        <f>TEXT(penggarapan!F52,"dddd")</f>
        <v>Senin</v>
      </c>
      <c r="B50" s="91">
        <f>DATE(penggarapan!D52,penggarapan!E52,penggarapan!F52)</f>
        <v>41610</v>
      </c>
      <c r="C50" s="92">
        <f>penggarapan!J52/24</f>
        <v>0.42708333333333331</v>
      </c>
      <c r="D50" s="90">
        <f>penggarapan!AN52*149598000</f>
        <v>147491999.96059027</v>
      </c>
      <c r="E50" s="93">
        <f>penggarapan!BA346</f>
        <v>364787.49120311794</v>
      </c>
      <c r="F50" s="69"/>
      <c r="G50" s="94">
        <f>penggarapan!AV52</f>
        <v>16.564746493672359</v>
      </c>
      <c r="H50" s="94">
        <f>penggarapan!BM346/15</f>
        <v>15.924475667004375</v>
      </c>
      <c r="I50" s="95">
        <f>penggarapan!AP52</f>
        <v>250.10229429002442</v>
      </c>
      <c r="J50" s="71">
        <f>penggarapan!AJ346</f>
        <v>235.77871192632435</v>
      </c>
      <c r="K50" s="71">
        <f>penggarapan!AX52</f>
        <v>-21.960680943108237</v>
      </c>
      <c r="L50" s="71">
        <f>penggarapan!AP346</f>
        <v>1.6564677916075059</v>
      </c>
      <c r="M50" s="71">
        <f>penggarapan!BR346</f>
        <v>-17.589663177725818</v>
      </c>
      <c r="N50" s="96">
        <f>penggarapan!BI52</f>
        <v>155.73459332051647</v>
      </c>
      <c r="O50" s="96">
        <f>penggarapan!BZ346</f>
        <v>162.96632051200234</v>
      </c>
      <c r="P50" s="71">
        <f>penggarapan!BM52</f>
        <v>56.450693478377978</v>
      </c>
      <c r="Q50" s="71">
        <f>penggarapan!CA346</f>
        <v>64.267664908784454</v>
      </c>
    </row>
    <row r="51" spans="1:17" ht="15">
      <c r="A51" s="69" t="str">
        <f>TEXT(penggarapan!F53,"dddd")</f>
        <v>Senin</v>
      </c>
      <c r="B51" s="91">
        <f>DATE(penggarapan!D53,penggarapan!E53,penggarapan!F53)</f>
        <v>41610</v>
      </c>
      <c r="C51" s="92">
        <f>penggarapan!J53/24</f>
        <v>0.4375</v>
      </c>
      <c r="D51" s="90">
        <f>penggarapan!AN53*149598000</f>
        <v>147491755.6428999</v>
      </c>
      <c r="E51" s="93">
        <f>penggarapan!BA347</f>
        <v>364745.58370438946</v>
      </c>
      <c r="F51" s="69"/>
      <c r="G51" s="94">
        <f>penggarapan!AV53</f>
        <v>16.56549752087593</v>
      </c>
      <c r="H51" s="94">
        <f>penggarapan!BM347/15</f>
        <v>15.925466040256909</v>
      </c>
      <c r="I51" s="95">
        <f>penggarapan!AP53</f>
        <v>250.11285525196388</v>
      </c>
      <c r="J51" s="71">
        <f>penggarapan!AJ347</f>
        <v>235.79529265899686</v>
      </c>
      <c r="K51" s="71">
        <f>penggarapan!AX53</f>
        <v>-21.962221864293355</v>
      </c>
      <c r="L51" s="71">
        <f>penggarapan!AP347</f>
        <v>1.6580427751735314</v>
      </c>
      <c r="M51" s="71">
        <f>penggarapan!BR347</f>
        <v>-17.592020187549064</v>
      </c>
      <c r="N51" s="96">
        <f>penggarapan!BI53</f>
        <v>161.93092603039918</v>
      </c>
      <c r="O51" s="96">
        <f>penggarapan!BZ347</f>
        <v>171.09122901379141</v>
      </c>
      <c r="P51" s="71">
        <f>penggarapan!BM53</f>
        <v>58.145288141351628</v>
      </c>
      <c r="Q51" s="71">
        <f>penggarapan!CA347</f>
        <v>65.10194502867131</v>
      </c>
    </row>
    <row r="52" spans="1:17" ht="15">
      <c r="A52" s="69" t="str">
        <f>TEXT(penggarapan!F54,"dddd")</f>
        <v>Senin</v>
      </c>
      <c r="B52" s="91">
        <f>DATE(penggarapan!D54,penggarapan!E54,penggarapan!F54)</f>
        <v>41610</v>
      </c>
      <c r="C52" s="92">
        <f>penggarapan!J54/24</f>
        <v>0.44791666666666669</v>
      </c>
      <c r="D52" s="90">
        <f>penggarapan!AN54*149598000</f>
        <v>147491511.39438313</v>
      </c>
      <c r="E52" s="93">
        <f>penggarapan!BA348</f>
        <v>364703.78057849652</v>
      </c>
      <c r="F52" s="69"/>
      <c r="G52" s="94">
        <f>penggarapan!AV54</f>
        <v>16.566248566853027</v>
      </c>
      <c r="H52" s="94">
        <f>penggarapan!BM348/15</f>
        <v>15.926447909259924</v>
      </c>
      <c r="I52" s="95">
        <f>penggarapan!AP54</f>
        <v>250.12341624887782</v>
      </c>
      <c r="J52" s="71">
        <f>penggarapan!AJ348</f>
        <v>235.81173070452618</v>
      </c>
      <c r="K52" s="71">
        <f>penggarapan!AX54</f>
        <v>-21.963762022291327</v>
      </c>
      <c r="L52" s="71">
        <f>penggarapan!AP348</f>
        <v>1.6588834587282266</v>
      </c>
      <c r="M52" s="71">
        <f>penggarapan!BR348</f>
        <v>-17.595055948605054</v>
      </c>
      <c r="N52" s="96">
        <f>penggarapan!BI54</f>
        <v>168.61818793852774</v>
      </c>
      <c r="O52" s="96">
        <f>penggarapan!BZ348</f>
        <v>179.59618831456831</v>
      </c>
      <c r="P52" s="71">
        <f>penggarapan!BM54</f>
        <v>59.489593597074126</v>
      </c>
      <c r="Q52" s="71">
        <f>penggarapan!CA348</f>
        <v>65.401549506438656</v>
      </c>
    </row>
    <row r="53" spans="1:17" ht="15">
      <c r="A53" s="69" t="str">
        <f>TEXT(penggarapan!F55,"dddd")</f>
        <v>Senin</v>
      </c>
      <c r="B53" s="91">
        <f>DATE(penggarapan!D55,penggarapan!E55,penggarapan!F55)</f>
        <v>41610</v>
      </c>
      <c r="C53" s="92">
        <f>penggarapan!J55/24</f>
        <v>0.45833333333333331</v>
      </c>
      <c r="D53" s="90">
        <f>penggarapan!AN55*149598000</f>
        <v>147491267.21503767</v>
      </c>
      <c r="E53" s="93">
        <f>penggarapan!BA349</f>
        <v>364662.08208028576</v>
      </c>
      <c r="F53" s="69"/>
      <c r="G53" s="94">
        <f>penggarapan!AV55</f>
        <v>16.566999631630065</v>
      </c>
      <c r="H53" s="94">
        <f>penggarapan!BM349/15</f>
        <v>15.927421017361992</v>
      </c>
      <c r="I53" s="95">
        <f>penggarapan!AP55</f>
        <v>250.13397728122703</v>
      </c>
      <c r="J53" s="71">
        <f>penggarapan!AJ349</f>
        <v>235.82802177433487</v>
      </c>
      <c r="K53" s="71">
        <f>penggarapan!AX55</f>
        <v>-21.96530141708546</v>
      </c>
      <c r="L53" s="71">
        <f>penggarapan!AP349</f>
        <v>1.6610585810939034</v>
      </c>
      <c r="M53" s="71">
        <f>penggarapan!BR349</f>
        <v>-17.596758419999926</v>
      </c>
      <c r="N53" s="96">
        <f>penggarapan!BI55</f>
        <v>175.64749999341808</v>
      </c>
      <c r="O53" s="96">
        <f>penggarapan!BZ349</f>
        <v>188.11765686995147</v>
      </c>
      <c r="P53" s="71">
        <f>penggarapan!BM55</f>
        <v>60.435658190173505</v>
      </c>
      <c r="Q53" s="71">
        <f>penggarapan!CA349</f>
        <v>65.149064930358904</v>
      </c>
    </row>
    <row r="54" spans="1:17" ht="15">
      <c r="A54" s="69" t="str">
        <f>TEXT(penggarapan!F56,"dddd")</f>
        <v>Senin</v>
      </c>
      <c r="B54" s="91">
        <f>DATE(penggarapan!D56,penggarapan!E56,penggarapan!F56)</f>
        <v>41610</v>
      </c>
      <c r="C54" s="92">
        <f>penggarapan!J56/24</f>
        <v>0.46875</v>
      </c>
      <c r="D54" s="90">
        <f>penggarapan!AN56*149598000</f>
        <v>147491023.10489383</v>
      </c>
      <c r="E54" s="93">
        <f>penggarapan!BA350</f>
        <v>364620.48846955516</v>
      </c>
      <c r="F54" s="69"/>
      <c r="G54" s="94">
        <f>penggarapan!AV56</f>
        <v>16.567750715132956</v>
      </c>
      <c r="H54" s="94">
        <f>penggarapan!BM350/15</f>
        <v>15.928385112260525</v>
      </c>
      <c r="I54" s="95">
        <f>penggarapan!AP56</f>
        <v>250.14453834805886</v>
      </c>
      <c r="J54" s="71">
        <f>penggarapan!AJ350</f>
        <v>235.84416165289377</v>
      </c>
      <c r="K54" s="71">
        <f>penggarapan!AX56</f>
        <v>-21.966840048453118</v>
      </c>
      <c r="L54" s="71">
        <f>penggarapan!AP350</f>
        <v>1.6601490965358878</v>
      </c>
      <c r="M54" s="71">
        <f>penggarapan!BR350</f>
        <v>-17.601422646572079</v>
      </c>
      <c r="N54" s="96">
        <f>penggarapan!BI56</f>
        <v>182.81463236704471</v>
      </c>
      <c r="O54" s="96">
        <f>penggarapan!BZ350</f>
        <v>196.28649518575364</v>
      </c>
      <c r="P54" s="71">
        <f>penggarapan!BM56</f>
        <v>60.944469329197169</v>
      </c>
      <c r="Q54" s="71">
        <f>penggarapan!CA350</f>
        <v>64.356649305915312</v>
      </c>
    </row>
    <row r="55" spans="1:17" ht="15">
      <c r="A55" s="69" t="str">
        <f>TEXT(penggarapan!F57,"dddd")</f>
        <v>Senin</v>
      </c>
      <c r="B55" s="91">
        <f>DATE(penggarapan!D57,penggarapan!E57,penggarapan!F57)</f>
        <v>41610</v>
      </c>
      <c r="C55" s="92">
        <f>penggarapan!J57/24</f>
        <v>0.47916666666666669</v>
      </c>
      <c r="D55" s="90">
        <f>penggarapan!AN57*149598000</f>
        <v>147490779.06394926</v>
      </c>
      <c r="E55" s="93">
        <f>penggarapan!BA351</f>
        <v>364578.99999986141</v>
      </c>
      <c r="F55" s="69"/>
      <c r="G55" s="94">
        <f>penggarapan!AV57</f>
        <v>16.568501817388036</v>
      </c>
      <c r="H55" s="94">
        <f>penggarapan!BM351/15</f>
        <v>15.929339946370181</v>
      </c>
      <c r="I55" s="95">
        <f>penggarapan!AP57</f>
        <v>250.15509944983313</v>
      </c>
      <c r="J55" s="71">
        <f>penggarapan!AJ351</f>
        <v>235.86014620387604</v>
      </c>
      <c r="K55" s="71">
        <f>penggarapan!AX57</f>
        <v>-21.96837791637757</v>
      </c>
      <c r="L55" s="71">
        <f>penggarapan!AP351</f>
        <v>1.6574612725127504</v>
      </c>
      <c r="M55" s="71">
        <f>penggarapan!BR351</f>
        <v>-17.607777958245023</v>
      </c>
      <c r="N55" s="96">
        <f>penggarapan!BI57</f>
        <v>189.89078361051924</v>
      </c>
      <c r="O55" s="96">
        <f>penggarapan!BZ351</f>
        <v>203.81660440557494</v>
      </c>
      <c r="P55" s="71">
        <f>penggarapan!BM57</f>
        <v>60.992967716925143</v>
      </c>
      <c r="Q55" s="71">
        <f>penggarapan!CA351</f>
        <v>63.073100495597821</v>
      </c>
    </row>
    <row r="56" spans="1:17" ht="15">
      <c r="A56" s="69" t="str">
        <f>TEXT(penggarapan!F58,"dddd")</f>
        <v>Senin</v>
      </c>
      <c r="B56" s="91">
        <f>DATE(penggarapan!D58,penggarapan!E58,penggarapan!F58)</f>
        <v>41610</v>
      </c>
      <c r="C56" s="92">
        <f>penggarapan!J58/24</f>
        <v>0.48958333333333331</v>
      </c>
      <c r="D56" s="90">
        <f>penggarapan!AN58*149598000</f>
        <v>147490535.09220147</v>
      </c>
      <c r="E56" s="93">
        <f>penggarapan!BA352</f>
        <v>364537.61692409485</v>
      </c>
      <c r="F56" s="69"/>
      <c r="G56" s="94">
        <f>penggarapan!AV58</f>
        <v>16.569252938422135</v>
      </c>
      <c r="H56" s="94">
        <f>penggarapan!BM352/15</f>
        <v>15.930285276796917</v>
      </c>
      <c r="I56" s="95">
        <f>penggarapan!AP58</f>
        <v>250.16566058701633</v>
      </c>
      <c r="J56" s="71">
        <f>penggarapan!AJ352</f>
        <v>235.87597136970763</v>
      </c>
      <c r="K56" s="71">
        <f>penggarapan!AX58</f>
        <v>-21.96991502084299</v>
      </c>
      <c r="L56" s="71">
        <f>penggarapan!AP352</f>
        <v>1.6497249189896812</v>
      </c>
      <c r="M56" s="71">
        <f>penggarapan!BR352</f>
        <v>-17.619002886368207</v>
      </c>
      <c r="N56" s="96">
        <f>penggarapan!BI58</f>
        <v>196.66351150053129</v>
      </c>
      <c r="O56" s="96">
        <f>penggarapan!BZ352</f>
        <v>210.54527010835204</v>
      </c>
      <c r="P56" s="71">
        <f>penggarapan!BM58</f>
        <v>60.578880855759444</v>
      </c>
      <c r="Q56" s="71">
        <f>penggarapan!CA352</f>
        <v>61.361738981196005</v>
      </c>
    </row>
    <row r="57" spans="1:17" ht="15">
      <c r="A57" s="69" t="str">
        <f>TEXT(penggarapan!F59,"dddd")</f>
        <v>Senin</v>
      </c>
      <c r="B57" s="91">
        <f>DATE(penggarapan!D59,penggarapan!E59,penggarapan!F59)</f>
        <v>41610</v>
      </c>
      <c r="C57" s="92">
        <f>penggarapan!J59/24</f>
        <v>0.5</v>
      </c>
      <c r="D57" s="90">
        <f>penggarapan!AN59*149598000</f>
        <v>147490291.1896809</v>
      </c>
      <c r="E57" s="93">
        <f>penggarapan!BA353</f>
        <v>364496.33950008184</v>
      </c>
      <c r="F57" s="69"/>
      <c r="G57" s="94">
        <f>penggarapan!AV59</f>
        <v>16.570004078160789</v>
      </c>
      <c r="H57" s="94">
        <f>penggarapan!BM353/15</f>
        <v>15.931220865315506</v>
      </c>
      <c r="I57" s="95">
        <f>penggarapan!AP59</f>
        <v>250.17622175865097</v>
      </c>
      <c r="J57" s="71">
        <f>penggarapan!AJ353</f>
        <v>235.89163317117658</v>
      </c>
      <c r="K57" s="71">
        <f>penggarapan!AX59</f>
        <v>-21.971451361626318</v>
      </c>
      <c r="L57" s="71">
        <f>penggarapan!AP353</f>
        <v>1.6610323532767346</v>
      </c>
      <c r="M57" s="71">
        <f>penggarapan!BR353</f>
        <v>-17.611673423165342</v>
      </c>
      <c r="N57" s="96">
        <f>penggarapan!BI59</f>
        <v>202.97082352998402</v>
      </c>
      <c r="O57" s="96">
        <f>penggarapan!BZ353</f>
        <v>216.45869093640013</v>
      </c>
      <c r="P57" s="71">
        <f>penggarapan!BM59</f>
        <v>59.721228036315303</v>
      </c>
      <c r="Q57" s="71">
        <f>penggarapan!CA353</f>
        <v>59.312553103134057</v>
      </c>
    </row>
    <row r="58" spans="1:17" ht="15">
      <c r="A58" s="69" t="str">
        <f>TEXT(penggarapan!F60,"dddd")</f>
        <v>Senin</v>
      </c>
      <c r="B58" s="91">
        <f>DATE(penggarapan!D60,penggarapan!E60,penggarapan!F60)</f>
        <v>41610</v>
      </c>
      <c r="C58" s="92">
        <f>penggarapan!J60/24</f>
        <v>0.51041666666666663</v>
      </c>
      <c r="D58" s="90">
        <f>penggarapan!AN60*149598000</f>
        <v>147490047.35638505</v>
      </c>
      <c r="E58" s="93">
        <f>penggarapan!BA354</f>
        <v>364455.16797940963</v>
      </c>
      <c r="F58" s="69"/>
      <c r="G58" s="94">
        <f>penggarapan!AV60</f>
        <v>16.570755236630685</v>
      </c>
      <c r="H58" s="94">
        <f>penggarapan!BM354/15</f>
        <v>15.93214647872596</v>
      </c>
      <c r="I58" s="95">
        <f>penggarapan!AP60</f>
        <v>250.1867829652017</v>
      </c>
      <c r="J58" s="71">
        <f>penggarapan!AJ354</f>
        <v>235.90712771338511</v>
      </c>
      <c r="K58" s="71">
        <f>penggarapan!AX60</f>
        <v>-21.972986938711539</v>
      </c>
      <c r="L58" s="71">
        <f>penggarapan!AP354</f>
        <v>1.6577210589694056</v>
      </c>
      <c r="M58" s="71">
        <f>penggarapan!BR354</f>
        <v>-17.618516158356407</v>
      </c>
      <c r="N58" s="96">
        <f>penggarapan!BI60</f>
        <v>208.7162883583951</v>
      </c>
      <c r="O58" s="96">
        <f>penggarapan!BZ354</f>
        <v>221.55897387980434</v>
      </c>
      <c r="P58" s="71">
        <f>penggarapan!BM60</f>
        <v>58.456255349073295</v>
      </c>
      <c r="Q58" s="71">
        <f>penggarapan!CA354</f>
        <v>56.96443450633916</v>
      </c>
    </row>
    <row r="59" spans="1:17" ht="15">
      <c r="A59" s="69" t="str">
        <f>TEXT(penggarapan!F61,"dddd")</f>
        <v>Senin</v>
      </c>
      <c r="B59" s="91">
        <f>DATE(penggarapan!D61,penggarapan!E61,penggarapan!F61)</f>
        <v>41610</v>
      </c>
      <c r="C59" s="92">
        <f>penggarapan!J61/24</f>
        <v>0.52083333333333337</v>
      </c>
      <c r="D59" s="90">
        <f>penggarapan!AN61*149598000</f>
        <v>147489803.59231162</v>
      </c>
      <c r="E59" s="93">
        <f>penggarapan!BA355</f>
        <v>364414.10261303111</v>
      </c>
      <c r="F59" s="69"/>
      <c r="G59" s="94">
        <f>penggarapan!AV61</f>
        <v>16.571506413858227</v>
      </c>
      <c r="H59" s="94">
        <f>penggarapan!BM355/15</f>
        <v>15.933061888823495</v>
      </c>
      <c r="I59" s="95">
        <f>penggarapan!AP61</f>
        <v>250.19734420712933</v>
      </c>
      <c r="J59" s="71">
        <f>penggarapan!AJ355</f>
        <v>235.92245118523186</v>
      </c>
      <c r="K59" s="71">
        <f>penggarapan!AX61</f>
        <v>-21.974521752081984</v>
      </c>
      <c r="L59" s="71">
        <f>penggarapan!AP355</f>
        <v>1.6563464317895009</v>
      </c>
      <c r="M59" s="71">
        <f>penggarapan!BR355</f>
        <v>-17.623434691147459</v>
      </c>
      <c r="N59" s="96">
        <f>penggarapan!BI61</f>
        <v>213.86488040049065</v>
      </c>
      <c r="O59" s="96">
        <f>penggarapan!BZ355</f>
        <v>225.9458359411002</v>
      </c>
      <c r="P59" s="71">
        <f>penggarapan!BM61</f>
        <v>56.830653736822619</v>
      </c>
      <c r="Q59" s="71">
        <f>penggarapan!CA355</f>
        <v>54.387477743892688</v>
      </c>
    </row>
    <row r="60" spans="1:17" ht="15">
      <c r="A60" s="69" t="str">
        <f>TEXT(penggarapan!F62,"dddd")</f>
        <v>Senin</v>
      </c>
      <c r="B60" s="91">
        <f>DATE(penggarapan!D62,penggarapan!E62,penggarapan!F62)</f>
        <v>41610</v>
      </c>
      <c r="C60" s="92">
        <f>penggarapan!J62/24</f>
        <v>0.53125</v>
      </c>
      <c r="D60" s="90">
        <f>penggarapan!AN62*149598000</f>
        <v>147489559.89749092</v>
      </c>
      <c r="E60" s="93">
        <f>penggarapan!BA356</f>
        <v>364373.1436567569</v>
      </c>
      <c r="F60" s="69"/>
      <c r="G60" s="94">
        <f>penggarapan!AV62</f>
        <v>16.57225760976922</v>
      </c>
      <c r="H60" s="94">
        <f>penggarapan!BM356/15</f>
        <v>15.933966872375395</v>
      </c>
      <c r="I60" s="95">
        <f>penggarapan!AP62</f>
        <v>250.20790548348015</v>
      </c>
      <c r="J60" s="71">
        <f>penggarapan!AJ356</f>
        <v>235.93759985900957</v>
      </c>
      <c r="K60" s="71">
        <f>penggarapan!AX62</f>
        <v>-21.976055801515457</v>
      </c>
      <c r="L60" s="71">
        <f>penggarapan!AP356</f>
        <v>1.6597955769555028</v>
      </c>
      <c r="M60" s="71">
        <f>penggarapan!BR356</f>
        <v>-17.623620936417787</v>
      </c>
      <c r="N60" s="96">
        <f>penggarapan!BI62</f>
        <v>218.4276475607823</v>
      </c>
      <c r="O60" s="96">
        <f>penggarapan!BZ356</f>
        <v>229.71804614839763</v>
      </c>
      <c r="P60" s="71">
        <f>penggarapan!BM62</f>
        <v>54.894640204084212</v>
      </c>
      <c r="Q60" s="71">
        <f>penggarapan!CA356</f>
        <v>51.629522840541505</v>
      </c>
    </row>
    <row r="61" spans="1:17" ht="15">
      <c r="A61" s="69" t="str">
        <f>TEXT(penggarapan!F63,"dddd")</f>
        <v>Senin</v>
      </c>
      <c r="B61" s="91">
        <f>DATE(penggarapan!D63,penggarapan!E63,penggarapan!F63)</f>
        <v>41610</v>
      </c>
      <c r="C61" s="92">
        <f>penggarapan!J63/24</f>
        <v>0.54166666666666663</v>
      </c>
      <c r="D61" s="90">
        <f>penggarapan!AN63*149598000</f>
        <v>147489316.27192047</v>
      </c>
      <c r="E61" s="93">
        <f>penggarapan!BA357</f>
        <v>364332.29136021034</v>
      </c>
      <c r="F61" s="69"/>
      <c r="G61" s="94">
        <f>penggarapan!AV63</f>
        <v>16.573008824390268</v>
      </c>
      <c r="H61" s="94">
        <f>penggarapan!BM357/15</f>
        <v>15.934861211461767</v>
      </c>
      <c r="I61" s="95">
        <f>penggarapan!AP63</f>
        <v>250.21846679471781</v>
      </c>
      <c r="J61" s="71">
        <f>penggarapan!AJ357</f>
        <v>235.95257009609469</v>
      </c>
      <c r="K61" s="71">
        <f>penggarapan!AX63</f>
        <v>-21.977589086995817</v>
      </c>
      <c r="L61" s="71">
        <f>penggarapan!AP357</f>
        <v>1.6706203035370946</v>
      </c>
      <c r="M61" s="71">
        <f>penggarapan!BR357</f>
        <v>-17.616592585277449</v>
      </c>
      <c r="N61" s="96">
        <f>penggarapan!BI63</f>
        <v>222.44408805062807</v>
      </c>
      <c r="O61" s="96">
        <f>penggarapan!BZ357</f>
        <v>232.97119934957794</v>
      </c>
      <c r="P61" s="71">
        <f>penggarapan!BM63</f>
        <v>52.696697735020869</v>
      </c>
      <c r="Q61" s="71">
        <f>penggarapan!CA357</f>
        <v>48.728205539607956</v>
      </c>
    </row>
    <row r="62" spans="1:17" ht="15">
      <c r="A62" s="69" t="str">
        <f>TEXT(penggarapan!F64,"dddd")</f>
        <v>Senin</v>
      </c>
      <c r="B62" s="91">
        <f>DATE(penggarapan!D64,penggarapan!E64,penggarapan!F64)</f>
        <v>41610</v>
      </c>
      <c r="C62" s="92">
        <f>penggarapan!J64/24</f>
        <v>0.55208333333333337</v>
      </c>
      <c r="D62" s="90">
        <f>penggarapan!AN64*149598000</f>
        <v>147489072.71559802</v>
      </c>
      <c r="E62" s="93">
        <f>penggarapan!BA358</f>
        <v>364291.54597238527</v>
      </c>
      <c r="F62" s="69"/>
      <c r="G62" s="94">
        <f>penggarapan!AV64</f>
        <v>16.573760057747766</v>
      </c>
      <c r="H62" s="94">
        <f>penggarapan!BM358/15</f>
        <v>15.935744693443613</v>
      </c>
      <c r="I62" s="95">
        <f>penggarapan!AP64</f>
        <v>250.22902814130313</v>
      </c>
      <c r="J62" s="71">
        <f>penggarapan!AJ358</f>
        <v>235.96735834639759</v>
      </c>
      <c r="K62" s="71">
        <f>penggarapan!AX64</f>
        <v>-21.979121608506347</v>
      </c>
      <c r="L62" s="71">
        <f>penggarapan!AP358</f>
        <v>1.6732522176194669</v>
      </c>
      <c r="M62" s="71">
        <f>penggarapan!BR358</f>
        <v>-17.617486256856886</v>
      </c>
      <c r="N62" s="96">
        <f>penggarapan!BI64</f>
        <v>225.96754538309872</v>
      </c>
      <c r="O62" s="96">
        <f>penggarapan!BZ358</f>
        <v>235.76900571040534</v>
      </c>
      <c r="P62" s="71">
        <f>penggarapan!BM64</f>
        <v>50.280495991696533</v>
      </c>
      <c r="Q62" s="71">
        <f>penggarapan!CA358</f>
        <v>45.703903757224396</v>
      </c>
    </row>
    <row r="63" spans="1:17" ht="15">
      <c r="A63" s="69" t="str">
        <f>TEXT(penggarapan!F65,"dddd")</f>
        <v>Senin</v>
      </c>
      <c r="B63" s="91">
        <f>DATE(penggarapan!D65,penggarapan!E65,penggarapan!F65)</f>
        <v>41610</v>
      </c>
      <c r="C63" s="92">
        <f>penggarapan!J65/24</f>
        <v>0.5625</v>
      </c>
      <c r="D63" s="90">
        <f>penggarapan!AN65*149598000</f>
        <v>147488829.22855377</v>
      </c>
      <c r="E63" s="93">
        <f>penggarapan!BA359</f>
        <v>364250.90774707263</v>
      </c>
      <c r="F63" s="69"/>
      <c r="G63" s="94">
        <f>penggarapan!AV65</f>
        <v>16.574511309767569</v>
      </c>
      <c r="H63" s="94">
        <f>penggarapan!BM359/15</f>
        <v>15.936617110936973</v>
      </c>
      <c r="I63" s="95">
        <f>penggarapan!AP65</f>
        <v>250.23958952228332</v>
      </c>
      <c r="J63" s="71">
        <f>penggarapan!AJ359</f>
        <v>235.98196114791492</v>
      </c>
      <c r="K63" s="71">
        <f>penggarapan!AX65</f>
        <v>-21.980653365825344</v>
      </c>
      <c r="L63" s="71">
        <f>penggarapan!AP359</f>
        <v>1.674346171056875</v>
      </c>
      <c r="M63" s="71">
        <f>penggarapan!BR359</f>
        <v>-17.619830754683335</v>
      </c>
      <c r="N63" s="96">
        <f>penggarapan!BI65</f>
        <v>229.05521771501259</v>
      </c>
      <c r="O63" s="96">
        <f>penggarapan!BZ359</f>
        <v>238.19097385905849</v>
      </c>
      <c r="P63" s="71">
        <f>penggarapan!BM65</f>
        <v>47.683640996826099</v>
      </c>
      <c r="Q63" s="71">
        <f>penggarapan!CA359</f>
        <v>42.583486478480971</v>
      </c>
    </row>
    <row r="64" spans="1:17" ht="15">
      <c r="A64" s="69" t="str">
        <f>TEXT(penggarapan!F66,"dddd")</f>
        <v>Senin</v>
      </c>
      <c r="B64" s="91">
        <f>DATE(penggarapan!D66,penggarapan!E66,penggarapan!F66)</f>
        <v>41610</v>
      </c>
      <c r="C64" s="92">
        <f>penggarapan!J66/24</f>
        <v>0.57291666666666663</v>
      </c>
      <c r="D64" s="90">
        <f>penggarapan!AN66*149598000</f>
        <v>147488585.81078526</v>
      </c>
      <c r="E64" s="93">
        <f>penggarapan!BA360</f>
        <v>364210.37693191989</v>
      </c>
      <c r="F64" s="69"/>
      <c r="G64" s="94">
        <f>penggarapan!AV66</f>
        <v>16.575262580476075</v>
      </c>
      <c r="H64" s="94">
        <f>penggarapan!BM360/15</f>
        <v>15.937478262138848</v>
      </c>
      <c r="I64" s="95">
        <f>penggarapan!AP66</f>
        <v>250.25015093811928</v>
      </c>
      <c r="J64" s="71">
        <f>penggarapan!AJ360</f>
        <v>235.9963751321703</v>
      </c>
      <c r="K64" s="71">
        <f>penggarapan!AX66</f>
        <v>-21.982184358936227</v>
      </c>
      <c r="L64" s="71">
        <f>penggarapan!AP360</f>
        <v>1.675763679366058</v>
      </c>
      <c r="M64" s="71">
        <f>penggarapan!BR360</f>
        <v>-17.62181531953016</v>
      </c>
      <c r="N64" s="96">
        <f>penggarapan!BI66</f>
        <v>231.7622785792525</v>
      </c>
      <c r="O64" s="96">
        <f>penggarapan!BZ360</f>
        <v>240.29875533606508</v>
      </c>
      <c r="P64" s="71">
        <f>penggarapan!BM66</f>
        <v>44.937613499672267</v>
      </c>
      <c r="Q64" s="71">
        <f>penggarapan!CA360</f>
        <v>39.385682527839656</v>
      </c>
    </row>
    <row r="65" spans="1:17" ht="15">
      <c r="A65" s="69" t="str">
        <f>TEXT(penggarapan!F67,"dddd")</f>
        <v>Senin</v>
      </c>
      <c r="B65" s="91">
        <f>DATE(penggarapan!D67,penggarapan!E67,penggarapan!F67)</f>
        <v>41610</v>
      </c>
      <c r="C65" s="92">
        <f>penggarapan!J67/24</f>
        <v>0.58333333333333337</v>
      </c>
      <c r="D65" s="90">
        <f>penggarapan!AN67*149598000</f>
        <v>147488342.46229029</v>
      </c>
      <c r="E65" s="93">
        <f>penggarapan!BA361</f>
        <v>364169.95377394045</v>
      </c>
      <c r="F65" s="69"/>
      <c r="G65" s="94">
        <f>penggarapan!AV67</f>
        <v>16.576013869899878</v>
      </c>
      <c r="H65" s="94">
        <f>penggarapan!BM361/15</f>
        <v>15.938327950791889</v>
      </c>
      <c r="I65" s="95">
        <f>penggarapan!AP67</f>
        <v>250.2607123892746</v>
      </c>
      <c r="J65" s="71">
        <f>penggarapan!AJ361</f>
        <v>236.01059702360811</v>
      </c>
      <c r="K65" s="71">
        <f>penggarapan!AX67</f>
        <v>-21.983714587822718</v>
      </c>
      <c r="L65" s="71">
        <f>penggarapan!AP361</f>
        <v>1.6762954909239476</v>
      </c>
      <c r="M65" s="71">
        <f>penggarapan!BR361</f>
        <v>-17.624615101459039</v>
      </c>
      <c r="N65" s="96">
        <f>penggarapan!BI67</f>
        <v>234.13893645681969</v>
      </c>
      <c r="O65" s="96">
        <f>penggarapan!BZ361</f>
        <v>242.13992501126512</v>
      </c>
      <c r="P65" s="71">
        <f>penggarapan!BM67</f>
        <v>42.068327930440155</v>
      </c>
      <c r="Q65" s="71">
        <f>penggarapan!CA361</f>
        <v>36.123959019868678</v>
      </c>
    </row>
    <row r="66" spans="1:17" ht="15">
      <c r="A66" s="69" t="str">
        <f>TEXT(penggarapan!F68,"dddd")</f>
        <v>Senin</v>
      </c>
      <c r="B66" s="91">
        <f>DATE(penggarapan!D68,penggarapan!E68,penggarapan!F68)</f>
        <v>41610</v>
      </c>
      <c r="C66" s="92">
        <f>penggarapan!J68/24</f>
        <v>0.59375</v>
      </c>
      <c r="D66" s="90">
        <f>penggarapan!AN68*149598000</f>
        <v>147488099.18309897</v>
      </c>
      <c r="E66" s="93">
        <f>penggarapan!BA362</f>
        <v>364129.6385248978</v>
      </c>
      <c r="F66" s="69"/>
      <c r="G66" s="94">
        <f>penggarapan!AV68</f>
        <v>16.576765177964738</v>
      </c>
      <c r="H66" s="94">
        <f>penggarapan!BM362/15</f>
        <v>15.939165986156814</v>
      </c>
      <c r="I66" s="95">
        <f>penggarapan!AP68</f>
        <v>250.27127387479553</v>
      </c>
      <c r="J66" s="71">
        <f>penggarapan!AJ362</f>
        <v>236.02462363911749</v>
      </c>
      <c r="K66" s="71">
        <f>penggarapan!AX68</f>
        <v>-21.985244052263241</v>
      </c>
      <c r="L66" s="71">
        <f>penggarapan!AP362</f>
        <v>1.670278300453951</v>
      </c>
      <c r="M66" s="71">
        <f>penggarapan!BR362</f>
        <v>-17.633736604010583</v>
      </c>
      <c r="N66" s="96">
        <f>penggarapan!BI68</f>
        <v>236.22932785301398</v>
      </c>
      <c r="O66" s="96">
        <f>penggarapan!BZ362</f>
        <v>243.74850932304719</v>
      </c>
      <c r="P66" s="71">
        <f>penggarapan!BM68</f>
        <v>39.096929455849093</v>
      </c>
      <c r="Q66" s="71">
        <f>penggarapan!CA362</f>
        <v>32.80748367145145</v>
      </c>
    </row>
    <row r="67" spans="1:17" ht="15">
      <c r="A67" s="69" t="str">
        <f>TEXT(penggarapan!F69,"dddd")</f>
        <v>Senin</v>
      </c>
      <c r="B67" s="91">
        <f>DATE(penggarapan!D69,penggarapan!E69,penggarapan!F69)</f>
        <v>41610</v>
      </c>
      <c r="C67" s="92">
        <f>penggarapan!J69/24</f>
        <v>0.60416666666666663</v>
      </c>
      <c r="D67" s="90">
        <f>penggarapan!AN69*149598000</f>
        <v>147487855.97320896</v>
      </c>
      <c r="E67" s="93">
        <f>penggarapan!BA363</f>
        <v>364089.43143045111</v>
      </c>
      <c r="F67" s="69"/>
      <c r="G67" s="94">
        <f>penggarapan!AV69</f>
        <v>16.57751650469713</v>
      </c>
      <c r="H67" s="94">
        <f>penggarapan!BM363/15</f>
        <v>15.939992183321566</v>
      </c>
      <c r="I67" s="95">
        <f>penggarapan!AP69</f>
        <v>250.28183539514387</v>
      </c>
      <c r="J67" s="71">
        <f>penggarapan!AJ363</f>
        <v>236.03845189319165</v>
      </c>
      <c r="K67" s="71">
        <f>penggarapan!AX69</f>
        <v>-21.986772752241375</v>
      </c>
      <c r="L67" s="71">
        <f>penggarapan!AP363</f>
        <v>1.6627440499017374</v>
      </c>
      <c r="M67" s="71">
        <f>penggarapan!BR363</f>
        <v>-17.644286225759384</v>
      </c>
      <c r="N67" s="96">
        <f>penggarapan!BI69</f>
        <v>238.07143556911291</v>
      </c>
      <c r="O67" s="96">
        <f>penggarapan!BZ363</f>
        <v>245.16303633126716</v>
      </c>
      <c r="P67" s="71">
        <f>penggarapan!BM69</f>
        <v>36.0406147718112</v>
      </c>
      <c r="Q67" s="71">
        <f>penggarapan!CA363</f>
        <v>29.447245225837641</v>
      </c>
    </row>
    <row r="68" spans="1:17" ht="15">
      <c r="A68" s="69" t="str">
        <f>TEXT(penggarapan!F70,"dddd")</f>
        <v>Senin</v>
      </c>
      <c r="B68" s="91">
        <f>DATE(penggarapan!D70,penggarapan!E70,penggarapan!F70)</f>
        <v>41610</v>
      </c>
      <c r="C68" s="92">
        <f>penggarapan!J70/24</f>
        <v>0.61458333333333337</v>
      </c>
      <c r="D68" s="90">
        <f>penggarapan!AN70*149598000</f>
        <v>147487612.83261788</v>
      </c>
      <c r="E68" s="93">
        <f>penggarapan!BA364</f>
        <v>364049.33273562556</v>
      </c>
      <c r="F68" s="69"/>
      <c r="G68" s="94">
        <f>penggarapan!AV70</f>
        <v>16.578267850123485</v>
      </c>
      <c r="H68" s="94">
        <f>penggarapan!BM364/15</f>
        <v>15.940806363163544</v>
      </c>
      <c r="I68" s="95">
        <f>penggarapan!AP70</f>
        <v>250.29239695078141</v>
      </c>
      <c r="J68" s="71">
        <f>penggarapan!AJ364</f>
        <v>236.05207879728135</v>
      </c>
      <c r="K68" s="71">
        <f>penggarapan!AX70</f>
        <v>-21.988300687740558</v>
      </c>
      <c r="L68" s="71">
        <f>penggarapan!AP364</f>
        <v>1.6798230583920937</v>
      </c>
      <c r="M68" s="71">
        <f>penggarapan!BR364</f>
        <v>-17.630852645638679</v>
      </c>
      <c r="N68" s="96">
        <f>penggarapan!BI70</f>
        <v>239.69751469283779</v>
      </c>
      <c r="O68" s="96">
        <f>penggarapan!BZ364</f>
        <v>246.437266305484</v>
      </c>
      <c r="P68" s="71">
        <f>penggarapan!BM70</f>
        <v>32.913376212747046</v>
      </c>
      <c r="Q68" s="71">
        <f>penggarapan!CA364</f>
        <v>26.057984351475469</v>
      </c>
    </row>
    <row r="69" spans="1:17" ht="15">
      <c r="A69" s="69" t="str">
        <f>TEXT(penggarapan!F71,"dddd")</f>
        <v>Senin</v>
      </c>
      <c r="B69" s="91">
        <f>DATE(penggarapan!D71,penggarapan!E71,penggarapan!F71)</f>
        <v>41610</v>
      </c>
      <c r="C69" s="92">
        <f>penggarapan!J71/24</f>
        <v>0.625</v>
      </c>
      <c r="D69" s="90">
        <f>penggarapan!AN71*149598000</f>
        <v>147487369.761356</v>
      </c>
      <c r="E69" s="93">
        <f>penggarapan!BA365</f>
        <v>364009.34269013192</v>
      </c>
      <c r="F69" s="69"/>
      <c r="G69" s="94">
        <f>penggarapan!AV71</f>
        <v>16.57901921416958</v>
      </c>
      <c r="H69" s="94">
        <f>penggarapan!BM365/15</f>
        <v>15.94160835231961</v>
      </c>
      <c r="I69" s="95">
        <f>penggarapan!AP71</f>
        <v>250.30295854075445</v>
      </c>
      <c r="J69" s="71">
        <f>penggarapan!AJ365</f>
        <v>236.06550145927841</v>
      </c>
      <c r="K69" s="71">
        <f>penggarapan!AX71</f>
        <v>-21.989827858539556</v>
      </c>
      <c r="L69" s="71">
        <f>penggarapan!AP365</f>
        <v>1.6776164074741866</v>
      </c>
      <c r="M69" s="71">
        <f>penggarapan!BR365</f>
        <v>-17.636124760878133</v>
      </c>
      <c r="N69" s="96">
        <f>penggarapan!BI71</f>
        <v>241.13472357147793</v>
      </c>
      <c r="O69" s="96">
        <f>penggarapan!BZ365</f>
        <v>247.54700928777123</v>
      </c>
      <c r="P69" s="71">
        <f>penggarapan!BM71</f>
        <v>29.72663425094866</v>
      </c>
      <c r="Q69" s="71">
        <f>penggarapan!CA365</f>
        <v>22.631921106140613</v>
      </c>
    </row>
    <row r="70" spans="1:17" ht="15">
      <c r="A70" s="69" t="str">
        <f>TEXT(penggarapan!F72,"dddd")</f>
        <v>Senin</v>
      </c>
      <c r="B70" s="91">
        <f>DATE(penggarapan!D72,penggarapan!E72,penggarapan!F72)</f>
        <v>41610</v>
      </c>
      <c r="C70" s="92">
        <f>penggarapan!J72/24</f>
        <v>0.63541666666666663</v>
      </c>
      <c r="D70" s="90">
        <f>penggarapan!AN72*149598000</f>
        <v>147487126.75942087</v>
      </c>
      <c r="E70" s="93">
        <f>penggarapan!BA366</f>
        <v>363969.46153764613</v>
      </c>
      <c r="F70" s="69"/>
      <c r="G70" s="94">
        <f>penggarapan!AV72</f>
        <v>16.579770596861909</v>
      </c>
      <c r="H70" s="94">
        <f>penggarapan!BM366/15</f>
        <v>15.942397983477736</v>
      </c>
      <c r="I70" s="95">
        <f>penggarapan!AP72</f>
        <v>250.31352016552557</v>
      </c>
      <c r="J70" s="71">
        <f>penggarapan!AJ366</f>
        <v>236.07871708838252</v>
      </c>
      <c r="K70" s="71">
        <f>penggarapan!AX72</f>
        <v>-21.991354264622036</v>
      </c>
      <c r="L70" s="71">
        <f>penggarapan!AP366</f>
        <v>1.6796564426722889</v>
      </c>
      <c r="M70" s="71">
        <f>penggarapan!BR366</f>
        <v>-17.637217815091315</v>
      </c>
      <c r="N70" s="96">
        <f>penggarapan!BI72</f>
        <v>242.40579590828634</v>
      </c>
      <c r="O70" s="96">
        <f>penggarapan!BZ366</f>
        <v>248.53466953248801</v>
      </c>
      <c r="P70" s="71">
        <f>penggarapan!BM72</f>
        <v>26.489756400397923</v>
      </c>
      <c r="Q70" s="71">
        <f>penggarapan!CA366</f>
        <v>19.18089775167476</v>
      </c>
    </row>
    <row r="71" spans="1:17" ht="15">
      <c r="A71" s="69" t="str">
        <f>TEXT(penggarapan!F73,"dddd")</f>
        <v>Senin</v>
      </c>
      <c r="B71" s="91">
        <f>DATE(penggarapan!D73,penggarapan!E73,penggarapan!F73)</f>
        <v>41610</v>
      </c>
      <c r="C71" s="92">
        <f>penggarapan!J73/24</f>
        <v>0.64583333333333337</v>
      </c>
      <c r="D71" s="90">
        <f>penggarapan!AN73*149598000</f>
        <v>147486883.82681012</v>
      </c>
      <c r="E71" s="93">
        <f>penggarapan!BA367</f>
        <v>363929.68952117208</v>
      </c>
      <c r="F71" s="69"/>
      <c r="G71" s="94">
        <f>penggarapan!AV73</f>
        <v>16.580521998227063</v>
      </c>
      <c r="H71" s="94">
        <f>penggarapan!BM367/15</f>
        <v>15.943175095337208</v>
      </c>
      <c r="I71" s="95">
        <f>penggarapan!AP73</f>
        <v>250.32408182555852</v>
      </c>
      <c r="J71" s="71">
        <f>penggarapan!AJ367</f>
        <v>236.09172299442133</v>
      </c>
      <c r="K71" s="71">
        <f>penggarapan!AX73</f>
        <v>-21.992879905971744</v>
      </c>
      <c r="L71" s="71">
        <f>penggarapan!AP367</f>
        <v>1.6832379527309302</v>
      </c>
      <c r="M71" s="71">
        <f>penggarapan!BR367</f>
        <v>-17.636761868648009</v>
      </c>
      <c r="N71" s="96">
        <f>penggarapan!BI73</f>
        <v>243.52967289596879</v>
      </c>
      <c r="O71" s="96">
        <f>penggarapan!BZ367</f>
        <v>249.41195709353048</v>
      </c>
      <c r="P71" s="71">
        <f>penggarapan!BM73</f>
        <v>23.210474654094522</v>
      </c>
      <c r="Q71" s="71">
        <f>penggarapan!CA367</f>
        <v>15.707931603746829</v>
      </c>
    </row>
    <row r="72" spans="1:17" ht="15">
      <c r="A72" s="69" t="str">
        <f>TEXT(penggarapan!F74,"dddd")</f>
        <v>Senin</v>
      </c>
      <c r="B72" s="91">
        <f>DATE(penggarapan!D74,penggarapan!E74,penggarapan!F74)</f>
        <v>41610</v>
      </c>
      <c r="C72" s="92">
        <f>penggarapan!J74/24</f>
        <v>0.65625</v>
      </c>
      <c r="D72" s="90">
        <f>penggarapan!AN74*149598000</f>
        <v>147486640.96355402</v>
      </c>
      <c r="E72" s="93">
        <f>penggarapan!BA368</f>
        <v>363890.02688838542</v>
      </c>
      <c r="F72" s="69"/>
      <c r="G72" s="94">
        <f>penggarapan!AV74</f>
        <v>16.581273418190573</v>
      </c>
      <c r="H72" s="94">
        <f>penggarapan!BM368/15</f>
        <v>15.943939532574989</v>
      </c>
      <c r="I72" s="95">
        <f>penggarapan!AP74</f>
        <v>250.33464351989667</v>
      </c>
      <c r="J72" s="71">
        <f>penggarapan!AJ368</f>
        <v>236.10451658727297</v>
      </c>
      <c r="K72" s="71">
        <f>penggarapan!AX74</f>
        <v>-21.994404782367294</v>
      </c>
      <c r="L72" s="71">
        <f>penggarapan!AP368</f>
        <v>1.6716622118039504</v>
      </c>
      <c r="M72" s="71">
        <f>penggarapan!BR368</f>
        <v>-17.650996428247719</v>
      </c>
      <c r="N72" s="96">
        <f>penggarapan!BI74</f>
        <v>244.52206068002545</v>
      </c>
      <c r="O72" s="96">
        <f>penggarapan!BZ368</f>
        <v>250.17442611073776</v>
      </c>
      <c r="P72" s="71">
        <f>penggarapan!BM74</f>
        <v>19.895217957520767</v>
      </c>
      <c r="Q72" s="71">
        <f>penggarapan!CA368</f>
        <v>12.212952196760417</v>
      </c>
    </row>
    <row r="73" spans="1:17" ht="15">
      <c r="A73" s="69" t="str">
        <f>TEXT(penggarapan!F75,"dddd")</f>
        <v>Senin</v>
      </c>
      <c r="B73" s="91">
        <f>DATE(penggarapan!D75,penggarapan!E75,penggarapan!F75)</f>
        <v>41610</v>
      </c>
      <c r="C73" s="92">
        <f>penggarapan!J75/24</f>
        <v>0.66666666666666663</v>
      </c>
      <c r="D73" s="90">
        <f>penggarapan!AN75*149598000</f>
        <v>147486398.16965011</v>
      </c>
      <c r="E73" s="93">
        <f>penggarapan!BA369</f>
        <v>363850.47388093261</v>
      </c>
      <c r="F73" s="69"/>
      <c r="G73" s="94">
        <f>penggarapan!AV75</f>
        <v>16.582024856779018</v>
      </c>
      <c r="H73" s="94">
        <f>penggarapan!BM369/15</f>
        <v>15.944691146120851</v>
      </c>
      <c r="I73" s="95">
        <f>penggarapan!AP75</f>
        <v>250.34520524900373</v>
      </c>
      <c r="J73" s="71">
        <f>penggarapan!AJ369</f>
        <v>236.11709538145726</v>
      </c>
      <c r="K73" s="71">
        <f>penggarapan!AX75</f>
        <v>-21.995928893792531</v>
      </c>
      <c r="L73" s="71">
        <f>penggarapan!AP369</f>
        <v>1.6695880272861408</v>
      </c>
      <c r="M73" s="71">
        <f>penggarapan!BR369</f>
        <v>-17.655939706460416</v>
      </c>
      <c r="N73" s="96">
        <f>penggarapan!BI75</f>
        <v>245.39590288477496</v>
      </c>
      <c r="O73" s="96">
        <f>penggarapan!BZ369</f>
        <v>250.85590341400177</v>
      </c>
      <c r="P73" s="71">
        <f>penggarapan!BM75</f>
        <v>16.549376041641047</v>
      </c>
      <c r="Q73" s="71">
        <f>penggarapan!CA369</f>
        <v>8.7039608994541542</v>
      </c>
    </row>
    <row r="74" spans="1:17" ht="15">
      <c r="A74" s="69" t="str">
        <f>TEXT(penggarapan!F76,"dddd")</f>
        <v>Senin</v>
      </c>
      <c r="B74" s="91">
        <f>DATE(penggarapan!D76,penggarapan!E76,penggarapan!F76)</f>
        <v>41610</v>
      </c>
      <c r="C74" s="92">
        <f>penggarapan!J76/24</f>
        <v>0.67708333333333337</v>
      </c>
      <c r="D74" s="90">
        <f>penggarapan!AN76*149598000</f>
        <v>147486155.44509608</v>
      </c>
      <c r="E74" s="93">
        <f>penggarapan!BA370</f>
        <v>363811.03073981864</v>
      </c>
      <c r="F74" s="69"/>
      <c r="G74" s="94">
        <f>penggarapan!AV76</f>
        <v>16.582776314018904</v>
      </c>
      <c r="H74" s="94">
        <f>penggarapan!BM370/15</f>
        <v>15.945429793113522</v>
      </c>
      <c r="I74" s="95">
        <f>penggarapan!AP76</f>
        <v>250.35576701334236</v>
      </c>
      <c r="J74" s="71">
        <f>penggarapan!AJ370</f>
        <v>236.12945699538807</v>
      </c>
      <c r="K74" s="71">
        <f>penggarapan!AX76</f>
        <v>-21.997452240231055</v>
      </c>
      <c r="L74" s="71">
        <f>penggarapan!AP370</f>
        <v>1.6860076692105781</v>
      </c>
      <c r="M74" s="71">
        <f>penggarapan!BR370</f>
        <v>-17.642845081302021</v>
      </c>
      <c r="N74" s="96">
        <f>penggarapan!BI76</f>
        <v>246.16176978003011</v>
      </c>
      <c r="O74" s="96">
        <f>penggarapan!BZ370</f>
        <v>251.47254275053638</v>
      </c>
      <c r="P74" s="71">
        <f>penggarapan!BM76</f>
        <v>13.177508953701242</v>
      </c>
      <c r="Q74" s="71">
        <f>penggarapan!CA370</f>
        <v>5.1840942734608335</v>
      </c>
    </row>
    <row r="75" spans="1:17" ht="15">
      <c r="A75" s="69" t="str">
        <f>TEXT(penggarapan!F77,"dddd")</f>
        <v>Senin</v>
      </c>
      <c r="B75" s="91">
        <f>DATE(penggarapan!D77,penggarapan!E77,penggarapan!F77)</f>
        <v>41610</v>
      </c>
      <c r="C75" s="92">
        <f>penggarapan!J77/24</f>
        <v>0.6875</v>
      </c>
      <c r="D75" s="90">
        <f>penggarapan!AN77*149598000</f>
        <v>147485912.78992203</v>
      </c>
      <c r="E75" s="93">
        <f>penggarapan!BA371</f>
        <v>363771.69771063805</v>
      </c>
      <c r="F75" s="69"/>
      <c r="G75" s="94">
        <f>penggarapan!AV77</f>
        <v>16.583527789835944</v>
      </c>
      <c r="H75" s="94">
        <f>penggarapan!BM371/15</f>
        <v>15.946155336865404</v>
      </c>
      <c r="I75" s="95">
        <f>penggarapan!AP77</f>
        <v>250.36632881195879</v>
      </c>
      <c r="J75" s="71">
        <f>penggarapan!AJ371</f>
        <v>236.14159915076971</v>
      </c>
      <c r="K75" s="71">
        <f>penggarapan!AX77</f>
        <v>-21.998974821462195</v>
      </c>
      <c r="L75" s="71">
        <f>penggarapan!AP371</f>
        <v>1.6883943467058831</v>
      </c>
      <c r="M75" s="71">
        <f>penggarapan!BR371</f>
        <v>-17.64334630998848</v>
      </c>
      <c r="N75" s="96">
        <f>penggarapan!BI77</f>
        <v>246.82817058306878</v>
      </c>
      <c r="O75" s="96">
        <f>penggarapan!BZ371</f>
        <v>251.99898468300137</v>
      </c>
      <c r="P75" s="71">
        <f>penggarapan!BM77</f>
        <v>9.783514204438422</v>
      </c>
      <c r="Q75" s="71">
        <f>penggarapan!CA371</f>
        <v>1.649972764898167</v>
      </c>
    </row>
    <row r="76" spans="1:17" ht="15">
      <c r="A76" s="69" t="str">
        <f>TEXT(penggarapan!F78,"dddd")</f>
        <v>Senin</v>
      </c>
      <c r="B76" s="91">
        <f>DATE(penggarapan!D78,penggarapan!E78,penggarapan!F78)</f>
        <v>41610</v>
      </c>
      <c r="C76" s="92">
        <f>penggarapan!J78/24</f>
        <v>0.69791666666666663</v>
      </c>
      <c r="D76" s="90">
        <f>penggarapan!AN78*149598000</f>
        <v>147485670.20412567</v>
      </c>
      <c r="E76" s="93">
        <f>penggarapan!BA372</f>
        <v>363732.47503302625</v>
      </c>
      <c r="F76" s="69"/>
      <c r="G76" s="94">
        <f>penggarapan!AV78</f>
        <v>16.584279284256585</v>
      </c>
      <c r="H76" s="94">
        <f>penggarapan!BM372/15</f>
        <v>15.946867647118427</v>
      </c>
      <c r="I76" s="95">
        <f>penggarapan!AP78</f>
        <v>250.37689064531483</v>
      </c>
      <c r="J76" s="71">
        <f>penggarapan!AJ372</f>
        <v>236.1535196768655</v>
      </c>
      <c r="K76" s="71">
        <f>penggarapan!AX78</f>
        <v>-22.000496637469514</v>
      </c>
      <c r="L76" s="71">
        <f>penggarapan!AP372</f>
        <v>1.6869105974979541</v>
      </c>
      <c r="M76" s="71">
        <f>penggarapan!BR372</f>
        <v>-17.647559523677774</v>
      </c>
      <c r="N76" s="96">
        <f>penggarapan!BI78</f>
        <v>247.4017966190184</v>
      </c>
      <c r="O76" s="96">
        <f>penggarapan!BZ372</f>
        <v>252.44967751004089</v>
      </c>
      <c r="P76" s="71">
        <f>penggarapan!BM78</f>
        <v>6.370761150549014</v>
      </c>
      <c r="Q76" s="71">
        <f>penggarapan!CA372</f>
        <v>-1.8946089525772518</v>
      </c>
    </row>
    <row r="77" spans="1:17" ht="15">
      <c r="A77" s="69" t="str">
        <f>TEXT(penggarapan!F79,"dddd")</f>
        <v>Senin</v>
      </c>
      <c r="B77" s="91">
        <f>DATE(penggarapan!D79,penggarapan!E79,penggarapan!F79)</f>
        <v>41610</v>
      </c>
      <c r="C77" s="92">
        <f>penggarapan!J79/24</f>
        <v>0.70833333333333337</v>
      </c>
      <c r="D77" s="90">
        <f>penggarapan!AN79*149598000</f>
        <v>147485427.68770459</v>
      </c>
      <c r="E77" s="93">
        <f>penggarapan!BA373</f>
        <v>363693.36294595589</v>
      </c>
      <c r="F77" s="69"/>
      <c r="G77" s="94">
        <f>penggarapan!AV79</f>
        <v>16.585030797307251</v>
      </c>
      <c r="H77" s="94">
        <f>penggarapan!BM373/15</f>
        <v>15.947566599997876</v>
      </c>
      <c r="I77" s="95">
        <f>penggarapan!AP79</f>
        <v>250.38745251387226</v>
      </c>
      <c r="J77" s="71">
        <f>penggarapan!AJ373</f>
        <v>236.16521650971228</v>
      </c>
      <c r="K77" s="71">
        <f>penggarapan!AX79</f>
        <v>-22.002017688236489</v>
      </c>
      <c r="L77" s="71">
        <f>penggarapan!AP373</f>
        <v>1.6733856863868501</v>
      </c>
      <c r="M77" s="71">
        <f>penggarapan!BR373</f>
        <v>-17.663431498774138</v>
      </c>
      <c r="N77" s="96">
        <f>penggarapan!BI79</f>
        <v>247.88770237851728</v>
      </c>
      <c r="O77" s="96">
        <f>penggarapan!BZ373</f>
        <v>252.81987670330989</v>
      </c>
      <c r="P77" s="71">
        <f>penggarapan!BM79</f>
        <v>2.9422002664798499</v>
      </c>
      <c r="Q77" s="71">
        <f>penggarapan!CA373</f>
        <v>-5.4485999167274928</v>
      </c>
    </row>
    <row r="78" spans="1:17" ht="15">
      <c r="A78" s="97" t="str">
        <f>TEXT(penggarapan!F80,"dddd")</f>
        <v>Senin</v>
      </c>
      <c r="B78" s="98">
        <f>DATE(penggarapan!D80,penggarapan!E80,penggarapan!F80)</f>
        <v>41610</v>
      </c>
      <c r="C78" s="99">
        <f>penggarapan!J80/24</f>
        <v>0.71875</v>
      </c>
      <c r="D78" s="100">
        <f>penggarapan!AN80*149598000</f>
        <v>147485185.24068892</v>
      </c>
      <c r="E78" s="101">
        <f>penggarapan!BA374</f>
        <v>363654.36169294565</v>
      </c>
      <c r="F78" s="97"/>
      <c r="G78" s="102">
        <f>penggarapan!AV80</f>
        <v>16.585782328913652</v>
      </c>
      <c r="H78" s="102">
        <f>penggarapan!BM374/15</f>
        <v>15.948252077974152</v>
      </c>
      <c r="I78" s="103">
        <f>penggarapan!AP80</f>
        <v>250.39801441667726</v>
      </c>
      <c r="J78" s="104">
        <f>penggarapan!AJ374</f>
        <v>236.17668769146798</v>
      </c>
      <c r="K78" s="104">
        <f>penggarapan!AX80</f>
        <v>-22.003537973542752</v>
      </c>
      <c r="L78" s="104">
        <f>penggarapan!AP374</f>
        <v>1.6745827083827214</v>
      </c>
      <c r="M78" s="104">
        <f>penggarapan!BR374</f>
        <v>-17.664931613746091</v>
      </c>
      <c r="N78" s="105">
        <f>penggarapan!BI80</f>
        <v>248.28942986424875</v>
      </c>
      <c r="O78" s="105">
        <f>penggarapan!BZ374</f>
        <v>253.13748577417999</v>
      </c>
      <c r="P78" s="104">
        <f>penggarapan!BM80</f>
        <v>-0.49954658831696941</v>
      </c>
      <c r="Q78" s="104">
        <f>penggarapan!CA374</f>
        <v>-9.0078049670951277</v>
      </c>
    </row>
    <row r="79" spans="1:17" ht="15">
      <c r="A79" s="97" t="str">
        <f>TEXT(penggarapan!F81,"dddd")</f>
        <v>Senin</v>
      </c>
      <c r="B79" s="98">
        <f>DATE(penggarapan!D81,penggarapan!E81,penggarapan!F81)</f>
        <v>41610</v>
      </c>
      <c r="C79" s="99">
        <f>penggarapan!J81/24</f>
        <v>0.72916666666666663</v>
      </c>
      <c r="D79" s="100">
        <f>penggarapan!AN81*149598000</f>
        <v>147484942.8630763</v>
      </c>
      <c r="E79" s="101">
        <f>penggarapan!BA375</f>
        <v>363615.47151159548</v>
      </c>
      <c r="F79" s="97"/>
      <c r="G79" s="102">
        <f>penggarapan!AV81</f>
        <v>16.586533879102337</v>
      </c>
      <c r="H79" s="102">
        <f>penggarapan!BM375/15</f>
        <v>15.94892397009969</v>
      </c>
      <c r="I79" s="103">
        <f>penggarapan!AP81</f>
        <v>250.40857635419346</v>
      </c>
      <c r="J79" s="104">
        <f>penggarapan!AJ375</f>
        <v>236.1879313743645</v>
      </c>
      <c r="K79" s="104">
        <f>penggarapan!AX81</f>
        <v>-22.005057493372135</v>
      </c>
      <c r="L79" s="104">
        <f>penggarapan!AP375</f>
        <v>1.6863027985417305</v>
      </c>
      <c r="M79" s="104">
        <f>penggarapan!BR375</f>
        <v>-17.656142821331336</v>
      </c>
      <c r="N79" s="105">
        <f>penggarapan!BI81</f>
        <v>248.60907944123966</v>
      </c>
      <c r="O79" s="105">
        <f>penggarapan!BZ375</f>
        <v>253.39950085161439</v>
      </c>
      <c r="P79" s="104">
        <f>penggarapan!BM81</f>
        <v>-3.9521099898221315</v>
      </c>
      <c r="Q79" s="104">
        <f>penggarapan!CA375</f>
        <v>-12.571923856481497</v>
      </c>
    </row>
    <row r="80" spans="1:17" ht="15">
      <c r="A80" s="97" t="str">
        <f>TEXT(penggarapan!F82,"dddd")</f>
        <v>Senin</v>
      </c>
      <c r="B80" s="98">
        <f>DATE(penggarapan!D82,penggarapan!E82,penggarapan!F82)</f>
        <v>41610</v>
      </c>
      <c r="C80" s="99">
        <f>penggarapan!J82/24</f>
        <v>0.73958333333333337</v>
      </c>
      <c r="D80" s="100">
        <f>penggarapan!AN82*149598000</f>
        <v>147484700.55486438</v>
      </c>
      <c r="E80" s="101">
        <f>penggarapan!BA376</f>
        <v>363576.69263883866</v>
      </c>
      <c r="F80" s="97"/>
      <c r="G80" s="102">
        <f>penggarapan!AV82</f>
        <v>16.587285447899674</v>
      </c>
      <c r="H80" s="102">
        <f>penggarapan!BM376/15</f>
        <v>15.949582171959806</v>
      </c>
      <c r="I80" s="103">
        <f>penggarapan!AP82</f>
        <v>250.41913832688175</v>
      </c>
      <c r="J80" s="104">
        <f>penggarapan!AJ376</f>
        <v>236.19894581987285</v>
      </c>
      <c r="K80" s="104">
        <f>penggarapan!AX82</f>
        <v>-22.006576247707962</v>
      </c>
      <c r="L80" s="104">
        <f>penggarapan!AP376</f>
        <v>1.6914252139039361</v>
      </c>
      <c r="M80" s="104">
        <f>penggarapan!BR376</f>
        <v>-17.653717073707444</v>
      </c>
      <c r="N80" s="105">
        <f>penggarapan!BI82</f>
        <v>248.8473278324384</v>
      </c>
      <c r="O80" s="105">
        <f>penggarapan!BZ376</f>
        <v>253.58862094889287</v>
      </c>
      <c r="P80" s="104">
        <f>penggarapan!BM82</f>
        <v>-7.4133068155648267</v>
      </c>
      <c r="Q80" s="104">
        <f>penggarapan!CA376</f>
        <v>-16.140920265861077</v>
      </c>
    </row>
    <row r="81" spans="1:17" ht="15">
      <c r="A81" s="97" t="str">
        <f>TEXT(penggarapan!F83,"dddd")</f>
        <v>Senin</v>
      </c>
      <c r="B81" s="98">
        <f>DATE(penggarapan!D83,penggarapan!E83,penggarapan!F83)</f>
        <v>41610</v>
      </c>
      <c r="C81" s="99">
        <f>penggarapan!J83/24</f>
        <v>0.75</v>
      </c>
      <c r="D81" s="100">
        <f>penggarapan!AN83*149598000</f>
        <v>147484458.31608328</v>
      </c>
      <c r="E81" s="101">
        <f>penggarapan!BA377</f>
        <v>363538.02531610639</v>
      </c>
      <c r="F81" s="97"/>
      <c r="G81" s="102">
        <f>penggarapan!AV83</f>
        <v>16.588037035231427</v>
      </c>
      <c r="H81" s="102">
        <f>penggarapan!BM377/15</f>
        <v>15.950226585631603</v>
      </c>
      <c r="I81" s="103">
        <f>penggarapan!AP83</f>
        <v>250.42970033378924</v>
      </c>
      <c r="J81" s="104">
        <f>penggarapan!AJ377</f>
        <v>236.20972939800416</v>
      </c>
      <c r="K81" s="104">
        <f>penggarapan!AX83</f>
        <v>-22.008094236330333</v>
      </c>
      <c r="L81" s="104">
        <f>penggarapan!AP377</f>
        <v>1.6889451207518293</v>
      </c>
      <c r="M81" s="104">
        <f>penggarapan!BR377</f>
        <v>-17.658631758045072</v>
      </c>
      <c r="N81" s="105">
        <f>penggarapan!BI83</f>
        <v>249.00339089687876</v>
      </c>
      <c r="O81" s="105">
        <f>penggarapan!BZ377</f>
        <v>253.70164309188306</v>
      </c>
      <c r="P81" s="104">
        <f>penggarapan!BM83</f>
        <v>-10.881080677399847</v>
      </c>
      <c r="Q81" s="104">
        <f>penggarapan!CA377</f>
        <v>-19.713171667572261</v>
      </c>
    </row>
    <row r="82" spans="1:17" ht="15">
      <c r="A82" s="97" t="str">
        <f>TEXT(penggarapan!F84,"dddd")</f>
        <v>Senin</v>
      </c>
      <c r="B82" s="98">
        <f>DATE(penggarapan!D84,penggarapan!E84,penggarapan!F84)</f>
        <v>41610</v>
      </c>
      <c r="C82" s="99">
        <f>penggarapan!J84/24</f>
        <v>0.76041666666666663</v>
      </c>
      <c r="D82" s="100">
        <f>penggarapan!AN84*149598000</f>
        <v>147484216.14673063</v>
      </c>
      <c r="E82" s="101">
        <f>penggarapan!BA378</f>
        <v>363499.4697789512</v>
      </c>
      <c r="F82" s="97"/>
      <c r="G82" s="102">
        <f>penggarapan!AV84</f>
        <v>16.588788641123926</v>
      </c>
      <c r="H82" s="102">
        <f>penggarapan!BM378/15</f>
        <v>15.950857119901562</v>
      </c>
      <c r="I82" s="103">
        <f>penggarapan!AP84</f>
        <v>250.44026237537676</v>
      </c>
      <c r="J82" s="104">
        <f>penggarapan!AJ378</f>
        <v>236.22028059093984</v>
      </c>
      <c r="K82" s="104">
        <f>penggarapan!AX84</f>
        <v>-22.009611459222654</v>
      </c>
      <c r="L82" s="104">
        <f>penggarapan!AP378</f>
        <v>1.6834848131097824</v>
      </c>
      <c r="M82" s="104">
        <f>penggarapan!BR378</f>
        <v>-17.666390789634544</v>
      </c>
      <c r="N82" s="105">
        <f>penggarapan!BI84</f>
        <v>249.07492519492641</v>
      </c>
      <c r="O82" s="105">
        <f>penggarapan!BZ378</f>
        <v>253.73952310927513</v>
      </c>
      <c r="P82" s="104">
        <f>penggarapan!BM84</f>
        <v>-14.353445754272812</v>
      </c>
      <c r="Q82" s="104">
        <f>penggarapan!CA378</f>
        <v>-23.286944397107831</v>
      </c>
    </row>
    <row r="83" spans="1:17" ht="15">
      <c r="A83" s="69" t="str">
        <f>TEXT(penggarapan!F85,"dddd")</f>
        <v>Senin</v>
      </c>
      <c r="B83" s="91">
        <f>DATE(penggarapan!D85,penggarapan!E85,penggarapan!F85)</f>
        <v>41610</v>
      </c>
      <c r="C83" s="92">
        <f>penggarapan!J85/24</f>
        <v>0.77083333333333337</v>
      </c>
      <c r="D83" s="90">
        <f>penggarapan!AN85*149598000</f>
        <v>147483974.04680401</v>
      </c>
      <c r="E83" s="93">
        <f>penggarapan!BA379</f>
        <v>363461.0262622562</v>
      </c>
      <c r="F83" s="69"/>
      <c r="G83" s="94">
        <f>penggarapan!AV85</f>
        <v>16.589540265603745</v>
      </c>
      <c r="H83" s="94">
        <f>penggarapan!BM379/15</f>
        <v>15.951473690213295</v>
      </c>
      <c r="I83" s="95">
        <f>penggarapan!AP85</f>
        <v>250.45082445210804</v>
      </c>
      <c r="J83" s="71">
        <f>penggarapan!AJ379</f>
        <v>236.23059799214627</v>
      </c>
      <c r="K83" s="71">
        <f>penggarapan!AX85</f>
        <v>-22.011127916368675</v>
      </c>
      <c r="L83" s="71">
        <f>penggarapan!AP379</f>
        <v>1.6936155101574284</v>
      </c>
      <c r="M83" s="71">
        <f>penggarapan!BR379</f>
        <v>-17.658929534604344</v>
      </c>
      <c r="N83" s="96">
        <f>penggarapan!BI85</f>
        <v>249.0578577308834</v>
      </c>
      <c r="O83" s="96">
        <f>penggarapan!BZ379</f>
        <v>253.71698932602536</v>
      </c>
      <c r="P83" s="71">
        <f>penggarapan!BM85</f>
        <v>-17.828430924349682</v>
      </c>
      <c r="Q83" s="71">
        <f>penggarapan!CA379</f>
        <v>-26.861028724760903</v>
      </c>
    </row>
    <row r="84" spans="1:17" ht="15">
      <c r="A84" s="69" t="str">
        <f>TEXT(penggarapan!F86,"dddd")</f>
        <v>Senin</v>
      </c>
      <c r="B84" s="91">
        <f>DATE(penggarapan!D86,penggarapan!E86,penggarapan!F86)</f>
        <v>41610</v>
      </c>
      <c r="C84" s="92">
        <f>penggarapan!J86/24</f>
        <v>0.78125</v>
      </c>
      <c r="D84" s="90">
        <f>penggarapan!AN86*149598000</f>
        <v>147483732.01633358</v>
      </c>
      <c r="E84" s="93">
        <f>penggarapan!BA380</f>
        <v>363422.69500535342</v>
      </c>
      <c r="F84" s="69"/>
      <c r="G84" s="94">
        <f>penggarapan!AV86</f>
        <v>16.590291908596541</v>
      </c>
      <c r="H84" s="94">
        <f>penggarapan!BM380/15</f>
        <v>15.952076218623555</v>
      </c>
      <c r="I84" s="95">
        <f>penggarapan!AP86</f>
        <v>250.46138656302912</v>
      </c>
      <c r="J84" s="71">
        <f>penggarapan!AJ380</f>
        <v>236.24068030562833</v>
      </c>
      <c r="K84" s="71">
        <f>penggarapan!AX86</f>
        <v>-22.01264360754865</v>
      </c>
      <c r="L84" s="71">
        <f>penggarapan!AP380</f>
        <v>1.6965584952400814</v>
      </c>
      <c r="M84" s="71">
        <f>penggarapan!BR380</f>
        <v>-17.658404561271851</v>
      </c>
      <c r="N84" s="96">
        <f>penggarapan!BI86</f>
        <v>248.94612714135951</v>
      </c>
      <c r="O84" s="96">
        <f>penggarapan!BZ380</f>
        <v>253.60264482571316</v>
      </c>
      <c r="P84" s="71">
        <f>penggarapan!BM86</f>
        <v>-21.304020853898951</v>
      </c>
      <c r="Q84" s="71">
        <f>penggarapan!CA380</f>
        <v>-30.434035450345142</v>
      </c>
    </row>
    <row r="85" spans="1:17" ht="15">
      <c r="A85" s="69" t="str">
        <f>TEXT(penggarapan!F87,"dddd")</f>
        <v>Senin</v>
      </c>
      <c r="B85" s="91">
        <f>DATE(penggarapan!D87,penggarapan!E87,penggarapan!F87)</f>
        <v>41610</v>
      </c>
      <c r="C85" s="92">
        <f>penggarapan!J87/24</f>
        <v>0.79166666666666663</v>
      </c>
      <c r="D85" s="90">
        <f>penggarapan!AN87*149598000</f>
        <v>147483490.05531695</v>
      </c>
      <c r="E85" s="93">
        <f>penggarapan!BA381</f>
        <v>363384.4762417411</v>
      </c>
      <c r="F85" s="69"/>
      <c r="G85" s="94">
        <f>penggarapan!AV87</f>
        <v>16.591043570128733</v>
      </c>
      <c r="H85" s="94">
        <f>penggarapan!BM381/15</f>
        <v>15.952664634000028</v>
      </c>
      <c r="I85" s="95">
        <f>penggarapan!AP87</f>
        <v>250.4719487086019</v>
      </c>
      <c r="J85" s="71">
        <f>penggarapan!AJ381</f>
        <v>236.25052634922938</v>
      </c>
      <c r="K85" s="71">
        <f>penggarapan!AX87</f>
        <v>-22.014158532746126</v>
      </c>
      <c r="L85" s="71">
        <f>penggarapan!AP381</f>
        <v>1.6971119632804064</v>
      </c>
      <c r="M85" s="71">
        <f>penggarapan!BR381</f>
        <v>-17.660148545785095</v>
      </c>
      <c r="N85" s="96">
        <f>penggarapan!BI87</f>
        <v>248.73131115383768</v>
      </c>
      <c r="O85" s="96">
        <f>penggarapan!BZ381</f>
        <v>253.39130908980209</v>
      </c>
      <c r="P85" s="71">
        <f>penggarapan!BM87</f>
        <v>-24.77809012454837</v>
      </c>
      <c r="Q85" s="71">
        <f>penggarapan!CA381</f>
        <v>-34.004169099356787</v>
      </c>
    </row>
    <row r="86" spans="1:17" ht="15">
      <c r="A86" s="69" t="str">
        <f>TEXT(penggarapan!F88,"dddd")</f>
        <v>Senin</v>
      </c>
      <c r="B86" s="91">
        <f>DATE(penggarapan!D88,penggarapan!E88,penggarapan!F88)</f>
        <v>41610</v>
      </c>
      <c r="C86" s="92">
        <f>penggarapan!J88/24</f>
        <v>0.80208333333333337</v>
      </c>
      <c r="D86" s="90">
        <f>penggarapan!AN88*149598000</f>
        <v>147483248.16375175</v>
      </c>
      <c r="E86" s="93">
        <f>penggarapan!BA382</f>
        <v>363346.37020422844</v>
      </c>
      <c r="F86" s="69"/>
      <c r="G86" s="94">
        <f>penggarapan!AV88</f>
        <v>16.591795250226731</v>
      </c>
      <c r="H86" s="94">
        <f>penggarapan!BM382/15</f>
        <v>15.953238871966279</v>
      </c>
      <c r="I86" s="95">
        <f>penggarapan!AP88</f>
        <v>250.48251088928814</v>
      </c>
      <c r="J86" s="71">
        <f>penggarapan!AJ382</f>
        <v>236.26013505370003</v>
      </c>
      <c r="K86" s="71">
        <f>penggarapan!AX88</f>
        <v>-22.015672691944587</v>
      </c>
      <c r="L86" s="71">
        <f>penggarapan!AP382</f>
        <v>1.6949227313465383</v>
      </c>
      <c r="M86" s="71">
        <f>penggarapan!BR382</f>
        <v>-17.664504940032089</v>
      </c>
      <c r="N86" s="96">
        <f>penggarapan!BI88</f>
        <v>248.40210313852629</v>
      </c>
      <c r="O86" s="96">
        <f>penggarapan!BZ382</f>
        <v>253.06872911355399</v>
      </c>
      <c r="P86" s="71">
        <f>penggarapan!BM88</f>
        <v>-28.248325453711612</v>
      </c>
      <c r="Q86" s="71">
        <f>penggarapan!CA382</f>
        <v>-37.569335721086979</v>
      </c>
    </row>
    <row r="87" spans="1:17" ht="15">
      <c r="A87" s="69" t="str">
        <f>TEXT(penggarapan!F89,"dddd")</f>
        <v>Senin</v>
      </c>
      <c r="B87" s="91">
        <f>DATE(penggarapan!D89,penggarapan!E89,penggarapan!F89)</f>
        <v>41610</v>
      </c>
      <c r="C87" s="92">
        <f>penggarapan!J89/24</f>
        <v>0.8125</v>
      </c>
      <c r="D87" s="90">
        <f>penggarapan!AN89*149598000</f>
        <v>147483006.34166807</v>
      </c>
      <c r="E87" s="93">
        <f>penggarapan!BA383</f>
        <v>363308.37713004864</v>
      </c>
      <c r="F87" s="69"/>
      <c r="G87" s="94">
        <f>penggarapan!AV89</f>
        <v>16.592546948816196</v>
      </c>
      <c r="H87" s="94">
        <f>penggarapan!BM383/15</f>
        <v>15.953798874854195</v>
      </c>
      <c r="I87" s="95">
        <f>penggarapan!AP89</f>
        <v>250.49307310413397</v>
      </c>
      <c r="J87" s="71">
        <f>penggarapan!AJ383</f>
        <v>236.26950546189346</v>
      </c>
      <c r="K87" s="71">
        <f>penggarapan!AX89</f>
        <v>-22.017186084924571</v>
      </c>
      <c r="L87" s="71">
        <f>penggarapan!AP383</f>
        <v>1.6886220377152164</v>
      </c>
      <c r="M87" s="71">
        <f>penggarapan!BR383</f>
        <v>-17.672805149528845</v>
      </c>
      <c r="N87" s="96">
        <f>penggarapan!BI89</f>
        <v>247.94358315323865</v>
      </c>
      <c r="O87" s="96">
        <f>penggarapan!BZ383</f>
        <v>252.61456313427811</v>
      </c>
      <c r="P87" s="71">
        <f>penggarapan!BM89</f>
        <v>-31.712129343694201</v>
      </c>
      <c r="Q87" s="71">
        <f>penggarapan!CA383</f>
        <v>-41.126891942651774</v>
      </c>
    </row>
    <row r="88" spans="1:17" ht="15">
      <c r="A88" s="69" t="str">
        <f>TEXT(penggarapan!F90,"dddd")</f>
        <v>Senin</v>
      </c>
      <c r="B88" s="91">
        <f>DATE(penggarapan!D90,penggarapan!E90,penggarapan!F90)</f>
        <v>41610</v>
      </c>
      <c r="C88" s="92">
        <f>penggarapan!J90/24</f>
        <v>0.82291666666666663</v>
      </c>
      <c r="D88" s="90">
        <f>penggarapan!AN90*149598000</f>
        <v>147482764.58906356</v>
      </c>
      <c r="E88" s="93">
        <f>penggarapan!BA384</f>
        <v>363270.4972506311</v>
      </c>
      <c r="F88" s="69"/>
      <c r="G88" s="94">
        <f>penggarapan!AV90</f>
        <v>16.593298665923594</v>
      </c>
      <c r="H88" s="94">
        <f>penggarapan!BM384/15</f>
        <v>15.954344591882318</v>
      </c>
      <c r="I88" s="95">
        <f>penggarapan!AP90</f>
        <v>250.50363535360211</v>
      </c>
      <c r="J88" s="71">
        <f>penggarapan!AJ384</f>
        <v>236.27863673174045</v>
      </c>
      <c r="K88" s="71">
        <f>penggarapan!AX90</f>
        <v>-22.018698711669803</v>
      </c>
      <c r="L88" s="71">
        <f>penggarapan!AP384</f>
        <v>1.6999030291509876</v>
      </c>
      <c r="M88" s="71">
        <f>penggarapan!BR384</f>
        <v>-17.66394648774428</v>
      </c>
      <c r="N88" s="96">
        <f>penggarapan!BI90</f>
        <v>247.33620317851916</v>
      </c>
      <c r="O88" s="96">
        <f>penggarapan!BZ384</f>
        <v>252.03295290945772</v>
      </c>
      <c r="P88" s="71">
        <f>penggarapan!BM90</f>
        <v>-35.166495780725569</v>
      </c>
      <c r="Q88" s="71">
        <f>penggarapan!CA384</f>
        <v>-44.676489230734632</v>
      </c>
    </row>
    <row r="89" spans="1:17" ht="15">
      <c r="A89" s="69" t="str">
        <f>TEXT(penggarapan!F91,"dddd")</f>
        <v>Senin</v>
      </c>
      <c r="B89" s="91">
        <f>DATE(penggarapan!D91,penggarapan!E91,penggarapan!F91)</f>
        <v>41610</v>
      </c>
      <c r="C89" s="92">
        <f>penggarapan!J91/24</f>
        <v>0.83333333333333337</v>
      </c>
      <c r="D89" s="90">
        <f>penggarapan!AN91*149598000</f>
        <v>147482522.90593579</v>
      </c>
      <c r="E89" s="93">
        <f>penggarapan!BA385</f>
        <v>363232.73079669982</v>
      </c>
      <c r="F89" s="69"/>
      <c r="G89" s="94">
        <f>penggarapan!AV91</f>
        <v>16.594050401575466</v>
      </c>
      <c r="H89" s="94">
        <f>penggarapan!BM385/15</f>
        <v>15.967175944212716</v>
      </c>
      <c r="I89" s="95">
        <f>penggarapan!AP91</f>
        <v>250.51419763815622</v>
      </c>
      <c r="J89" s="71">
        <f>penggarapan!AJ385</f>
        <v>236.49331133301698</v>
      </c>
      <c r="K89" s="71">
        <f>penggarapan!AX91</f>
        <v>-22.020210572163982</v>
      </c>
      <c r="L89" s="71">
        <f>penggarapan!AP385</f>
        <v>1.7187119350857025</v>
      </c>
      <c r="M89" s="71">
        <f>penggarapan!BR385</f>
        <v>-17.695232905944522</v>
      </c>
      <c r="N89" s="96">
        <f>penggarapan!BI91</f>
        <v>246.55436794279484</v>
      </c>
      <c r="O89" s="96">
        <f>penggarapan!BZ385</f>
        <v>251.25356999953044</v>
      </c>
      <c r="P89" s="71">
        <f>penggarapan!BM91</f>
        <v>-38.607844330287477</v>
      </c>
      <c r="Q89" s="71">
        <f>penggarapan!CA385</f>
        <v>-48.033094195305011</v>
      </c>
    </row>
    <row r="90" spans="1:17" ht="15">
      <c r="A90" s="69" t="str">
        <f>TEXT(penggarapan!F92,"dddd")</f>
        <v>Senin</v>
      </c>
      <c r="B90" s="91">
        <f>DATE(penggarapan!D92,penggarapan!E92,penggarapan!F92)</f>
        <v>41610</v>
      </c>
      <c r="C90" s="92">
        <f>penggarapan!J92/24</f>
        <v>0.84375</v>
      </c>
      <c r="D90" s="90">
        <f>penggarapan!AN92*149598000</f>
        <v>147482281.29231489</v>
      </c>
      <c r="E90" s="93">
        <f>penggarapan!BA386</f>
        <v>363195.07800338237</v>
      </c>
      <c r="F90" s="69"/>
      <c r="G90" s="94">
        <f>penggarapan!AV92</f>
        <v>16.594802155697185</v>
      </c>
      <c r="H90" s="94">
        <f>penggarapan!BM386/15</f>
        <v>15.955392999324101</v>
      </c>
      <c r="I90" s="95">
        <f>penggarapan!AP92</f>
        <v>250.52475995683875</v>
      </c>
      <c r="J90" s="71">
        <f>penggarapan!AJ386</f>
        <v>236.29617905772676</v>
      </c>
      <c r="K90" s="71">
        <f>penggarapan!AX92</f>
        <v>-22.021721666187471</v>
      </c>
      <c r="L90" s="71">
        <f>penggarapan!AP386</f>
        <v>1.7009449743688476</v>
      </c>
      <c r="M90" s="71">
        <f>penggarapan!BR386</f>
        <v>-17.666994971473745</v>
      </c>
      <c r="N90" s="96">
        <f>penggarapan!BI92</f>
        <v>245.56443551635354</v>
      </c>
      <c r="O90" s="96">
        <f>penggarapan!BZ386</f>
        <v>250.24742091596553</v>
      </c>
      <c r="P90" s="71">
        <f>penggarapan!BM92</f>
        <v>-42.031792155394498</v>
      </c>
      <c r="Q90" s="71">
        <f>penggarapan!CA386</f>
        <v>-51.727813616950698</v>
      </c>
    </row>
    <row r="91" spans="1:17" ht="15">
      <c r="A91" s="69" t="str">
        <f>TEXT(penggarapan!F93,"dddd")</f>
        <v>Senin</v>
      </c>
      <c r="B91" s="91">
        <f>DATE(penggarapan!D93,penggarapan!E93,penggarapan!F93)</f>
        <v>41610</v>
      </c>
      <c r="C91" s="92">
        <f>penggarapan!J93/24</f>
        <v>0.85416666666666663</v>
      </c>
      <c r="D91" s="90">
        <f>penggarapan!AN93*149598000</f>
        <v>147482039.74819842</v>
      </c>
      <c r="E91" s="93">
        <f>penggarapan!BA387</f>
        <v>363157.53910001175</v>
      </c>
      <c r="F91" s="69"/>
      <c r="G91" s="94">
        <f>penggarapan!AV93</f>
        <v>16.595553928315482</v>
      </c>
      <c r="H91" s="94">
        <f>penggarapan!BM387/15</f>
        <v>15.9558956223224</v>
      </c>
      <c r="I91" s="95">
        <f>penggarapan!AP93</f>
        <v>250.53532231011613</v>
      </c>
      <c r="J91" s="71">
        <f>penggarapan!AJ387</f>
        <v>236.30458900026275</v>
      </c>
      <c r="K91" s="71">
        <f>penggarapan!AX93</f>
        <v>-22.02323199372449</v>
      </c>
      <c r="L91" s="71">
        <f>penggarapan!AP387</f>
        <v>1.6997236833321585</v>
      </c>
      <c r="M91" s="71">
        <f>penggarapan!BR387</f>
        <v>-17.670129828060492</v>
      </c>
      <c r="N91" s="96">
        <f>penggarapan!BI93</f>
        <v>244.32187705123025</v>
      </c>
      <c r="O91" s="96">
        <f>penggarapan!BZ387</f>
        <v>248.94611920359122</v>
      </c>
      <c r="P91" s="71">
        <f>penggarapan!BM93</f>
        <v>-45.432832565602659</v>
      </c>
      <c r="Q91" s="71">
        <f>penggarapan!CA387</f>
        <v>-55.218740565636523</v>
      </c>
    </row>
    <row r="92" spans="1:17" ht="15">
      <c r="A92" s="69" t="str">
        <f>TEXT(penggarapan!F94,"dddd")</f>
        <v>Senin</v>
      </c>
      <c r="B92" s="91">
        <f>DATE(penggarapan!D94,penggarapan!E94,penggarapan!F94)</f>
        <v>41610</v>
      </c>
      <c r="C92" s="92">
        <f>penggarapan!J94/24</f>
        <v>0.86458333333333337</v>
      </c>
      <c r="D92" s="90">
        <f>penggarapan!AN94*149598000</f>
        <v>147481798.27358407</v>
      </c>
      <c r="E92" s="93">
        <f>penggarapan!BA388</f>
        <v>363120.11431524454</v>
      </c>
      <c r="F92" s="69"/>
      <c r="G92" s="94">
        <f>penggarapan!AV94</f>
        <v>16.596305719456613</v>
      </c>
      <c r="H92" s="94">
        <f>penggarapan!BM388/15</f>
        <v>15.956383824726696</v>
      </c>
      <c r="I92" s="95">
        <f>penggarapan!AP94</f>
        <v>250.54588469844825</v>
      </c>
      <c r="J92" s="71">
        <f>penggarapan!AJ388</f>
        <v>236.31275757884654</v>
      </c>
      <c r="K92" s="71">
        <f>penggarapan!AX94</f>
        <v>-22.024741554758215</v>
      </c>
      <c r="L92" s="71">
        <f>penggarapan!AP388</f>
        <v>1.687229132288951</v>
      </c>
      <c r="M92" s="71">
        <f>penggarapan!BR388</f>
        <v>-17.684175390972385</v>
      </c>
      <c r="N92" s="96">
        <f>penggarapan!BI94</f>
        <v>242.76721300998705</v>
      </c>
      <c r="O92" s="96">
        <f>penggarapan!BZ388</f>
        <v>247.24256040275765</v>
      </c>
      <c r="P92" s="71">
        <f>penggarapan!BM94</f>
        <v>-48.803870993727678</v>
      </c>
      <c r="Q92" s="71">
        <f>penggarapan!CA388</f>
        <v>-58.671922004774693</v>
      </c>
    </row>
    <row r="93" spans="1:17" ht="15">
      <c r="A93" s="69" t="str">
        <f>TEXT(penggarapan!F95,"dddd")</f>
        <v>Senin</v>
      </c>
      <c r="B93" s="91">
        <f>DATE(penggarapan!D95,penggarapan!E95,penggarapan!F95)</f>
        <v>41610</v>
      </c>
      <c r="C93" s="92">
        <f>penggarapan!J95/24</f>
        <v>0.875</v>
      </c>
      <c r="D93" s="90">
        <f>penggarapan!AN95*149598000</f>
        <v>147481556.86850184</v>
      </c>
      <c r="E93" s="93">
        <f>penggarapan!BA389</f>
        <v>363082.80388205877</v>
      </c>
      <c r="F93" s="69"/>
      <c r="G93" s="94">
        <f>penggarapan!AV95</f>
        <v>16.597057529046285</v>
      </c>
      <c r="H93" s="94">
        <f>penggarapan!BM389/15</f>
        <v>15.956857589991984</v>
      </c>
      <c r="I93" s="95">
        <f>penggarapan!AP95</f>
        <v>250.55644712088221</v>
      </c>
      <c r="J93" s="71">
        <f>penggarapan!AJ389</f>
        <v>236.32068452338808</v>
      </c>
      <c r="K93" s="71">
        <f>penggarapan!AX95</f>
        <v>-22.026250349069983</v>
      </c>
      <c r="L93" s="71">
        <f>penggarapan!AP389</f>
        <v>1.6899398696244923</v>
      </c>
      <c r="M93" s="71">
        <f>penggarapan!BR389</f>
        <v>-17.683372640084247</v>
      </c>
      <c r="N93" s="96">
        <f>penggarapan!BI95</f>
        <v>240.82018076551901</v>
      </c>
      <c r="O93" s="96">
        <f>penggarapan!BZ389</f>
        <v>245.05147457609922</v>
      </c>
      <c r="P93" s="71">
        <f>penggarapan!BM95</f>
        <v>-52.135540217142996</v>
      </c>
      <c r="Q93" s="71">
        <f>penggarapan!CA389</f>
        <v>-62.080244893874415</v>
      </c>
    </row>
    <row r="94" spans="1:17" ht="15">
      <c r="A94" s="69" t="str">
        <f>TEXT(penggarapan!F96,"dddd")</f>
        <v>Senin</v>
      </c>
      <c r="B94" s="91">
        <f>DATE(penggarapan!D96,penggarapan!E96,penggarapan!F96)</f>
        <v>41610</v>
      </c>
      <c r="C94" s="92">
        <f>penggarapan!J96/24</f>
        <v>0.88541666666666663</v>
      </c>
      <c r="D94" s="90">
        <f>penggarapan!AN96*149598000</f>
        <v>147481315.5329493</v>
      </c>
      <c r="E94" s="93">
        <f>penggarapan!BA390</f>
        <v>363045.60802770895</v>
      </c>
      <c r="F94" s="69"/>
      <c r="G94" s="94">
        <f>penggarapan!AV96</f>
        <v>16.597809357110815</v>
      </c>
      <c r="H94" s="94">
        <f>penggarapan!BM390/15</f>
        <v>15.957316908531432</v>
      </c>
      <c r="I94" s="95">
        <f>penggarapan!AP96</f>
        <v>250.56700957787888</v>
      </c>
      <c r="J94" s="71">
        <f>penggarapan!AJ390</f>
        <v>236.32836968002891</v>
      </c>
      <c r="K94" s="71">
        <f>penggarapan!AX96</f>
        <v>-22.02775837664322</v>
      </c>
      <c r="L94" s="71">
        <f>penggarapan!AP390</f>
        <v>1.6898406027214115</v>
      </c>
      <c r="M94" s="71">
        <f>penggarapan!BR390</f>
        <v>-17.685247240775226</v>
      </c>
      <c r="N94" s="96">
        <f>penggarapan!BI96</f>
        <v>238.37141649607685</v>
      </c>
      <c r="O94" s="96">
        <f>penggarapan!BZ390</f>
        <v>242.144600702069</v>
      </c>
      <c r="P94" s="71">
        <f>penggarapan!BM96</f>
        <v>-55.415168751275324</v>
      </c>
      <c r="Q94" s="71">
        <f>penggarapan!CA390</f>
        <v>-65.418041374857793</v>
      </c>
    </row>
    <row r="95" spans="1:17" ht="15">
      <c r="A95" s="69" t="str">
        <f>TEXT(penggarapan!F97,"dddd")</f>
        <v>Senin</v>
      </c>
      <c r="B95" s="91">
        <f>DATE(penggarapan!D97,penggarapan!E97,penggarapan!F97)</f>
        <v>41610</v>
      </c>
      <c r="C95" s="92">
        <f>penggarapan!J97/24</f>
        <v>0.89583333333333337</v>
      </c>
      <c r="D95" s="90">
        <f>penggarapan!AN97*149598000</f>
        <v>147481074.26692426</v>
      </c>
      <c r="E95" s="93">
        <f>penggarapan!BA391</f>
        <v>363008.52697875287</v>
      </c>
      <c r="F95" s="69"/>
      <c r="G95" s="94">
        <f>penggarapan!AV97</f>
        <v>16.59856120367672</v>
      </c>
      <c r="H95" s="94">
        <f>penggarapan!BM391/15</f>
        <v>15.95776177765171</v>
      </c>
      <c r="I95" s="95">
        <f>penggarapan!AP97</f>
        <v>250.57757206990183</v>
      </c>
      <c r="J95" s="71">
        <f>penggarapan!AJ391</f>
        <v>236.33581301005358</v>
      </c>
      <c r="K95" s="71">
        <f>penggarapan!AX97</f>
        <v>-22.029265637461631</v>
      </c>
      <c r="L95" s="71">
        <f>penggarapan!AP391</f>
        <v>1.7034347852082179</v>
      </c>
      <c r="M95" s="71">
        <f>penggarapan!BR391</f>
        <v>-17.673743750459774</v>
      </c>
      <c r="N95" s="71">
        <f>penggarapan!BI97</f>
        <v>235.27090763779597</v>
      </c>
      <c r="O95" s="71">
        <f>penggarapan!BZ391</f>
        <v>238.25654467730499</v>
      </c>
      <c r="P95" s="71">
        <f>penggarapan!BM97</f>
        <v>-58.625198130945066</v>
      </c>
      <c r="Q95" s="71">
        <f>penggarapan!CA391</f>
        <v>-68.658515581657113</v>
      </c>
    </row>
    <row r="96" spans="1:17" ht="15">
      <c r="A96" s="69" t="str">
        <f>TEXT(penggarapan!F98,"dddd")</f>
        <v>Senin</v>
      </c>
      <c r="B96" s="91">
        <f>DATE(penggarapan!D98,penggarapan!E98,penggarapan!F98)</f>
        <v>41610</v>
      </c>
      <c r="C96" s="92">
        <f>penggarapan!J98/24</f>
        <v>0.90625</v>
      </c>
      <c r="D96" s="90">
        <f>penggarapan!AN98*149598000</f>
        <v>147480833.07045659</v>
      </c>
      <c r="E96" s="93">
        <f>penggarapan!BA392</f>
        <v>362971.56096602883</v>
      </c>
      <c r="F96" s="69"/>
      <c r="G96" s="94">
        <f>penggarapan!AV98</f>
        <v>16.59931306866962</v>
      </c>
      <c r="H96" s="94">
        <f>penggarapan!BM392/15</f>
        <v>15.958192201496361</v>
      </c>
      <c r="I96" s="95">
        <f>penggarapan!AP98</f>
        <v>250.58813459599727</v>
      </c>
      <c r="J96" s="71">
        <f>penggarapan!AJ392</f>
        <v>236.34301458893776</v>
      </c>
      <c r="K96" s="71">
        <f>penggarapan!AX98</f>
        <v>-22.030772131306726</v>
      </c>
      <c r="L96" s="71">
        <f>penggarapan!AP392</f>
        <v>1.7043546311393383</v>
      </c>
      <c r="M96" s="71">
        <f>penggarapan!BR392</f>
        <v>-17.674514252677255</v>
      </c>
      <c r="N96" s="71">
        <f>penggarapan!BI98</f>
        <v>231.31313660986717</v>
      </c>
      <c r="O96" s="71">
        <f>penggarapan!BZ392</f>
        <v>232.85553497372001</v>
      </c>
      <c r="P96" s="71">
        <f>penggarapan!BM98</f>
        <v>-61.740721814021676</v>
      </c>
      <c r="Q96" s="71">
        <f>penggarapan!CA392</f>
        <v>-71.735076868697476</v>
      </c>
    </row>
    <row r="97" spans="1:17" ht="15">
      <c r="A97" s="69" t="str">
        <f>TEXT(penggarapan!F99,"dddd")</f>
        <v>Senin</v>
      </c>
      <c r="B97" s="91">
        <f>DATE(penggarapan!D99,penggarapan!E99,penggarapan!F99)</f>
        <v>41610</v>
      </c>
      <c r="C97" s="92">
        <f>penggarapan!J99/24</f>
        <v>0.91666666666666663</v>
      </c>
      <c r="D97" s="90">
        <f>penggarapan!AN99*149598000</f>
        <v>147480591.94354391</v>
      </c>
      <c r="E97" s="93">
        <f>penggarapan!BA393</f>
        <v>362934.71021467738</v>
      </c>
      <c r="F97" s="69"/>
      <c r="G97" s="94">
        <f>penggarapan!AV99</f>
        <v>16.600064952115893</v>
      </c>
      <c r="H97" s="94">
        <f>penggarapan!BM393/15</f>
        <v>15.958608191163091</v>
      </c>
      <c r="I97" s="95">
        <f>penggarapan!AP99</f>
        <v>250.59869715662697</v>
      </c>
      <c r="J97" s="71">
        <f>penggarapan!AJ393</f>
        <v>236.34997460830598</v>
      </c>
      <c r="K97" s="71">
        <f>penggarapan!AX99</f>
        <v>-22.032277858162065</v>
      </c>
      <c r="L97" s="71">
        <f>penggarapan!AP393</f>
        <v>1.6943028633921238</v>
      </c>
      <c r="M97" s="71">
        <f>penggarapan!BR393</f>
        <v>-17.685902665041798</v>
      </c>
      <c r="N97" s="71">
        <f>penggarapan!BI99</f>
        <v>226.22184231255883</v>
      </c>
      <c r="O97" s="71">
        <f>penggarapan!BZ393</f>
        <v>225.21125731222864</v>
      </c>
      <c r="P97" s="71">
        <f>penggarapan!BM99</f>
        <v>-64.725646265304221</v>
      </c>
      <c r="Q97" s="71">
        <f>penggarapan!CA393</f>
        <v>-74.548985483242575</v>
      </c>
    </row>
    <row r="98" spans="1:17" ht="15">
      <c r="A98" s="69" t="str">
        <f>TEXT(penggarapan!F100,"dddd")</f>
        <v>Senin</v>
      </c>
      <c r="B98" s="91">
        <f>DATE(penggarapan!D100,penggarapan!E100,penggarapan!F100)</f>
        <v>41610</v>
      </c>
      <c r="C98" s="92">
        <f>penggarapan!J100/24</f>
        <v>0.92708333333333337</v>
      </c>
      <c r="D98" s="90">
        <f>penggarapan!AN100*149598000</f>
        <v>147480350.88618401</v>
      </c>
      <c r="E98" s="93">
        <f>penggarapan!BA394</f>
        <v>362897.97494916373</v>
      </c>
      <c r="F98" s="69"/>
      <c r="G98" s="94">
        <f>penggarapan!AV100</f>
        <v>16.600816854041913</v>
      </c>
      <c r="H98" s="94">
        <f>penggarapan!BM394/15</f>
        <v>15.959009764635448</v>
      </c>
      <c r="I98" s="95">
        <f>penggarapan!AP100</f>
        <v>250.60925975225265</v>
      </c>
      <c r="J98" s="71">
        <f>penggarapan!AJ394</f>
        <v>236.35669337478373</v>
      </c>
      <c r="K98" s="71">
        <f>penggarapan!AX100</f>
        <v>-22.033782818011083</v>
      </c>
      <c r="L98" s="71">
        <f>penggarapan!AP394</f>
        <v>1.703406043552298</v>
      </c>
      <c r="M98" s="71">
        <f>penggarapan!BR394</f>
        <v>-17.678599557233184</v>
      </c>
      <c r="N98" s="71">
        <f>penggarapan!BI100</f>
        <v>219.64690590596732</v>
      </c>
      <c r="O98" s="71">
        <f>penggarapan!BZ394</f>
        <v>214.3946034364283</v>
      </c>
      <c r="P98" s="71">
        <f>penggarapan!BM100</f>
        <v>-67.526817295190213</v>
      </c>
      <c r="Q98" s="71">
        <f>penggarapan!CA394</f>
        <v>-76.951881281620615</v>
      </c>
    </row>
    <row r="99" spans="1:17" ht="15">
      <c r="A99" s="69" t="str">
        <f>TEXT(penggarapan!F101,"dddd")</f>
        <v>Senin</v>
      </c>
      <c r="B99" s="91">
        <f>DATE(penggarapan!D101,penggarapan!E101,penggarapan!F101)</f>
        <v>41610</v>
      </c>
      <c r="C99" s="92">
        <f>penggarapan!J101/24</f>
        <v>0.9375</v>
      </c>
      <c r="D99" s="90">
        <f>penggarapan!AN101*149598000</f>
        <v>147480109.89840668</v>
      </c>
      <c r="E99" s="93">
        <f>penggarapan!BA395</f>
        <v>362861.35539816692</v>
      </c>
      <c r="F99" s="69"/>
      <c r="G99" s="94">
        <f>penggarapan!AV101</f>
        <v>16.601568774373295</v>
      </c>
      <c r="H99" s="94">
        <f>penggarapan!BM395/15</f>
        <v>15.959396946723695</v>
      </c>
      <c r="I99" s="95">
        <f>penggarapan!AP101</f>
        <v>250.61982238192059</v>
      </c>
      <c r="J99" s="71">
        <f>penggarapan!AJ395</f>
        <v>236.36317130900531</v>
      </c>
      <c r="K99" s="71">
        <f>penggarapan!AX101</f>
        <v>-22.035287010635617</v>
      </c>
      <c r="L99" s="71">
        <f>penggarapan!AP395</f>
        <v>1.7074637996036122</v>
      </c>
      <c r="M99" s="71">
        <f>penggarapan!BR395</f>
        <v>-17.676149042195188</v>
      </c>
      <c r="N99" s="71">
        <f>penggarapan!BI101</f>
        <v>211.2095359659113</v>
      </c>
      <c r="O99" s="71">
        <f>penggarapan!BZ395</f>
        <v>199.43174105940955</v>
      </c>
      <c r="P99" s="71">
        <f>penggarapan!BM101</f>
        <v>-70.065648934218572</v>
      </c>
      <c r="Q99" s="71">
        <f>penggarapan!CA395</f>
        <v>-78.656662062022647</v>
      </c>
    </row>
    <row r="100" spans="1:17" ht="15">
      <c r="A100" s="69" t="str">
        <f>TEXT(penggarapan!F102,"dddd")</f>
        <v>Senin</v>
      </c>
      <c r="B100" s="91">
        <f>DATE(penggarapan!D102,penggarapan!E102,penggarapan!F102)</f>
        <v>41610</v>
      </c>
      <c r="C100" s="92">
        <f>penggarapan!J102/24</f>
        <v>0.94791666666666663</v>
      </c>
      <c r="D100" s="90">
        <f>penggarapan!AN102*149598000</f>
        <v>147479868.98020971</v>
      </c>
      <c r="E100" s="93">
        <f>penggarapan!BA396</f>
        <v>362824.85178471578</v>
      </c>
      <c r="F100" s="69"/>
      <c r="G100" s="94">
        <f>penggarapan!AV102</f>
        <v>16.602320713136532</v>
      </c>
      <c r="H100" s="94">
        <f>penggarapan!BM396/15</f>
        <v>15.959769769161236</v>
      </c>
      <c r="I100" s="95">
        <f>penggarapan!AP102</f>
        <v>250.63038504609423</v>
      </c>
      <c r="J100" s="71">
        <f>penggarapan!AJ396</f>
        <v>236.36940894722358</v>
      </c>
      <c r="K100" s="71">
        <f>penggarapan!AX102</f>
        <v>-22.036790436019459</v>
      </c>
      <c r="L100" s="71">
        <f>penggarapan!AP396</f>
        <v>1.6917846626761026</v>
      </c>
      <c r="M100" s="71">
        <f>penggarapan!BR396</f>
        <v>-17.692844867851324</v>
      </c>
      <c r="N100" s="71">
        <f>penggarapan!BI102</f>
        <v>200.66752676299231</v>
      </c>
      <c r="O100" s="71">
        <f>penggarapan!BZ396</f>
        <v>180.94152986752869</v>
      </c>
      <c r="P100" s="71">
        <f>penggarapan!BM102</f>
        <v>-72.228490018220953</v>
      </c>
      <c r="Q100" s="71">
        <f>penggarapan!CA396</f>
        <v>-79.308437724605625</v>
      </c>
    </row>
    <row r="101" spans="1:17" ht="15">
      <c r="A101" s="69" t="str">
        <f>TEXT(penggarapan!F103,"dddd")</f>
        <v>Senin</v>
      </c>
      <c r="B101" s="91">
        <f>DATE(penggarapan!D103,penggarapan!E103,penggarapan!F103)</f>
        <v>41610</v>
      </c>
      <c r="C101" s="92">
        <f>penggarapan!J103/24</f>
        <v>0.95833333333333337</v>
      </c>
      <c r="D101" s="90">
        <f>penggarapan!AN103*149598000</f>
        <v>147479628.13159063</v>
      </c>
      <c r="E101" s="93">
        <f>penggarapan!BA397</f>
        <v>362788.46433115978</v>
      </c>
      <c r="F101" s="69"/>
      <c r="G101" s="94">
        <f>penggarapan!AV103</f>
        <v>16.603072670357928</v>
      </c>
      <c r="H101" s="94">
        <f>penggarapan!BM397/15</f>
        <v>15.960128270533396</v>
      </c>
      <c r="I101" s="95">
        <f>penggarapan!AP103</f>
        <v>250.64094774523454</v>
      </c>
      <c r="J101" s="71">
        <f>penggarapan!AJ397</f>
        <v>236.37540694011562</v>
      </c>
      <c r="K101" s="71">
        <f>penggarapan!AX103</f>
        <v>-22.038293094145946</v>
      </c>
      <c r="L101" s="71">
        <f>penggarapan!AP397</f>
        <v>1.6958773701529803</v>
      </c>
      <c r="M101" s="71">
        <f>penggarapan!BR397</f>
        <v>-17.690249023608345</v>
      </c>
      <c r="N101" s="71">
        <f>penggarapan!BI103</f>
        <v>188.2474698314555</v>
      </c>
      <c r="O101" s="71">
        <f>penggarapan!BZ397</f>
        <v>162.27422885542623</v>
      </c>
      <c r="P101" s="71">
        <f>penggarapan!BM103</f>
        <v>-73.862741656607668</v>
      </c>
      <c r="Q101" s="71">
        <f>penggarapan!CA397</f>
        <v>-78.759260631431161</v>
      </c>
    </row>
    <row r="102" spans="1:17" ht="15">
      <c r="A102" s="69" t="str">
        <f>TEXT(penggarapan!F104,"dddd")</f>
        <v>Senin</v>
      </c>
      <c r="B102" s="91">
        <f>DATE(penggarapan!D104,penggarapan!E104,penggarapan!F104)</f>
        <v>41610</v>
      </c>
      <c r="C102" s="92">
        <f>penggarapan!J104/24</f>
        <v>0.96875</v>
      </c>
      <c r="D102" s="90">
        <f>penggarapan!AN104*149598000</f>
        <v>147479387.35257947</v>
      </c>
      <c r="E102" s="93">
        <f>penggarapan!BA398</f>
        <v>362752.1932640124</v>
      </c>
      <c r="F102" s="69"/>
      <c r="G102" s="94">
        <f>penggarapan!AV104</f>
        <v>16.603824645963147</v>
      </c>
      <c r="H102" s="94">
        <f>penggarapan!BM398/15</f>
        <v>15.960472496215077</v>
      </c>
      <c r="I102" s="95">
        <f>penggarapan!AP104</f>
        <v>250.65151047838853</v>
      </c>
      <c r="J102" s="71">
        <f>penggarapan!AJ398</f>
        <v>236.38116605173738</v>
      </c>
      <c r="K102" s="71">
        <f>penggarapan!AX104</f>
        <v>-22.039794984797322</v>
      </c>
      <c r="L102" s="71">
        <f>penggarapan!AP398</f>
        <v>1.7066035351659974</v>
      </c>
      <c r="M102" s="71">
        <f>penggarapan!BR398</f>
        <v>-17.681143856725086</v>
      </c>
      <c r="N102" s="71">
        <f>penggarapan!BI104</f>
        <v>174.93102404410592</v>
      </c>
      <c r="O102" s="71">
        <f>penggarapan!BZ398</f>
        <v>146.88036548300769</v>
      </c>
      <c r="P102" s="71">
        <f>penggarapan!BM104</f>
        <v>-74.796483621995918</v>
      </c>
      <c r="Q102" s="71">
        <f>penggarapan!CA398</f>
        <v>-77.151579551627307</v>
      </c>
    </row>
    <row r="103" spans="1:17" ht="15">
      <c r="A103" s="69" t="str">
        <f>TEXT(penggarapan!F105,"dddd")</f>
        <v>Senin</v>
      </c>
      <c r="B103" s="91">
        <f>DATE(penggarapan!D105,penggarapan!E105,penggarapan!F105)</f>
        <v>41610</v>
      </c>
      <c r="C103" s="92">
        <f>penggarapan!J105/24</f>
        <v>0.97916666666666663</v>
      </c>
      <c r="D103" s="90">
        <f>penggarapan!AN105*149598000</f>
        <v>147479146.64317387</v>
      </c>
      <c r="E103" s="93">
        <f>penggarapan!BA399</f>
        <v>362716.03880418406</v>
      </c>
      <c r="F103" s="69"/>
      <c r="G103" s="94">
        <f>penggarapan!AV105</f>
        <v>16.604576639978411</v>
      </c>
      <c r="H103" s="94">
        <f>penggarapan!BM399/15</f>
        <v>15.960802498446888</v>
      </c>
      <c r="I103" s="95">
        <f>penggarapan!AP105</f>
        <v>250.66207324601615</v>
      </c>
      <c r="J103" s="71">
        <f>penggarapan!AJ399</f>
        <v>236.38668716079587</v>
      </c>
      <c r="K103" s="71">
        <f>penggarapan!AX105</f>
        <v>-22.041296107956878</v>
      </c>
      <c r="L103" s="71">
        <f>penggarapan!AP399</f>
        <v>1.7104013259249358</v>
      </c>
      <c r="M103" s="71">
        <f>penggarapan!BR399</f>
        <v>-17.678724185844072</v>
      </c>
      <c r="N103" s="71">
        <f>penggarapan!BI105</f>
        <v>162.18116617809139</v>
      </c>
      <c r="O103" s="71">
        <f>penggarapan!BZ399</f>
        <v>135.66241413035905</v>
      </c>
      <c r="P103" s="71">
        <f>penggarapan!BM105</f>
        <v>-74.898956626706735</v>
      </c>
      <c r="Q103" s="71">
        <f>penggarapan!CA399</f>
        <v>-74.808851477229766</v>
      </c>
    </row>
    <row r="104" spans="1:17" ht="15">
      <c r="A104" s="69" t="str">
        <f>TEXT(penggarapan!F106,"dddd")</f>
        <v>Senin</v>
      </c>
      <c r="B104" s="91">
        <f>DATE(penggarapan!D106,penggarapan!E106,penggarapan!F106)</f>
        <v>41610</v>
      </c>
      <c r="C104" s="92">
        <f>penggarapan!J106/24</f>
        <v>0.98958333333333337</v>
      </c>
      <c r="D104" s="90">
        <f>penggarapan!AN106*149598000</f>
        <v>147478906.00337139</v>
      </c>
      <c r="E104" s="93">
        <f>penggarapan!BA400</f>
        <v>362680.001171891</v>
      </c>
      <c r="F104" s="69"/>
      <c r="G104" s="94">
        <f>penggarapan!AV106</f>
        <v>16.605328652430419</v>
      </c>
      <c r="H104" s="94">
        <f>penggarapan!BM400/15</f>
        <v>15.961118336260913</v>
      </c>
      <c r="I104" s="95">
        <f>penggarapan!AP106</f>
        <v>250.6726360485838</v>
      </c>
      <c r="J104" s="71">
        <f>penggarapan!AJ400</f>
        <v>236.39197125940566</v>
      </c>
      <c r="K104" s="71">
        <f>penggarapan!AX106</f>
        <v>-22.042796463608735</v>
      </c>
      <c r="L104" s="71">
        <f>penggarapan!AP400</f>
        <v>1.6964711504733665</v>
      </c>
      <c r="M104" s="71">
        <f>penggarapan!BR400</f>
        <v>-17.693497794147302</v>
      </c>
      <c r="N104" s="71">
        <f>penggarapan!BI106</f>
        <v>151.14740651829609</v>
      </c>
      <c r="O104" s="71">
        <f>penggarapan!BZ400</f>
        <v>127.82077877920506</v>
      </c>
      <c r="P104" s="71">
        <f>penggarapan!BM106</f>
        <v>-74.154018502117296</v>
      </c>
      <c r="Q104" s="71">
        <f>penggarapan!CA400</f>
        <v>-72.010497804014364</v>
      </c>
    </row>
    <row r="105" spans="1:17" ht="15">
      <c r="A105" s="69" t="str">
        <f>TEXT(penggarapan!F107,"dddd")</f>
        <v>Senin</v>
      </c>
      <c r="B105" s="91">
        <f>DATE(penggarapan!D107,penggarapan!E107,penggarapan!F107)</f>
        <v>41610</v>
      </c>
      <c r="C105" s="92">
        <f>penggarapan!J107/24</f>
        <v>1</v>
      </c>
      <c r="D105" s="90">
        <f>penggarapan!AN107*149598000</f>
        <v>147478665.43320203</v>
      </c>
      <c r="E105" s="93">
        <f>penggarapan!BA401</f>
        <v>362644.08059147414</v>
      </c>
      <c r="F105" s="69"/>
      <c r="G105" s="94">
        <f>penggarapan!AV107</f>
        <v>16.606080683244475</v>
      </c>
      <c r="H105" s="94">
        <f>penggarapan!BM401/15</f>
        <v>15.961420075415173</v>
      </c>
      <c r="I105" s="95">
        <f>penggarapan!AP107</f>
        <v>250.68319888513383</v>
      </c>
      <c r="J105" s="71">
        <f>penggarapan!AJ401</f>
        <v>236.39701945199164</v>
      </c>
      <c r="K105" s="71">
        <f>penggarapan!AX107</f>
        <v>-22.044296051534772</v>
      </c>
      <c r="L105" s="71">
        <f>penggarapan!AP401</f>
        <v>1.6959222052910672</v>
      </c>
      <c r="M105" s="71">
        <f>penggarapan!BR401</f>
        <v>-17.695197735212979</v>
      </c>
      <c r="N105" s="71">
        <f>penggarapan!BI107</f>
        <v>142.22178999254947</v>
      </c>
      <c r="O105" s="71">
        <f>penggarapan!BZ401</f>
        <v>122.24182759265452</v>
      </c>
      <c r="P105" s="71">
        <f>penggarapan!BM107</f>
        <v>-72.670814197419915</v>
      </c>
      <c r="Q105" s="71">
        <f>penggarapan!CA401</f>
        <v>-68.952620119683857</v>
      </c>
    </row>
    <row r="106" spans="1:17" ht="15">
      <c r="A106" s="69" t="str">
        <f>TEXT(penggarapan!F108,"dddd")</f>
        <v>Senin</v>
      </c>
      <c r="B106" s="91">
        <f>DATE(penggarapan!D108,penggarapan!E108,penggarapan!F108)</f>
        <v>41610</v>
      </c>
      <c r="C106" s="92">
        <f>penggarapan!J108/24</f>
        <v>1.0104166666666667</v>
      </c>
      <c r="D106" s="90">
        <f>penggarapan!AN108*149598000</f>
        <v>147478424.93266344</v>
      </c>
      <c r="E106" s="93">
        <f>penggarapan!BA402</f>
        <v>362608.27728170773</v>
      </c>
      <c r="F106" s="69"/>
      <c r="G106" s="94">
        <f>penggarapan!AV108</f>
        <v>16.606832732447138</v>
      </c>
      <c r="H106" s="94">
        <f>penggarapan!BM402/15</f>
        <v>15.961707788449587</v>
      </c>
      <c r="I106" s="95">
        <f>penggarapan!AP108</f>
        <v>250.69376175613087</v>
      </c>
      <c r="J106" s="71">
        <f>penggarapan!AJ402</f>
        <v>236.40183295622481</v>
      </c>
      <c r="K106" s="71">
        <f>penggarapan!AX108</f>
        <v>-22.045794871718968</v>
      </c>
      <c r="L106" s="71">
        <f>penggarapan!AP402</f>
        <v>1.7018218200102173</v>
      </c>
      <c r="M106" s="71">
        <f>penggarapan!BR402</f>
        <v>-17.690569206882305</v>
      </c>
      <c r="N106" s="71">
        <f>penggarapan!BI108</f>
        <v>135.23832211422445</v>
      </c>
      <c r="O106" s="71">
        <f>penggarapan!BZ402</f>
        <v>118.19204814176646</v>
      </c>
      <c r="P106" s="71">
        <f>penggarapan!BM108</f>
        <v>-70.618470301674932</v>
      </c>
      <c r="Q106" s="71">
        <f>penggarapan!CA402</f>
        <v>-65.730458129953647</v>
      </c>
    </row>
    <row r="107" spans="1:17" ht="15">
      <c r="A107" s="69" t="str">
        <f>TEXT(penggarapan!F109,"dddd")</f>
        <v>Senin</v>
      </c>
      <c r="B107" s="91">
        <f>DATE(penggarapan!D109,penggarapan!E109,penggarapan!F109)</f>
        <v>41610</v>
      </c>
      <c r="C107" s="92">
        <f>penggarapan!J109/24</f>
        <v>1.0208333333333333</v>
      </c>
      <c r="D107" s="90">
        <f>penggarapan!AN109*149598000</f>
        <v>147478184.50175321</v>
      </c>
      <c r="E107" s="93">
        <f>penggarapan!BA403</f>
        <v>362572.59146068338</v>
      </c>
      <c r="F107" s="69"/>
      <c r="G107" s="94">
        <f>penggarapan!AV109</f>
        <v>16.6075848000647</v>
      </c>
      <c r="H107" s="94">
        <f>penggarapan!BM403/15</f>
        <v>15.961981554608679</v>
      </c>
      <c r="I107" s="95">
        <f>penggarapan!AP109</f>
        <v>250.70432466203579</v>
      </c>
      <c r="J107" s="71">
        <f>penggarapan!AJ403</f>
        <v>236.40641310172936</v>
      </c>
      <c r="K107" s="71">
        <f>penggarapan!AX109</f>
        <v>-22.047292924144617</v>
      </c>
      <c r="L107" s="71">
        <f>penggarapan!AP403</f>
        <v>1.7081677633461823</v>
      </c>
      <c r="M107" s="71">
        <f>penggarapan!BR403</f>
        <v>-17.685452321583057</v>
      </c>
      <c r="N107" s="71">
        <f>penggarapan!BI109</f>
        <v>129.82938411238953</v>
      </c>
      <c r="O107" s="71">
        <f>penggarapan!BZ403</f>
        <v>115.19391861008867</v>
      </c>
      <c r="P107" s="71">
        <f>penggarapan!BM109</f>
        <v>-68.157331934091189</v>
      </c>
      <c r="Q107" s="71">
        <f>penggarapan!CA403</f>
        <v>-62.399764831963978</v>
      </c>
    </row>
    <row r="108" spans="1:17" ht="15">
      <c r="A108" s="69" t="str">
        <f>TEXT(penggarapan!F110,"dddd")</f>
        <v>Senin</v>
      </c>
      <c r="B108" s="91">
        <f>DATE(penggarapan!D110,penggarapan!E110,penggarapan!F110)</f>
        <v>41610</v>
      </c>
      <c r="C108" s="92">
        <f>penggarapan!J110/24</f>
        <v>1.03125</v>
      </c>
      <c r="D108" s="90">
        <f>penggarapan!AN110*149598000</f>
        <v>147477944.14050132</v>
      </c>
      <c r="E108" s="93">
        <f>penggarapan!BA404</f>
        <v>362537.02335054049</v>
      </c>
      <c r="F108" s="69"/>
      <c r="G108" s="94">
        <f>penggarapan!AV110</f>
        <v>16.608336886022713</v>
      </c>
      <c r="H108" s="94">
        <f>penggarapan!BM404/15</f>
        <v>15.962241459773288</v>
      </c>
      <c r="I108" s="95">
        <f>penggarapan!AP110</f>
        <v>250.71488760189462</v>
      </c>
      <c r="J108" s="71">
        <f>penggarapan!AJ404</f>
        <v>236.41076132894048</v>
      </c>
      <c r="K108" s="71">
        <f>penggarapan!AX110</f>
        <v>-22.048790208594475</v>
      </c>
      <c r="L108" s="71">
        <f>penggarapan!AP404</f>
        <v>1.7084694445314779</v>
      </c>
      <c r="M108" s="71">
        <f>penggarapan!BR404</f>
        <v>-17.686162562071921</v>
      </c>
      <c r="N108" s="71">
        <f>penggarapan!BI110</f>
        <v>180</v>
      </c>
      <c r="O108" s="71">
        <f>penggarapan!BZ404</f>
        <v>112.94301844173494</v>
      </c>
      <c r="P108" s="71">
        <f>penggarapan!BM110</f>
        <v>-65.410444895195965</v>
      </c>
      <c r="Q108" s="71">
        <f>penggarapan!CA404</f>
        <v>-58.99420440982707</v>
      </c>
    </row>
    <row r="109" spans="1:17" ht="15">
      <c r="A109" s="69"/>
      <c r="B109" s="91"/>
      <c r="C109" s="92"/>
      <c r="D109" s="90"/>
      <c r="E109" s="93"/>
      <c r="F109" s="69"/>
      <c r="G109" s="94"/>
      <c r="H109" s="94"/>
      <c r="I109" s="95"/>
      <c r="J109" s="71"/>
      <c r="K109" s="71"/>
      <c r="L109" s="71"/>
      <c r="M109" s="71"/>
      <c r="N109" s="71"/>
      <c r="O109" s="71"/>
      <c r="P109" s="71"/>
      <c r="Q109" s="71"/>
    </row>
    <row r="110" spans="1:17" ht="15">
      <c r="A110" s="69" t="str">
        <f>TEXT(penggarapan!F112,"dddd")</f>
        <v>Selasa</v>
      </c>
      <c r="B110" s="91">
        <f>DATE(penggarapan!D112,penggarapan!E112,penggarapan!F112)</f>
        <v>41611</v>
      </c>
      <c r="C110" s="92">
        <f>penggarapan!J112/24</f>
        <v>4.1666666666666664E-2</v>
      </c>
      <c r="D110" s="90">
        <f>penggarapan!AN112*149598000</f>
        <v>147477703.84855089</v>
      </c>
      <c r="E110" s="93">
        <f>penggarapan!BA406</f>
        <v>362501.44811395201</v>
      </c>
      <c r="F110" s="69"/>
      <c r="G110" s="94">
        <f>penggarapan!AV112</f>
        <v>16.60908899145722</v>
      </c>
      <c r="H110" s="94">
        <f>penggarapan!BM406/15</f>
        <v>15.962946460864854</v>
      </c>
      <c r="I110" s="95">
        <f>penggarapan!AP112</f>
        <v>250.72545059175411</v>
      </c>
      <c r="J110" s="71">
        <f>penggarapan!AJ406</f>
        <v>236.42255592170434</v>
      </c>
      <c r="K110" s="71">
        <f>penggarapan!AX112</f>
        <v>-22.050286727259525</v>
      </c>
      <c r="L110" s="71">
        <f>penggarapan!AP406</f>
        <v>1.6991286795722367</v>
      </c>
      <c r="M110" s="71">
        <f>penggarapan!BR406</f>
        <v>-17.697973196079047</v>
      </c>
      <c r="N110" s="71">
        <f>penggarapan!BI112</f>
        <v>122.34843999744901</v>
      </c>
      <c r="O110" s="71">
        <f>penggarapan!BZ406</f>
        <v>111.24284074456634</v>
      </c>
      <c r="P110" s="71">
        <f>penggarapan!BM112</f>
        <v>-62.463879565290441</v>
      </c>
      <c r="Q110" s="71">
        <f>penggarapan!CA406</f>
        <v>-55.54189965944969</v>
      </c>
    </row>
    <row r="111" spans="1:17" ht="15">
      <c r="A111" s="69" t="str">
        <f>TEXT(penggarapan!F113,"dddd")</f>
        <v>Selasa</v>
      </c>
      <c r="B111" s="91">
        <f>DATE(penggarapan!D113,penggarapan!E113,penggarapan!F113)</f>
        <v>41611</v>
      </c>
      <c r="C111" s="92">
        <f>penggarapan!J113/24</f>
        <v>5.2083333333333336E-2</v>
      </c>
      <c r="D111" s="90">
        <f>penggarapan!AN113*149598000</f>
        <v>147477463.62660861</v>
      </c>
      <c r="E111" s="93">
        <f>penggarapan!BA407</f>
        <v>362466.11365833267</v>
      </c>
      <c r="F111" s="69"/>
      <c r="G111" s="94">
        <f>penggarapan!AV113</f>
        <v>16.60984111417541</v>
      </c>
      <c r="H111" s="94">
        <f>penggarapan!BM407/15</f>
        <v>15.963179147875795</v>
      </c>
      <c r="I111" s="95">
        <f>penggarapan!AP113</f>
        <v>250.73601360090896</v>
      </c>
      <c r="J111" s="71">
        <f>penggarapan!AJ407</f>
        <v>236.42644871755667</v>
      </c>
      <c r="K111" s="71">
        <f>penggarapan!AX113</f>
        <v>-22.051782475707601</v>
      </c>
      <c r="L111" s="71">
        <f>penggarapan!AP407</f>
        <v>1.7052197998865346</v>
      </c>
      <c r="M111" s="71">
        <f>penggarapan!BR407</f>
        <v>-17.692944936317076</v>
      </c>
      <c r="N111" s="71">
        <f>penggarapan!BI113</f>
        <v>119.76091793145702</v>
      </c>
      <c r="O111" s="71">
        <f>penggarapan!BZ407</f>
        <v>109.90199677731485</v>
      </c>
      <c r="P111" s="71">
        <f>penggarapan!BM113</f>
        <v>-59.375978647319982</v>
      </c>
      <c r="Q111" s="71">
        <f>penggarapan!CA407</f>
        <v>-52.051467630628451</v>
      </c>
    </row>
    <row r="112" spans="1:17" ht="15">
      <c r="A112" s="69" t="str">
        <f>TEXT(penggarapan!F114,"dddd")</f>
        <v>Selasa</v>
      </c>
      <c r="B112" s="91">
        <f>DATE(penggarapan!D114,penggarapan!E114,penggarapan!F114)</f>
        <v>41611</v>
      </c>
      <c r="C112" s="92">
        <f>penggarapan!J114/24</f>
        <v>6.25E-2</v>
      </c>
      <c r="D112" s="90">
        <f>penggarapan!AN114*149598000</f>
        <v>147477223.47434983</v>
      </c>
      <c r="E112" s="93">
        <f>penggarapan!BA408</f>
        <v>362430.89756559709</v>
      </c>
      <c r="F112" s="69"/>
      <c r="G112" s="94">
        <f>penggarapan!AV114</f>
        <v>16.610593255212361</v>
      </c>
      <c r="H112" s="94">
        <f>penggarapan!BM408/15</f>
        <v>15.963398269559184</v>
      </c>
      <c r="I112" s="95">
        <f>penggarapan!AP114</f>
        <v>250.74657664398836</v>
      </c>
      <c r="J112" s="71">
        <f>penggarapan!AJ408</f>
        <v>236.43011455324705</v>
      </c>
      <c r="K112" s="71">
        <f>penggarapan!AX114</f>
        <v>-22.053277455930068</v>
      </c>
      <c r="L112" s="71">
        <f>penggarapan!AP408</f>
        <v>1.7026630115422818</v>
      </c>
      <c r="M112" s="71">
        <f>penggarapan!BR408</f>
        <v>-17.696278502485058</v>
      </c>
      <c r="N112" s="71">
        <f>penggarapan!BI114</f>
        <v>117.70660925328602</v>
      </c>
      <c r="O112" s="71">
        <f>penggarapan!BZ408</f>
        <v>108.87414465458887</v>
      </c>
      <c r="P112" s="71">
        <f>penggarapan!BM114</f>
        <v>-56.186264376673549</v>
      </c>
      <c r="Q112" s="71">
        <f>penggarapan!CA408</f>
        <v>-48.532937858178109</v>
      </c>
    </row>
    <row r="113" spans="1:17" ht="15">
      <c r="A113" s="69" t="str">
        <f>TEXT(penggarapan!F115,"dddd")</f>
        <v>Selasa</v>
      </c>
      <c r="B113" s="91">
        <f>DATE(penggarapan!D115,penggarapan!E115,penggarapan!F115)</f>
        <v>41611</v>
      </c>
      <c r="C113" s="92">
        <f>penggarapan!J115/24</f>
        <v>7.2916666666666671E-2</v>
      </c>
      <c r="D113" s="90">
        <f>penggarapan!AN115*149598000</f>
        <v>147476983.39177212</v>
      </c>
      <c r="E113" s="93">
        <f>penggarapan!BA409</f>
        <v>362395.80005024816</v>
      </c>
      <c r="F113" s="69"/>
      <c r="G113" s="94">
        <f>penggarapan!AV115</f>
        <v>16.611345414594545</v>
      </c>
      <c r="H113" s="94">
        <f>penggarapan!BM409/15</f>
        <v>15.963603938035565</v>
      </c>
      <c r="I113" s="95">
        <f>penggarapan!AP115</f>
        <v>250.75713972145584</v>
      </c>
      <c r="J113" s="71">
        <f>penggarapan!AJ409</f>
        <v>236.43355530734337</v>
      </c>
      <c r="K113" s="71">
        <f>penggarapan!AX115</f>
        <v>-22.054771667910725</v>
      </c>
      <c r="L113" s="71">
        <f>penggarapan!AP409</f>
        <v>1.714510224414052</v>
      </c>
      <c r="M113" s="71">
        <f>penggarapan!BR409</f>
        <v>-17.68554502174214</v>
      </c>
      <c r="N113" s="71">
        <f>penggarapan!BI115</f>
        <v>116.06768539950187</v>
      </c>
      <c r="O113" s="71">
        <f>penggarapan!BZ409</f>
        <v>108.06004971815675</v>
      </c>
      <c r="P113" s="71">
        <f>penggarapan!BM115</f>
        <v>-52.921888054572015</v>
      </c>
      <c r="Q113" s="71">
        <f>penggarapan!CA409</f>
        <v>-44.997120620424482</v>
      </c>
    </row>
    <row r="114" spans="1:17" ht="15">
      <c r="A114" s="69" t="str">
        <f>TEXT(penggarapan!F116,"dddd")</f>
        <v>Selasa</v>
      </c>
      <c r="B114" s="91">
        <f>DATE(penggarapan!D116,penggarapan!E116,penggarapan!F116)</f>
        <v>41611</v>
      </c>
      <c r="C114" s="92">
        <f>penggarapan!J116/24</f>
        <v>8.3333333333333329E-2</v>
      </c>
      <c r="D114" s="90">
        <f>penggarapan!AN116*149598000</f>
        <v>147476743.3788732</v>
      </c>
      <c r="E114" s="93">
        <f>penggarapan!BA410</f>
        <v>362360.82132607279</v>
      </c>
      <c r="F114" s="69"/>
      <c r="G114" s="94">
        <f>penggarapan!AV116</f>
        <v>16.612097592348235</v>
      </c>
      <c r="H114" s="94">
        <f>penggarapan!BM410/15</f>
        <v>15.963796271880165</v>
      </c>
      <c r="I114" s="95">
        <f>penggarapan!AP116</f>
        <v>250.76770283377232</v>
      </c>
      <c r="J114" s="71">
        <f>penggarapan!AJ410</f>
        <v>236.43677296619387</v>
      </c>
      <c r="K114" s="71">
        <f>penggarapan!AX116</f>
        <v>-22.056265111632914</v>
      </c>
      <c r="L114" s="71">
        <f>penggarapan!AP410</f>
        <v>1.713418241252457</v>
      </c>
      <c r="M114" s="71">
        <f>penggarapan!BR410</f>
        <v>-17.687349773866025</v>
      </c>
      <c r="N114" s="71">
        <f>penggarapan!BI116</f>
        <v>114.75784421997062</v>
      </c>
      <c r="O114" s="71">
        <f>penggarapan!BZ410</f>
        <v>107.45158248201336</v>
      </c>
      <c r="P114" s="71">
        <f>penggarapan!BM116</f>
        <v>-49.60188945428952</v>
      </c>
      <c r="Q114" s="71">
        <f>penggarapan!CA410</f>
        <v>-41.444930323328521</v>
      </c>
    </row>
    <row r="115" spans="1:17" ht="15">
      <c r="A115" s="69" t="str">
        <f>TEXT(penggarapan!F117,"dddd")</f>
        <v>Selasa</v>
      </c>
      <c r="B115" s="91">
        <f>DATE(penggarapan!D117,penggarapan!E117,penggarapan!F117)</f>
        <v>41611</v>
      </c>
      <c r="C115" s="92">
        <f>penggarapan!J117/24</f>
        <v>9.375E-2</v>
      </c>
      <c r="D115" s="90">
        <f>penggarapan!AN117*149598000</f>
        <v>147476503.43568283</v>
      </c>
      <c r="E115" s="93">
        <f>penggarapan!BA411</f>
        <v>362325.96161083161</v>
      </c>
      <c r="F115" s="69"/>
      <c r="G115" s="94">
        <f>penggarapan!AV117</f>
        <v>16.612849788399025</v>
      </c>
      <c r="H115" s="94">
        <f>penggarapan!BM411/15</f>
        <v>15.963975396047777</v>
      </c>
      <c r="I115" s="95">
        <f>penggarapan!AP117</f>
        <v>250.77826597998478</v>
      </c>
      <c r="J115" s="71">
        <f>penggarapan!AJ411</f>
        <v>236.4397696226734</v>
      </c>
      <c r="K115" s="71">
        <f>penggarapan!AX117</f>
        <v>-22.057757786880106</v>
      </c>
      <c r="L115" s="71">
        <f>penggarapan!AP411</f>
        <v>1.711869919556261</v>
      </c>
      <c r="M115" s="71">
        <f>penggarapan!BR411</f>
        <v>-17.689547518194029</v>
      </c>
      <c r="N115" s="71">
        <f>penggarapan!BI117</f>
        <v>113.71328623705628</v>
      </c>
      <c r="O115" s="71">
        <f>penggarapan!BZ411</f>
        <v>106.99670000910717</v>
      </c>
      <c r="P115" s="71">
        <f>penggarapan!BM117</f>
        <v>-46.239932592690721</v>
      </c>
      <c r="Q115" s="71">
        <f>penggarapan!CA411</f>
        <v>-37.882207042387563</v>
      </c>
    </row>
    <row r="116" spans="1:17" ht="15">
      <c r="A116" s="69" t="str">
        <f>TEXT(penggarapan!F118,"dddd")</f>
        <v>Selasa</v>
      </c>
      <c r="B116" s="91">
        <f>DATE(penggarapan!D118,penggarapan!E118,penggarapan!F118)</f>
        <v>41611</v>
      </c>
      <c r="C116" s="92">
        <f>penggarapan!J118/24</f>
        <v>0.10416666666666667</v>
      </c>
      <c r="D116" s="90">
        <f>penggarapan!AN118*149598000</f>
        <v>147476263.56219879</v>
      </c>
      <c r="E116" s="93">
        <f>penggarapan!BA412</f>
        <v>362291.22111686436</v>
      </c>
      <c r="F116" s="69"/>
      <c r="G116" s="94">
        <f>penggarapan!AV118</f>
        <v>16.613602002773192</v>
      </c>
      <c r="H116" s="94">
        <f>penggarapan!BM412/15</f>
        <v>15.964141441870247</v>
      </c>
      <c r="I116" s="95">
        <f>penggarapan!AP118</f>
        <v>250.78882916055412</v>
      </c>
      <c r="J116" s="71">
        <f>penggarapan!AJ412</f>
        <v>236.44254747614448</v>
      </c>
      <c r="K116" s="71">
        <f>penggarapan!AX118</f>
        <v>-22.059249693635746</v>
      </c>
      <c r="L116" s="71">
        <f>penggarapan!AP412</f>
        <v>1.7125684921381639</v>
      </c>
      <c r="M116" s="71">
        <f>penggarapan!BR412</f>
        <v>-17.689508500958929</v>
      </c>
      <c r="N116" s="71">
        <f>penggarapan!BI118</f>
        <v>112.88636279032951</v>
      </c>
      <c r="O116" s="71">
        <f>penggarapan!BZ412</f>
        <v>106.66719889909649</v>
      </c>
      <c r="P116" s="71">
        <f>penggarapan!BM118</f>
        <v>-42.846061629209025</v>
      </c>
      <c r="Q116" s="71">
        <f>penggarapan!CA412</f>
        <v>-34.312074127435636</v>
      </c>
    </row>
    <row r="117" spans="1:17" ht="15">
      <c r="A117" s="69" t="str">
        <f>TEXT(penggarapan!F119,"dddd")</f>
        <v>Selasa</v>
      </c>
      <c r="B117" s="91">
        <f>DATE(penggarapan!D119,penggarapan!E119,penggarapan!F119)</f>
        <v>41611</v>
      </c>
      <c r="C117" s="92">
        <f>penggarapan!J119/24</f>
        <v>0.11458333333333333</v>
      </c>
      <c r="D117" s="90">
        <f>penggarapan!AN119*149598000</f>
        <v>147476023.75841868</v>
      </c>
      <c r="E117" s="93">
        <f>penggarapan!BA413</f>
        <v>362256.6000557933</v>
      </c>
      <c r="F117" s="69"/>
      <c r="G117" s="94">
        <f>penggarapan!AV119</f>
        <v>16.614354235497185</v>
      </c>
      <c r="H117" s="94">
        <f>penggarapan!BM413/15</f>
        <v>15.964294546970908</v>
      </c>
      <c r="I117" s="95">
        <f>penggarapan!AP119</f>
        <v>250.79939237594385</v>
      </c>
      <c r="J117" s="71">
        <f>penggarapan!AJ413</f>
        <v>236.44510883103004</v>
      </c>
      <c r="K117" s="71">
        <f>penggarapan!AX119</f>
        <v>-22.060740831883511</v>
      </c>
      <c r="L117" s="71">
        <f>penggarapan!AP413</f>
        <v>1.7142861710284141</v>
      </c>
      <c r="M117" s="71">
        <f>penggarapan!BR413</f>
        <v>-17.688427894983352</v>
      </c>
      <c r="N117" s="71">
        <f>penggarapan!BI119</f>
        <v>112.24114873236255</v>
      </c>
      <c r="O117" s="71">
        <f>penggarapan!BZ413</f>
        <v>106.44622362726552</v>
      </c>
      <c r="P117" s="71">
        <f>penggarapan!BM119</f>
        <v>-39.427841055409033</v>
      </c>
      <c r="Q117" s="71">
        <f>penggarapan!CA413</f>
        <v>-30.736687181425037</v>
      </c>
    </row>
    <row r="118" spans="1:17" ht="15">
      <c r="A118" s="69" t="str">
        <f>TEXT(penggarapan!F120,"dddd")</f>
        <v>Selasa</v>
      </c>
      <c r="B118" s="91">
        <f>DATE(penggarapan!D120,penggarapan!E120,penggarapan!F120)</f>
        <v>41611</v>
      </c>
      <c r="C118" s="92">
        <f>penggarapan!J120/24</f>
        <v>0.125</v>
      </c>
      <c r="D118" s="90">
        <f>penggarapan!AN120*149598000</f>
        <v>147475784.02437225</v>
      </c>
      <c r="E118" s="93">
        <f>penggarapan!BA414</f>
        <v>362222.09864316549</v>
      </c>
      <c r="F118" s="69"/>
      <c r="G118" s="94">
        <f>penggarapan!AV120</f>
        <v>16.615106486496529</v>
      </c>
      <c r="H118" s="94">
        <f>penggarapan!BM414/15</f>
        <v>15.964434855186621</v>
      </c>
      <c r="I118" s="95">
        <f>penggarapan!AP120</f>
        <v>250.80995562520019</v>
      </c>
      <c r="J118" s="71">
        <f>penggarapan!AJ414</f>
        <v>236.44745609551285</v>
      </c>
      <c r="K118" s="71">
        <f>penggarapan!AX120</f>
        <v>-22.062231201407101</v>
      </c>
      <c r="L118" s="71">
        <f>penggarapan!AP414</f>
        <v>1.7157019111893292</v>
      </c>
      <c r="M118" s="71">
        <f>penggarapan!BR414</f>
        <v>-17.687591657153249</v>
      </c>
      <c r="N118" s="71">
        <f>penggarapan!BI120</f>
        <v>111.7503519642416</v>
      </c>
      <c r="O118" s="71">
        <f>penggarapan!BZ414</f>
        <v>106.32145140781971</v>
      </c>
      <c r="P118" s="71">
        <f>penggarapan!BM120</f>
        <v>-35.99110909114237</v>
      </c>
      <c r="Q118" s="71">
        <f>penggarapan!CA414</f>
        <v>-27.157914735333861</v>
      </c>
    </row>
    <row r="119" spans="1:17" ht="15">
      <c r="A119" s="69" t="str">
        <f>TEXT(penggarapan!F121,"dddd")</f>
        <v>Selasa</v>
      </c>
      <c r="B119" s="91">
        <f>DATE(penggarapan!D121,penggarapan!E121,penggarapan!F121)</f>
        <v>41611</v>
      </c>
      <c r="C119" s="92">
        <f>penggarapan!J121/24</f>
        <v>0.13541666666666666</v>
      </c>
      <c r="D119" s="90">
        <f>penggarapan!AN121*149598000</f>
        <v>147475544.36005723</v>
      </c>
      <c r="E119" s="93">
        <f>penggarapan!BA415</f>
        <v>362187.71708913811</v>
      </c>
      <c r="F119" s="69"/>
      <c r="G119" s="94">
        <f>penggarapan!AV121</f>
        <v>16.615858755797547</v>
      </c>
      <c r="H119" s="94">
        <f>penggarapan!BM415/15</f>
        <v>15.964562516546732</v>
      </c>
      <c r="I119" s="95">
        <f>penggarapan!AP121</f>
        <v>250.82051890878478</v>
      </c>
      <c r="J119" s="71">
        <f>penggarapan!AJ415</f>
        <v>236.44959178118813</v>
      </c>
      <c r="K119" s="71">
        <f>penggarapan!AX121</f>
        <v>-22.063720802190055</v>
      </c>
      <c r="L119" s="71">
        <f>penggarapan!AP415</f>
        <v>1.7163656835445051</v>
      </c>
      <c r="M119" s="71">
        <f>penggarapan!BR415</f>
        <v>-17.6874382683406</v>
      </c>
      <c r="N119" s="71">
        <f>penggarapan!BI121</f>
        <v>111.393142014251</v>
      </c>
      <c r="O119" s="71">
        <f>penggarapan!BZ415</f>
        <v>106.28299365802863</v>
      </c>
      <c r="P119" s="71">
        <f>penggarapan!BM121</f>
        <v>-32.54048566115717</v>
      </c>
      <c r="Q119" s="71">
        <f>penggarapan!CA415</f>
        <v>-23.57745622052872</v>
      </c>
    </row>
    <row r="120" spans="1:17" ht="15">
      <c r="A120" s="69" t="str">
        <f>TEXT(penggarapan!F122,"dddd")</f>
        <v>Selasa</v>
      </c>
      <c r="B120" s="91">
        <f>DATE(penggarapan!D122,penggarapan!E122,penggarapan!F122)</f>
        <v>41611</v>
      </c>
      <c r="C120" s="92">
        <f>penggarapan!J122/24</f>
        <v>0.14583333333333334</v>
      </c>
      <c r="D120" s="90">
        <f>penggarapan!AN122*149598000</f>
        <v>147475304.76547125</v>
      </c>
      <c r="E120" s="93">
        <f>penggarapan!BA416</f>
        <v>362153.45560316904</v>
      </c>
      <c r="F120" s="69"/>
      <c r="G120" s="94">
        <f>penggarapan!AV122</f>
        <v>16.616611043426566</v>
      </c>
      <c r="H120" s="94">
        <f>penggarapan!BM416/15</f>
        <v>15.964677687184443</v>
      </c>
      <c r="I120" s="95">
        <f>penggarapan!AP122</f>
        <v>250.83108222715947</v>
      </c>
      <c r="J120" s="71">
        <f>penggarapan!AJ416</f>
        <v>236.45151850158541</v>
      </c>
      <c r="K120" s="71">
        <f>penggarapan!AX122</f>
        <v>-22.065209634215833</v>
      </c>
      <c r="L120" s="71">
        <f>penggarapan!AP416</f>
        <v>1.7165948325271709</v>
      </c>
      <c r="M120" s="71">
        <f>penggarapan!BR416</f>
        <v>-17.687659562544816</v>
      </c>
      <c r="N120" s="71">
        <f>penggarapan!BI122</f>
        <v>111.15361177718742</v>
      </c>
      <c r="O120" s="71">
        <f>penggarapan!BZ416</f>
        <v>106.32289553785563</v>
      </c>
      <c r="P120" s="71">
        <f>penggarapan!BM122</f>
        <v>-29.079722428181423</v>
      </c>
      <c r="Q120" s="71">
        <f>penggarapan!CA416</f>
        <v>-19.996842796706723</v>
      </c>
    </row>
    <row r="121" spans="1:17" ht="15">
      <c r="A121" s="69" t="str">
        <f>TEXT(penggarapan!F123,"dddd")</f>
        <v>Selasa</v>
      </c>
      <c r="B121" s="91">
        <f>DATE(penggarapan!D123,penggarapan!E123,penggarapan!F123)</f>
        <v>41611</v>
      </c>
      <c r="C121" s="92">
        <f>penggarapan!J123/24</f>
        <v>0.15625</v>
      </c>
      <c r="D121" s="90">
        <f>penggarapan!AN123*149598000</f>
        <v>147475065.24064416</v>
      </c>
      <c r="E121" s="93">
        <f>penggarapan!BA417</f>
        <v>362119.31439857901</v>
      </c>
      <c r="F121" s="69"/>
      <c r="G121" s="94">
        <f>penggarapan!AV123</f>
        <v>16.617363349309013</v>
      </c>
      <c r="H121" s="94">
        <f>penggarapan!BM417/15</f>
        <v>15.964780529256208</v>
      </c>
      <c r="I121" s="95">
        <f>penggarapan!AP123</f>
        <v>250.84164557936936</v>
      </c>
      <c r="J121" s="71">
        <f>penggarapan!AJ417</f>
        <v>236.45323897082537</v>
      </c>
      <c r="K121" s="71">
        <f>penggarapan!AX123</f>
        <v>-22.066697697268278</v>
      </c>
      <c r="L121" s="71">
        <f>penggarapan!AP417</f>
        <v>1.7167849772817865</v>
      </c>
      <c r="M121" s="71">
        <f>penggarapan!BR417</f>
        <v>-17.687871227975368</v>
      </c>
      <c r="N121" s="71">
        <f>penggarapan!BI123</f>
        <v>111.01967933267014</v>
      </c>
      <c r="O121" s="71">
        <f>penggarapan!BZ417</f>
        <v>106.43537922918389</v>
      </c>
      <c r="P121" s="71">
        <f>penggarapan!BM123</f>
        <v>-25.611949649368508</v>
      </c>
      <c r="Q121" s="71">
        <f>penggarapan!CA417</f>
        <v>-16.417459901149293</v>
      </c>
    </row>
    <row r="122" spans="1:17" ht="15">
      <c r="A122" s="69" t="str">
        <f>TEXT(penggarapan!F124,"dddd")</f>
        <v>Selasa</v>
      </c>
      <c r="B122" s="91">
        <f>DATE(penggarapan!D124,penggarapan!E124,penggarapan!F124)</f>
        <v>41611</v>
      </c>
      <c r="C122" s="92">
        <f>penggarapan!J124/24</f>
        <v>0.16666666666666666</v>
      </c>
      <c r="D122" s="90">
        <f>penggarapan!AN124*149598000</f>
        <v>147474825.78557357</v>
      </c>
      <c r="E122" s="93">
        <f>penggarapan!BA418</f>
        <v>362085.293683336</v>
      </c>
      <c r="F122" s="69"/>
      <c r="G122" s="94">
        <f>penggarapan!AV124</f>
        <v>16.618115673471479</v>
      </c>
      <c r="H122" s="94">
        <f>penggarapan!BM418/15</f>
        <v>15.964871210902629</v>
      </c>
      <c r="I122" s="95">
        <f>penggarapan!AP124</f>
        <v>250.85220896587992</v>
      </c>
      <c r="J122" s="71">
        <f>penggarapan!AJ418</f>
        <v>236.45475600297044</v>
      </c>
      <c r="K122" s="71">
        <f>penggarapan!AX124</f>
        <v>-22.068184991331464</v>
      </c>
      <c r="L122" s="71">
        <f>penggarapan!AP418</f>
        <v>1.7169386136004658</v>
      </c>
      <c r="M122" s="71">
        <f>penggarapan!BR418</f>
        <v>-17.688071491597633</v>
      </c>
      <c r="N122" s="71">
        <f>penggarapan!BI124</f>
        <v>110.98229965913659</v>
      </c>
      <c r="O122" s="71">
        <f>penggarapan!BZ418</f>
        <v>106.61691611722225</v>
      </c>
      <c r="P122" s="71">
        <f>penggarapan!BM124</f>
        <v>-22.139854707767945</v>
      </c>
      <c r="Q122" s="71">
        <f>penggarapan!CA418</f>
        <v>-12.840622182065246</v>
      </c>
    </row>
    <row r="123" spans="1:17" ht="15">
      <c r="A123" s="69" t="str">
        <f>TEXT(penggarapan!F125,"dddd")</f>
        <v>Selasa</v>
      </c>
      <c r="B123" s="91">
        <f>DATE(penggarapan!D125,penggarapan!E125,penggarapan!F125)</f>
        <v>41611</v>
      </c>
      <c r="C123" s="92">
        <f>penggarapan!J125/24</f>
        <v>0.17708333333333334</v>
      </c>
      <c r="D123" s="90">
        <f>penggarapan!AN125*149598000</f>
        <v>147474586.40025708</v>
      </c>
      <c r="E123" s="93">
        <f>penggarapan!BA419</f>
        <v>362051.39366471773</v>
      </c>
      <c r="F123" s="69"/>
      <c r="G123" s="94">
        <f>penggarapan!AV125</f>
        <v>16.618868015940144</v>
      </c>
      <c r="H123" s="94">
        <f>penggarapan!BM419/15</f>
        <v>15.96494990615709</v>
      </c>
      <c r="I123" s="95">
        <f>penggarapan!AP125</f>
        <v>250.86277238715118</v>
      </c>
      <c r="J123" s="71">
        <f>penggarapan!AJ419</f>
        <v>236.45607251050254</v>
      </c>
      <c r="K123" s="71">
        <f>penggarapan!AX125</f>
        <v>-22.069671516388585</v>
      </c>
      <c r="L123" s="71">
        <f>penggarapan!AP419</f>
        <v>1.7167024074884707</v>
      </c>
      <c r="M123" s="71">
        <f>penggarapan!BR419</f>
        <v>-17.68860483575742</v>
      </c>
      <c r="N123" s="71">
        <f>penggarapan!BI125</f>
        <v>111.03489818958542</v>
      </c>
      <c r="O123" s="71">
        <f>penggarapan!BZ419</f>
        <v>106.86588337272212</v>
      </c>
      <c r="P123" s="71">
        <f>penggarapan!BM125</f>
        <v>-18.665814922208813</v>
      </c>
      <c r="Q123" s="71">
        <f>penggarapan!CA419</f>
        <v>-9.2676540923457846</v>
      </c>
    </row>
    <row r="124" spans="1:17" ht="15">
      <c r="A124" s="69" t="str">
        <f>TEXT(penggarapan!F126,"dddd")</f>
        <v>Selasa</v>
      </c>
      <c r="B124" s="91">
        <f>DATE(penggarapan!D126,penggarapan!E126,penggarapan!F126)</f>
        <v>41611</v>
      </c>
      <c r="C124" s="92">
        <f>penggarapan!J126/24</f>
        <v>0.1875</v>
      </c>
      <c r="D124" s="90">
        <f>penggarapan!AN126*149598000</f>
        <v>147474347.08472458</v>
      </c>
      <c r="E124" s="93">
        <f>penggarapan!BA420</f>
        <v>362017.61455380451</v>
      </c>
      <c r="F124" s="69"/>
      <c r="G124" s="94">
        <f>penggarapan!AV126</f>
        <v>16.619620376640491</v>
      </c>
      <c r="H124" s="94">
        <f>penggarapan!BM420/15</f>
        <v>15.96501679486237</v>
      </c>
      <c r="I124" s="95">
        <f>penggarapan!AP126</f>
        <v>250.87333584222901</v>
      </c>
      <c r="J124" s="71">
        <f>penggarapan!AJ420</f>
        <v>236.45719150293351</v>
      </c>
      <c r="K124" s="71">
        <f>penggarapan!AX126</f>
        <v>-22.071157272223914</v>
      </c>
      <c r="L124" s="71">
        <f>penggarapan!AP420</f>
        <v>1.715815137921646</v>
      </c>
      <c r="M124" s="71">
        <f>penggarapan!BR420</f>
        <v>-17.689726137360296</v>
      </c>
      <c r="N124" s="71">
        <f>penggarapan!BI126</f>
        <v>111.1729663870079</v>
      </c>
      <c r="O124" s="71">
        <f>penggarapan!BZ420</f>
        <v>107.18194041241638</v>
      </c>
      <c r="P124" s="71">
        <f>penggarapan!BM126</f>
        <v>-15.191999644742113</v>
      </c>
      <c r="Q124" s="71">
        <f>penggarapan!CA420</f>
        <v>-5.6999221261712423</v>
      </c>
    </row>
    <row r="125" spans="1:17" ht="15">
      <c r="A125" s="69" t="str">
        <f>TEXT(penggarapan!F127,"dddd")</f>
        <v>Selasa</v>
      </c>
      <c r="B125" s="91">
        <f>DATE(penggarapan!D127,penggarapan!E127,penggarapan!F127)</f>
        <v>41611</v>
      </c>
      <c r="C125" s="92">
        <f>penggarapan!J127/24</f>
        <v>0.19791666666666666</v>
      </c>
      <c r="D125" s="90">
        <f>penggarapan!AN127*149598000</f>
        <v>147474107.83897367</v>
      </c>
      <c r="E125" s="93">
        <f>penggarapan!BA421</f>
        <v>361983.95655638142</v>
      </c>
      <c r="F125" s="69"/>
      <c r="G125" s="94">
        <f>penggarapan!AV127</f>
        <v>16.620372755598961</v>
      </c>
      <c r="H125" s="94">
        <f>penggarapan!BM421/15</f>
        <v>15.965072062614054</v>
      </c>
      <c r="I125" s="95">
        <f>penggarapan!AP127</f>
        <v>250.88389933157714</v>
      </c>
      <c r="J125" s="71">
        <f>penggarapan!AJ421</f>
        <v>236.45811608586482</v>
      </c>
      <c r="K125" s="71">
        <f>penggarapan!AX127</f>
        <v>-22.072642258821283</v>
      </c>
      <c r="L125" s="71">
        <f>penggarapan!AP421</f>
        <v>1.7146121939862327</v>
      </c>
      <c r="M125" s="71">
        <f>penggarapan!BR421</f>
        <v>-17.691109773175345</v>
      </c>
      <c r="N125" s="71">
        <f>penggarapan!BI127</f>
        <v>111.39377859786647</v>
      </c>
      <c r="O125" s="71">
        <f>penggarapan!BZ421</f>
        <v>107.56545939962167</v>
      </c>
      <c r="P125" s="71">
        <f>penggarapan!BM127</f>
        <v>-11.720451873913493</v>
      </c>
      <c r="Q125" s="71">
        <f>penggarapan!CA421</f>
        <v>-2.1388078434902416</v>
      </c>
    </row>
    <row r="126" spans="1:17" ht="15">
      <c r="A126" s="69" t="str">
        <f>TEXT(penggarapan!F128,"dddd")</f>
        <v>Selasa</v>
      </c>
      <c r="B126" s="91">
        <f>DATE(penggarapan!D128,penggarapan!E128,penggarapan!F128)</f>
        <v>41611</v>
      </c>
      <c r="C126" s="92">
        <f>penggarapan!J128/24</f>
        <v>0.20833333333333334</v>
      </c>
      <c r="D126" s="90">
        <f>penggarapan!AN128*149598000</f>
        <v>147473868.66300201</v>
      </c>
      <c r="E126" s="93">
        <f>penggarapan!BA422</f>
        <v>361950.4198775281</v>
      </c>
      <c r="F126" s="69"/>
      <c r="G126" s="94">
        <f>penggarapan!AV128</f>
        <v>16.62112515284181</v>
      </c>
      <c r="H126" s="94">
        <f>penggarapan!BM422/15</f>
        <v>15.965115900666833</v>
      </c>
      <c r="I126" s="95">
        <f>penggarapan!AP128</f>
        <v>250.89446285565643</v>
      </c>
      <c r="J126" s="71">
        <f>penggarapan!AJ422</f>
        <v>236.45884945942595</v>
      </c>
      <c r="K126" s="71">
        <f>penggarapan!AX128</f>
        <v>-22.074126476164022</v>
      </c>
      <c r="L126" s="71">
        <f>penggarapan!AP422</f>
        <v>1.7140450107041698</v>
      </c>
      <c r="M126" s="71">
        <f>penggarapan!BR422</f>
        <v>-17.691830705083792</v>
      </c>
      <c r="N126" s="71">
        <f>penggarapan!BI128</f>
        <v>111.69620252702175</v>
      </c>
      <c r="O126" s="71">
        <f>penggarapan!BZ422</f>
        <v>108.01748773187347</v>
      </c>
      <c r="P126" s="71">
        <f>penggarapan!BM128</f>
        <v>-8.2531565744396929</v>
      </c>
      <c r="Q126" s="71">
        <f>penggarapan!CA422</f>
        <v>1.4143105320426417</v>
      </c>
    </row>
    <row r="127" spans="1:17" ht="15">
      <c r="A127" s="69" t="str">
        <f>TEXT(penggarapan!F129,"dddd")</f>
        <v>Selasa</v>
      </c>
      <c r="B127" s="91">
        <f>DATE(penggarapan!D129,penggarapan!E129,penggarapan!F129)</f>
        <v>41611</v>
      </c>
      <c r="C127" s="92">
        <f>penggarapan!J129/24</f>
        <v>0.21875</v>
      </c>
      <c r="D127" s="90">
        <f>penggarapan!AN129*149598000</f>
        <v>147473629.55683932</v>
      </c>
      <c r="E127" s="93">
        <f>penggarapan!BA423</f>
        <v>361917.00472607947</v>
      </c>
      <c r="F127" s="69"/>
      <c r="G127" s="94">
        <f>penggarapan!AV129</f>
        <v>16.621877568294565</v>
      </c>
      <c r="H127" s="94">
        <f>penggarapan!BM423/15</f>
        <v>15.9651485058482</v>
      </c>
      <c r="I127" s="95">
        <f>penggarapan!AP129</f>
        <v>250.90502641351381</v>
      </c>
      <c r="J127" s="71">
        <f>penggarapan!AJ423</f>
        <v>236.45939491683751</v>
      </c>
      <c r="K127" s="71">
        <f>penggarapan!AX129</f>
        <v>-22.075609924036836</v>
      </c>
      <c r="L127" s="71">
        <f>penggarapan!AP423</f>
        <v>1.7150971296631778</v>
      </c>
      <c r="M127" s="71">
        <f>penggarapan!BR423</f>
        <v>-17.690932671960883</v>
      </c>
      <c r="N127" s="71">
        <f>penggarapan!BI129</f>
        <v>112.08058482898404</v>
      </c>
      <c r="O127" s="71">
        <f>penggarapan!BZ423</f>
        <v>108.54031847539977</v>
      </c>
      <c r="P127" s="71">
        <f>penggarapan!BM129</f>
        <v>-4.7921009982409322</v>
      </c>
      <c r="Q127" s="71">
        <f>penggarapan!CA423</f>
        <v>4.9579877110187498</v>
      </c>
    </row>
    <row r="128" spans="1:17" ht="15">
      <c r="A128" s="69" t="str">
        <f>TEXT(penggarapan!F130,"dddd")</f>
        <v>Selasa</v>
      </c>
      <c r="B128" s="91">
        <f>DATE(penggarapan!D130,penggarapan!E130,penggarapan!F130)</f>
        <v>41611</v>
      </c>
      <c r="C128" s="92">
        <f>penggarapan!J130/24</f>
        <v>0.22916666666666666</v>
      </c>
      <c r="D128" s="90">
        <f>penggarapan!AN130*149598000</f>
        <v>147473390.52048326</v>
      </c>
      <c r="E128" s="93">
        <f>penggarapan!BA424</f>
        <v>361883.71130562073</v>
      </c>
      <c r="F128" s="69"/>
      <c r="G128" s="94">
        <f>penggarapan!AV130</f>
        <v>16.62263000198346</v>
      </c>
      <c r="H128" s="94">
        <f>penggarapan!BM424/15</f>
        <v>15.965170080485093</v>
      </c>
      <c r="I128" s="95">
        <f>penggarapan!AP130</f>
        <v>250.91559000561011</v>
      </c>
      <c r="J128" s="71">
        <f>penggarapan!AJ424</f>
        <v>236.45975584319066</v>
      </c>
      <c r="K128" s="71">
        <f>penggarapan!AX130</f>
        <v>-22.077092602423164</v>
      </c>
      <c r="L128" s="71">
        <f>penggarapan!AP424</f>
        <v>1.7173754447768141</v>
      </c>
      <c r="M128" s="71">
        <f>penggarapan!BR424</f>
        <v>-17.688798958346943</v>
      </c>
      <c r="N128" s="71">
        <f>penggarapan!BI130</f>
        <v>112.54869988896117</v>
      </c>
      <c r="O128" s="71">
        <f>penggarapan!BZ424</f>
        <v>109.13889708033743</v>
      </c>
      <c r="P128" s="71">
        <f>penggarapan!BM130</f>
        <v>-1.3393311266009305</v>
      </c>
      <c r="Q128" s="71">
        <f>penggarapan!CA424</f>
        <v>8.4904302132403213</v>
      </c>
    </row>
    <row r="129" spans="1:17" ht="15">
      <c r="A129" s="69" t="str">
        <f>TEXT(penggarapan!F131,"dddd")</f>
        <v>Selasa</v>
      </c>
      <c r="B129" s="91">
        <f>DATE(penggarapan!D131,penggarapan!E131,penggarapan!F131)</f>
        <v>41611</v>
      </c>
      <c r="C129" s="92">
        <f>penggarapan!J131/24</f>
        <v>0.23958333333333334</v>
      </c>
      <c r="D129" s="90">
        <f>penggarapan!AN131*149598000</f>
        <v>147473151.55393156</v>
      </c>
      <c r="E129" s="93">
        <f>penggarapan!BA425</f>
        <v>361850.53981903195</v>
      </c>
      <c r="F129" s="69"/>
      <c r="G129" s="94">
        <f>penggarapan!AV131</f>
        <v>16.623382453934941</v>
      </c>
      <c r="H129" s="94">
        <f>penggarapan!BM425/15</f>
        <v>15.965180832308009</v>
      </c>
      <c r="I129" s="95">
        <f>penggarapan!AP131</f>
        <v>250.92615363240901</v>
      </c>
      <c r="J129" s="71">
        <f>penggarapan!AJ425</f>
        <v>236.45993571384972</v>
      </c>
      <c r="K129" s="71">
        <f>penggarapan!AX131</f>
        <v>-22.078574511306719</v>
      </c>
      <c r="L129" s="71">
        <f>penggarapan!AP425</f>
        <v>1.7153515617715587</v>
      </c>
      <c r="M129" s="71">
        <f>penggarapan!BR425</f>
        <v>-17.690809697177627</v>
      </c>
      <c r="N129" s="71">
        <f>penggarapan!BI131</f>
        <v>113.10375476889338</v>
      </c>
      <c r="O129" s="71">
        <f>penggarapan!BZ425</f>
        <v>109.82463019853682</v>
      </c>
      <c r="P129" s="71">
        <f>penggarapan!BM131</f>
        <v>2.1029923319383359</v>
      </c>
      <c r="Q129" s="71">
        <f>penggarapan!CA425</f>
        <v>12.008576051154344</v>
      </c>
    </row>
    <row r="130" spans="1:17" ht="15">
      <c r="A130" s="69" t="str">
        <f>TEXT(penggarapan!F132,"dddd")</f>
        <v>Selasa</v>
      </c>
      <c r="B130" s="91">
        <f>DATE(penggarapan!D132,penggarapan!E132,penggarapan!F132)</f>
        <v>41611</v>
      </c>
      <c r="C130" s="92">
        <f>penggarapan!J132/24</f>
        <v>0.25</v>
      </c>
      <c r="D130" s="90">
        <f>penggarapan!AN132*149598000</f>
        <v>147472912.65721393</v>
      </c>
      <c r="E130" s="93">
        <f>penggarapan!BA426</f>
        <v>361817.49047288246</v>
      </c>
      <c r="F130" s="69"/>
      <c r="G130" s="94">
        <f>penggarapan!AV132</f>
        <v>16.624134924074443</v>
      </c>
      <c r="H130" s="94">
        <f>penggarapan!BM426/15</f>
        <v>15.965180974361992</v>
      </c>
      <c r="I130" s="95">
        <f>penggarapan!AP132</f>
        <v>250.93671729295644</v>
      </c>
      <c r="J130" s="71">
        <f>penggarapan!AJ426</f>
        <v>236.45993809297056</v>
      </c>
      <c r="K130" s="71">
        <f>penggarapan!AX132</f>
        <v>-22.080055650472385</v>
      </c>
      <c r="L130" s="71">
        <f>penggarapan!AP426</f>
        <v>1.7028813441011581</v>
      </c>
      <c r="M130" s="71">
        <f>penggarapan!BR426</f>
        <v>-17.702944155843376</v>
      </c>
      <c r="N130" s="71">
        <f>penggarapan!BI132</f>
        <v>113.7504471046791</v>
      </c>
      <c r="O130" s="71">
        <f>penggarapan!BZ426</f>
        <v>110.61138813238986</v>
      </c>
      <c r="P130" s="71">
        <f>penggarapan!BM132</f>
        <v>5.532535245473869</v>
      </c>
      <c r="Q130" s="71">
        <f>penggarapan!CA426</f>
        <v>15.50843186644145</v>
      </c>
    </row>
    <row r="131" spans="1:17" ht="15">
      <c r="A131" s="69" t="str">
        <f>TEXT(penggarapan!F133,"dddd")</f>
        <v>Selasa</v>
      </c>
      <c r="B131" s="91">
        <f>DATE(penggarapan!D133,penggarapan!E133,penggarapan!F133)</f>
        <v>41611</v>
      </c>
      <c r="C131" s="92">
        <f>penggarapan!J133/24</f>
        <v>0.26041666666666669</v>
      </c>
      <c r="D131" s="90">
        <f>penggarapan!AN133*149598000</f>
        <v>147472673.83032796</v>
      </c>
      <c r="E131" s="93">
        <f>penggarapan!BA427</f>
        <v>361784.563468559</v>
      </c>
      <c r="F131" s="69"/>
      <c r="G131" s="94">
        <f>penggarapan!AV133</f>
        <v>16.624887412428283</v>
      </c>
      <c r="H131" s="94">
        <f>penggarapan!BM427/15</f>
        <v>15.965170724917154</v>
      </c>
      <c r="I131" s="95">
        <f>penggarapan!AP133</f>
        <v>250.94728098771427</v>
      </c>
      <c r="J131" s="71">
        <f>penggarapan!AJ427</f>
        <v>236.45976663201034</v>
      </c>
      <c r="K131" s="71">
        <f>penggarapan!AX133</f>
        <v>-22.081536019903762</v>
      </c>
      <c r="L131" s="71">
        <f>penggarapan!AP427</f>
        <v>1.709163778276265</v>
      </c>
      <c r="M131" s="71">
        <f>penggarapan!BR427</f>
        <v>-17.696791562755763</v>
      </c>
      <c r="N131" s="71">
        <f>penggarapan!BI133</f>
        <v>114.49507584675267</v>
      </c>
      <c r="O131" s="71">
        <f>penggarapan!BZ427</f>
        <v>111.48010189134963</v>
      </c>
      <c r="P131" s="71">
        <f>penggarapan!BM133</f>
        <v>8.9467255330956696</v>
      </c>
      <c r="Q131" s="71">
        <f>penggarapan!CA427</f>
        <v>18.993436867771841</v>
      </c>
    </row>
    <row r="132" spans="1:17" ht="15">
      <c r="A132" s="69" t="str">
        <f>TEXT(penggarapan!F134,"dddd")</f>
        <v>Selasa</v>
      </c>
      <c r="B132" s="91">
        <f>DATE(penggarapan!D134,penggarapan!E134,penggarapan!F134)</f>
        <v>41611</v>
      </c>
      <c r="C132" s="92">
        <f>penggarapan!J134/24</f>
        <v>0.27083333333333331</v>
      </c>
      <c r="D132" s="90">
        <f>penggarapan!AN134*149598000</f>
        <v>147472435.07327133</v>
      </c>
      <c r="E132" s="93">
        <f>penggarapan!BA428</f>
        <v>361751.75900672615</v>
      </c>
      <c r="F132" s="69"/>
      <c r="G132" s="94">
        <f>penggarapan!AV134</f>
        <v>16.625639919022738</v>
      </c>
      <c r="H132" s="94">
        <f>penggarapan!BM428/15</f>
        <v>15.965150307370752</v>
      </c>
      <c r="I132" s="95">
        <f>penggarapan!AP134</f>
        <v>250.95784471714421</v>
      </c>
      <c r="J132" s="71">
        <f>penggarapan!AJ428</f>
        <v>236.45942506809698</v>
      </c>
      <c r="K132" s="71">
        <f>penggarapan!AX134</f>
        <v>-22.083015619584273</v>
      </c>
      <c r="L132" s="71">
        <f>penggarapan!AP428</f>
        <v>1.7098946841225928</v>
      </c>
      <c r="M132" s="71">
        <f>penggarapan!BR428</f>
        <v>-17.696001574005134</v>
      </c>
      <c r="N132" s="71">
        <f>penggarapan!BI134</f>
        <v>115.34570736121672</v>
      </c>
      <c r="O132" s="71">
        <f>penggarapan!BZ428</f>
        <v>112.46652921747349</v>
      </c>
      <c r="P132" s="71">
        <f>penggarapan!BM134</f>
        <v>12.342679441585217</v>
      </c>
      <c r="Q132" s="71">
        <f>penggarapan!CA428</f>
        <v>22.4552230320813</v>
      </c>
    </row>
    <row r="133" spans="1:17" ht="15">
      <c r="A133" s="69" t="str">
        <f>TEXT(penggarapan!F135,"dddd")</f>
        <v>Selasa</v>
      </c>
      <c r="B133" s="91">
        <f>DATE(penggarapan!D135,penggarapan!E135,penggarapan!F135)</f>
        <v>41611</v>
      </c>
      <c r="C133" s="92">
        <f>penggarapan!J135/24</f>
        <v>0.28125</v>
      </c>
      <c r="D133" s="90">
        <f>penggarapan!AN135*149598000</f>
        <v>147472196.3860738</v>
      </c>
      <c r="E133" s="93">
        <f>penggarapan!BA429</f>
        <v>361719.07729168906</v>
      </c>
      <c r="F133" s="69"/>
      <c r="G133" s="94">
        <f>penggarapan!AV135</f>
        <v>16.626392443783267</v>
      </c>
      <c r="H133" s="94">
        <f>penggarapan!BM429/15</f>
        <v>15.965119950155442</v>
      </c>
      <c r="I133" s="95">
        <f>penggarapan!AP135</f>
        <v>250.96840848029234</v>
      </c>
      <c r="J133" s="71">
        <f>penggarapan!AJ429</f>
        <v>236.45891722250161</v>
      </c>
      <c r="K133" s="71">
        <f>penggarapan!AX135</f>
        <v>-22.084494449299136</v>
      </c>
      <c r="L133" s="71">
        <f>penggarapan!AP429</f>
        <v>1.7138851082374693</v>
      </c>
      <c r="M133" s="71">
        <f>penggarapan!BR429</f>
        <v>-17.692001624921573</v>
      </c>
      <c r="N133" s="71">
        <f>penggarapan!BI135</f>
        <v>116.31240162998316</v>
      </c>
      <c r="O133" s="71">
        <f>penggarapan!BZ429</f>
        <v>113.576449534183</v>
      </c>
      <c r="P133" s="71">
        <f>penggarapan!BM135</f>
        <v>15.717114736299438</v>
      </c>
      <c r="Q133" s="71">
        <f>penggarapan!CA429</f>
        <v>25.891982343144882</v>
      </c>
    </row>
    <row r="134" spans="1:17" ht="15">
      <c r="A134" s="69" t="str">
        <f>TEXT(penggarapan!F136,"dddd")</f>
        <v>Selasa</v>
      </c>
      <c r="B134" s="91">
        <f>DATE(penggarapan!D136,penggarapan!E136,penggarapan!F136)</f>
        <v>41611</v>
      </c>
      <c r="C134" s="92">
        <f>penggarapan!J136/24</f>
        <v>0.29166666666666669</v>
      </c>
      <c r="D134" s="90">
        <f>penggarapan!AN136*149598000</f>
        <v>147471957.76873296</v>
      </c>
      <c r="E134" s="93">
        <f>penggarapan!BA430</f>
        <v>361686.51852261607</v>
      </c>
      <c r="F134" s="69"/>
      <c r="G134" s="94">
        <f>penggarapan!AV136</f>
        <v>16.627144986736273</v>
      </c>
      <c r="H134" s="94">
        <f>penggarapan!BM430/15</f>
        <v>15.96507988663484</v>
      </c>
      <c r="I134" s="95">
        <f>penggarapan!AP136</f>
        <v>250.97897227762223</v>
      </c>
      <c r="J134" s="71">
        <f>penggarapan!AJ430</f>
        <v>236.45824699889886</v>
      </c>
      <c r="K134" s="71">
        <f>penggarapan!AX136</f>
        <v>-22.085972509032185</v>
      </c>
      <c r="L134" s="71">
        <f>penggarapan!AP430</f>
        <v>1.7010039038499287</v>
      </c>
      <c r="M134" s="71">
        <f>penggarapan!BR430</f>
        <v>-17.704380877607839</v>
      </c>
      <c r="N134" s="71">
        <f>penggarapan!BI136</f>
        <v>117.40750501044324</v>
      </c>
      <c r="O134" s="71">
        <f>penggarapan!BZ430</f>
        <v>114.84878030970773</v>
      </c>
      <c r="P134" s="71">
        <f>penggarapan!BM136</f>
        <v>19.066246133951385</v>
      </c>
      <c r="Q134" s="71">
        <f>penggarapan!CA430</f>
        <v>29.29284185329093</v>
      </c>
    </row>
    <row r="135" spans="1:17" ht="15">
      <c r="A135" s="69" t="str">
        <f>TEXT(penggarapan!F137,"dddd")</f>
        <v>Selasa</v>
      </c>
      <c r="B135" s="91">
        <f>DATE(penggarapan!D137,penggarapan!E137,penggarapan!F137)</f>
        <v>41611</v>
      </c>
      <c r="C135" s="92">
        <f>penggarapan!J137/24</f>
        <v>0.30208333333333331</v>
      </c>
      <c r="D135" s="90">
        <f>penggarapan!AN137*149598000</f>
        <v>147471719.22124657</v>
      </c>
      <c r="E135" s="93">
        <f>penggarapan!BA431</f>
        <v>361654.08289795124</v>
      </c>
      <c r="F135" s="69"/>
      <c r="G135" s="94">
        <f>penggarapan!AV137</f>
        <v>16.627897547907985</v>
      </c>
      <c r="H135" s="94">
        <f>penggarapan!BM431/15</f>
        <v>15.965030355003426</v>
      </c>
      <c r="I135" s="95">
        <f>penggarapan!AP137</f>
        <v>250.9895361095947</v>
      </c>
      <c r="J135" s="71">
        <f>penggarapan!AJ431</f>
        <v>236.45741838170017</v>
      </c>
      <c r="K135" s="71">
        <f>penggarapan!AX137</f>
        <v>-22.087449798766723</v>
      </c>
      <c r="L135" s="71">
        <f>penggarapan!AP431</f>
        <v>1.7046381792813365</v>
      </c>
      <c r="M135" s="71">
        <f>penggarapan!BR431</f>
        <v>-17.700653516838749</v>
      </c>
      <c r="N135" s="71">
        <f>penggarapan!BI137</f>
        <v>118.64601687089161</v>
      </c>
      <c r="O135" s="71">
        <f>penggarapan!BZ431</f>
        <v>116.27061437699686</v>
      </c>
      <c r="P135" s="71">
        <f>penggarapan!BM137</f>
        <v>22.385657221822843</v>
      </c>
      <c r="Q135" s="71">
        <f>penggarapan!CA431</f>
        <v>32.662078831559306</v>
      </c>
    </row>
    <row r="136" spans="1:17" ht="15">
      <c r="A136" s="69" t="str">
        <f>TEXT(penggarapan!F138,"dddd")</f>
        <v>Selasa</v>
      </c>
      <c r="B136" s="91">
        <f>DATE(penggarapan!D138,penggarapan!E138,penggarapan!F138)</f>
        <v>41611</v>
      </c>
      <c r="C136" s="92">
        <f>penggarapan!J138/24</f>
        <v>0.3125</v>
      </c>
      <c r="D136" s="90">
        <f>penggarapan!AN138*149598000</f>
        <v>147471480.74364421</v>
      </c>
      <c r="E136" s="93">
        <f>penggarapan!BA432</f>
        <v>361621.77061972633</v>
      </c>
      <c r="F136" s="69"/>
      <c r="G136" s="94">
        <f>penggarapan!AV138</f>
        <v>16.628650127223889</v>
      </c>
      <c r="H136" s="94">
        <f>penggarapan!BM432/15</f>
        <v>15.964971598192285</v>
      </c>
      <c r="I136" s="95">
        <f>penggarapan!AP138</f>
        <v>251.00009997525672</v>
      </c>
      <c r="J136" s="71">
        <f>penggarapan!AJ432</f>
        <v>236.45643543448381</v>
      </c>
      <c r="K136" s="71">
        <f>penggarapan!AX138</f>
        <v>-22.088926318288422</v>
      </c>
      <c r="L136" s="71">
        <f>penggarapan!AP432</f>
        <v>1.7132806279083617</v>
      </c>
      <c r="M136" s="71">
        <f>penggarapan!BR432</f>
        <v>-17.692017467556528</v>
      </c>
      <c r="N136" s="71">
        <f>penggarapan!BI138</f>
        <v>120.04603660643338</v>
      </c>
      <c r="O136" s="71">
        <f>penggarapan!BZ432</f>
        <v>117.8802640838976</v>
      </c>
      <c r="P136" s="71">
        <f>penggarapan!BM138</f>
        <v>25.670141647133136</v>
      </c>
      <c r="Q136" s="71">
        <f>penggarapan!CA432</f>
        <v>35.989679626606815</v>
      </c>
    </row>
    <row r="137" spans="1:17" ht="15">
      <c r="A137" s="69" t="str">
        <f>TEXT(penggarapan!F139,"dddd")</f>
        <v>Selasa</v>
      </c>
      <c r="B137" s="91">
        <f>DATE(penggarapan!D139,penggarapan!E139,penggarapan!F139)</f>
        <v>41611</v>
      </c>
      <c r="C137" s="92">
        <f>penggarapan!J139/24</f>
        <v>0.32291666666666669</v>
      </c>
      <c r="D137" s="90">
        <f>penggarapan!AN139*149598000</f>
        <v>147471242.33592358</v>
      </c>
      <c r="E137" s="93">
        <f>penggarapan!BA433</f>
        <v>361589.58188488637</v>
      </c>
      <c r="F137" s="69"/>
      <c r="G137" s="94">
        <f>penggarapan!AV139</f>
        <v>16.62940272471014</v>
      </c>
      <c r="H137" s="94">
        <f>penggarapan!BM433/15</f>
        <v>15.964903863750612</v>
      </c>
      <c r="I137" s="95">
        <f>penggarapan!AP139</f>
        <v>251.01066387506822</v>
      </c>
      <c r="J137" s="71">
        <f>penggarapan!AJ433</f>
        <v>236.45530229802077</v>
      </c>
      <c r="K137" s="71">
        <f>penggarapan!AX139</f>
        <v>-22.090402067580573</v>
      </c>
      <c r="L137" s="71">
        <f>penggarapan!AP433</f>
        <v>1.7176950913153965</v>
      </c>
      <c r="M137" s="71">
        <f>penggarapan!BR433</f>
        <v>-17.687460747440532</v>
      </c>
      <c r="N137" s="71">
        <f>penggarapan!BI139</f>
        <v>121.62929351248154</v>
      </c>
      <c r="O137" s="71">
        <f>penggarapan!BZ433</f>
        <v>119.7206340097714</v>
      </c>
      <c r="P137" s="71">
        <f>penggarapan!BM139</f>
        <v>28.913504534221175</v>
      </c>
      <c r="Q137" s="71">
        <f>penggarapan!CA433</f>
        <v>39.263472411340281</v>
      </c>
    </row>
    <row r="138" spans="1:17" ht="15">
      <c r="A138" s="69" t="str">
        <f>TEXT(penggarapan!F140,"dddd")</f>
        <v>Selasa</v>
      </c>
      <c r="B138" s="91">
        <f>DATE(penggarapan!D140,penggarapan!E140,penggarapan!F140)</f>
        <v>41611</v>
      </c>
      <c r="C138" s="92">
        <f>penggarapan!J140/24</f>
        <v>0.33333333333333331</v>
      </c>
      <c r="D138" s="90">
        <f>penggarapan!AN140*149598000</f>
        <v>147471003.99808234</v>
      </c>
      <c r="E138" s="93">
        <f>penggarapan!BA434</f>
        <v>361557.51688963524</v>
      </c>
      <c r="F138" s="69"/>
      <c r="G138" s="94">
        <f>penggarapan!AV140</f>
        <v>16.630155340393348</v>
      </c>
      <c r="H138" s="94">
        <f>penggarapan!BM434/15</f>
        <v>15.964827403743387</v>
      </c>
      <c r="I138" s="95">
        <f>penggarapan!AP140</f>
        <v>251.02122780949557</v>
      </c>
      <c r="J138" s="71">
        <f>penggarapan!AJ434</f>
        <v>236.45402318857049</v>
      </c>
      <c r="K138" s="71">
        <f>penggarapan!AX140</f>
        <v>-22.091877046627303</v>
      </c>
      <c r="L138" s="71">
        <f>penggarapan!AP434</f>
        <v>1.7099253400201881</v>
      </c>
      <c r="M138" s="71">
        <f>penggarapan!BR434</f>
        <v>-17.694725958073036</v>
      </c>
      <c r="N138" s="71">
        <f>penggarapan!BI140</f>
        <v>123.421751910444</v>
      </c>
      <c r="O138" s="71">
        <f>penggarapan!BZ434</f>
        <v>121.84162860691382</v>
      </c>
      <c r="P138" s="71">
        <f>penggarapan!BM140</f>
        <v>32.10831292602596</v>
      </c>
      <c r="Q138" s="71">
        <f>penggarapan!CA434</f>
        <v>42.46829005333182</v>
      </c>
    </row>
    <row r="139" spans="1:17" ht="15">
      <c r="A139" s="69" t="str">
        <f>TEXT(penggarapan!F141,"dddd")</f>
        <v>Selasa</v>
      </c>
      <c r="B139" s="91">
        <f>DATE(penggarapan!D141,penggarapan!E141,penggarapan!F141)</f>
        <v>41611</v>
      </c>
      <c r="C139" s="92">
        <f>penggarapan!J141/24</f>
        <v>0.34375</v>
      </c>
      <c r="D139" s="90">
        <f>penggarapan!AN141*149598000</f>
        <v>147470765.73015016</v>
      </c>
      <c r="E139" s="93">
        <f>penggarapan!BA435</f>
        <v>361525.57583373622</v>
      </c>
      <c r="F139" s="69"/>
      <c r="G139" s="94">
        <f>penggarapan!AV141</f>
        <v>16.630907974198653</v>
      </c>
      <c r="H139" s="94">
        <f>penggarapan!BM435/15</f>
        <v>15.964742474655191</v>
      </c>
      <c r="I139" s="95">
        <f>penggarapan!AP141</f>
        <v>251.03179177758108</v>
      </c>
      <c r="J139" s="71">
        <f>penggarapan!AJ435</f>
        <v>236.4526023962791</v>
      </c>
      <c r="K139" s="71">
        <f>penggarapan!AX141</f>
        <v>-22.093351255213896</v>
      </c>
      <c r="L139" s="71">
        <f>penggarapan!AP435</f>
        <v>1.7014682564248289</v>
      </c>
      <c r="M139" s="71">
        <f>penggarapan!BR435</f>
        <v>-17.702627230563348</v>
      </c>
      <c r="N139" s="71">
        <f>penggarapan!BI141</f>
        <v>125.45426284298497</v>
      </c>
      <c r="O139" s="71">
        <f>penggarapan!BZ435</f>
        <v>124.27976222799941</v>
      </c>
      <c r="P139" s="71">
        <f>penggarapan!BM141</f>
        <v>35.245581686889466</v>
      </c>
      <c r="Q139" s="71">
        <f>penggarapan!CA435</f>
        <v>45.594231199291499</v>
      </c>
    </row>
    <row r="140" spans="1:17" ht="15">
      <c r="A140" s="69" t="str">
        <f>TEXT(penggarapan!F142,"dddd")</f>
        <v>Selasa</v>
      </c>
      <c r="B140" s="91">
        <f>DATE(penggarapan!D142,penggarapan!E142,penggarapan!F142)</f>
        <v>41611</v>
      </c>
      <c r="C140" s="92">
        <f>penggarapan!J142/24</f>
        <v>0.35416666666666669</v>
      </c>
      <c r="D140" s="90">
        <f>penggarapan!AN142*149598000</f>
        <v>147470527.53212467</v>
      </c>
      <c r="E140" s="93">
        <f>penggarapan!BA436</f>
        <v>361493.75891188555</v>
      </c>
      <c r="F140" s="69"/>
      <c r="G140" s="94">
        <f>penggarapan!AV142</f>
        <v>16.631660626152531</v>
      </c>
      <c r="H140" s="94">
        <f>penggarapan!BM436/15</f>
        <v>15.964649337257898</v>
      </c>
      <c r="I140" s="95">
        <f>penggarapan!AP142</f>
        <v>251.04235577978929</v>
      </c>
      <c r="J140" s="71">
        <f>penggarapan!AJ436</f>
        <v>236.45104428297367</v>
      </c>
      <c r="K140" s="71">
        <f>penggarapan!AX142</f>
        <v>-22.094824693324323</v>
      </c>
      <c r="L140" s="71">
        <f>penggarapan!AP436</f>
        <v>1.7156227565016269</v>
      </c>
      <c r="M140" s="71">
        <f>penggarapan!BR436</f>
        <v>-17.688495223230657</v>
      </c>
      <c r="N140" s="71">
        <f>penggarapan!BI142</f>
        <v>127.76319334329595</v>
      </c>
      <c r="O140" s="71">
        <f>penggarapan!BZ436</f>
        <v>127.06619855582775</v>
      </c>
      <c r="P140" s="71">
        <f>penggarapan!BM142</f>
        <v>38.314379273861547</v>
      </c>
      <c r="Q140" s="71">
        <f>penggarapan!CA436</f>
        <v>48.635766797775332</v>
      </c>
    </row>
    <row r="141" spans="1:17" ht="15">
      <c r="A141" s="69" t="str">
        <f>TEXT(penggarapan!F143,"dddd")</f>
        <v>Selasa</v>
      </c>
      <c r="B141" s="91">
        <f>DATE(penggarapan!D143,penggarapan!E143,penggarapan!F143)</f>
        <v>41611</v>
      </c>
      <c r="C141" s="92">
        <f>penggarapan!J143/24</f>
        <v>0.36458333333333331</v>
      </c>
      <c r="D141" s="90">
        <f>penggarapan!AN143*149598000</f>
        <v>147470289.40400359</v>
      </c>
      <c r="E141" s="93">
        <f>penggarapan!BA437</f>
        <v>361462.06631806184</v>
      </c>
      <c r="F141" s="69"/>
      <c r="G141" s="94">
        <f>penggarapan!AV143</f>
        <v>16.632413296281189</v>
      </c>
      <c r="H141" s="94">
        <f>penggarapan!BM437/15</f>
        <v>15.964548256507316</v>
      </c>
      <c r="I141" s="95">
        <f>penggarapan!AP143</f>
        <v>251.05291981658107</v>
      </c>
      <c r="J141" s="71">
        <f>penggarapan!AJ437</f>
        <v>236.4493532804405</v>
      </c>
      <c r="K141" s="71">
        <f>penggarapan!AX143</f>
        <v>-22.096297360941904</v>
      </c>
      <c r="L141" s="71">
        <f>penggarapan!AP437</f>
        <v>1.7139685483417768</v>
      </c>
      <c r="M141" s="71">
        <f>penggarapan!BR437</f>
        <v>-17.689714809406663</v>
      </c>
      <c r="N141" s="71">
        <f>penggarapan!BI143</f>
        <v>130.39089183023694</v>
      </c>
      <c r="O141" s="71">
        <f>penggarapan!BZ437</f>
        <v>130.31866286337527</v>
      </c>
      <c r="P141" s="71">
        <f>penggarapan!BM143</f>
        <v>41.301337213479052</v>
      </c>
      <c r="Q141" s="71">
        <f>penggarapan!CA437</f>
        <v>51.55053615811768</v>
      </c>
    </row>
    <row r="142" spans="1:17" ht="15">
      <c r="A142" s="69" t="str">
        <f>TEXT(penggarapan!F144,"dddd")</f>
        <v>Selasa</v>
      </c>
      <c r="B142" s="91">
        <f>DATE(penggarapan!D144,penggarapan!E144,penggarapan!F144)</f>
        <v>41611</v>
      </c>
      <c r="C142" s="92">
        <f>penggarapan!J144/24</f>
        <v>0.375</v>
      </c>
      <c r="D142" s="90">
        <f>penggarapan!AN144*149598000</f>
        <v>147470051.34581646</v>
      </c>
      <c r="E142" s="93">
        <f>penggarapan!BA438</f>
        <v>361430.49824972427</v>
      </c>
      <c r="F142" s="69"/>
      <c r="G142" s="94">
        <f>penggarapan!AV144</f>
        <v>16.633165984510015</v>
      </c>
      <c r="H142" s="94">
        <f>penggarapan!BM438/15</f>
        <v>15.964439501443735</v>
      </c>
      <c r="I142" s="95">
        <f>penggarapan!AP144</f>
        <v>251.06348388700232</v>
      </c>
      <c r="J142" s="71">
        <f>penggarapan!AJ438</f>
        <v>236.44753388876913</v>
      </c>
      <c r="K142" s="71">
        <f>penggarapan!AX144</f>
        <v>-22.097769257852779</v>
      </c>
      <c r="L142" s="71">
        <f>penggarapan!AP438</f>
        <v>1.7140243512566449</v>
      </c>
      <c r="M142" s="71">
        <f>penggarapan!BR438</f>
        <v>-17.689240888224539</v>
      </c>
      <c r="N142" s="71">
        <f>penggarapan!BI144</f>
        <v>133.38572559098617</v>
      </c>
      <c r="O142" s="71">
        <f>penggarapan!BZ438</f>
        <v>134.09949756050759</v>
      </c>
      <c r="P142" s="71">
        <f>penggarapan!BM144</f>
        <v>44.190050322243316</v>
      </c>
      <c r="Q142" s="71">
        <f>penggarapan!CA438</f>
        <v>54.318079556649224</v>
      </c>
    </row>
    <row r="143" spans="1:17" ht="15">
      <c r="A143" s="69" t="str">
        <f>TEXT(penggarapan!F145,"dddd")</f>
        <v>Selasa</v>
      </c>
      <c r="B143" s="91">
        <f>DATE(penggarapan!D145,penggarapan!E145,penggarapan!F145)</f>
        <v>41611</v>
      </c>
      <c r="C143" s="92">
        <f>penggarapan!J145/24</f>
        <v>0.38541666666666669</v>
      </c>
      <c r="D143" s="90">
        <f>penggarapan!AN145*149598000</f>
        <v>147469813.35756102</v>
      </c>
      <c r="E143" s="93">
        <f>penggarapan!BA439</f>
        <v>361399.05489933462</v>
      </c>
      <c r="F143" s="69"/>
      <c r="G143" s="94">
        <f>penggarapan!AV145</f>
        <v>16.633918690865418</v>
      </c>
      <c r="H143" s="94">
        <f>penggarapan!BM439/15</f>
        <v>15.9643233450485</v>
      </c>
      <c r="I143" s="95">
        <f>penggarapan!AP145</f>
        <v>251.07404799151678</v>
      </c>
      <c r="J143" s="71">
        <f>penggarapan!AJ439</f>
        <v>236.44559067395983</v>
      </c>
      <c r="K143" s="71">
        <f>penggarapan!AX145</f>
        <v>-22.099240384040797</v>
      </c>
      <c r="L143" s="71">
        <f>penggarapan!AP439</f>
        <v>1.7143584843212016</v>
      </c>
      <c r="M143" s="71">
        <f>penggarapan!BR439</f>
        <v>-17.688467570774733</v>
      </c>
      <c r="N143" s="71">
        <f>penggarapan!BI145</f>
        <v>136.8012340114372</v>
      </c>
      <c r="O143" s="71">
        <f>penggarapan!BZ439</f>
        <v>138.50349616978104</v>
      </c>
      <c r="P143" s="71">
        <f>penggarapan!BM145</f>
        <v>46.960366222784515</v>
      </c>
      <c r="Q143" s="71">
        <f>penggarapan!CA439</f>
        <v>56.900263533831016</v>
      </c>
    </row>
    <row r="144" spans="1:17" ht="15">
      <c r="A144" s="69" t="str">
        <f>TEXT(penggarapan!F146,"dddd")</f>
        <v>Selasa</v>
      </c>
      <c r="B144" s="91">
        <f>DATE(penggarapan!D146,penggarapan!E146,penggarapan!F146)</f>
        <v>41611</v>
      </c>
      <c r="C144" s="92">
        <f>penggarapan!J146/24</f>
        <v>0.39583333333333331</v>
      </c>
      <c r="D144" s="90">
        <f>penggarapan!AN146*149598000</f>
        <v>147469575.43923494</v>
      </c>
      <c r="E144" s="93">
        <f>penggarapan!BA440</f>
        <v>361367.73645862204</v>
      </c>
      <c r="F144" s="69"/>
      <c r="G144" s="94">
        <f>penggarapan!AV146</f>
        <v>16.634671415373585</v>
      </c>
      <c r="H144" s="94">
        <f>penggarapan!BM440/15</f>
        <v>15.964200064138257</v>
      </c>
      <c r="I144" s="95">
        <f>penggarapan!AP146</f>
        <v>251.08461213058519</v>
      </c>
      <c r="J144" s="71">
        <f>penggarapan!AJ440</f>
        <v>236.44352826616168</v>
      </c>
      <c r="K144" s="71">
        <f>penggarapan!AX146</f>
        <v>-22.100710739489255</v>
      </c>
      <c r="L144" s="71">
        <f>penggarapan!AP440</f>
        <v>1.7042102487699744</v>
      </c>
      <c r="M144" s="71">
        <f>penggarapan!BR440</f>
        <v>-17.697866214080708</v>
      </c>
      <c r="N144" s="71">
        <f>penggarapan!BI146</f>
        <v>140.69367319301585</v>
      </c>
      <c r="O144" s="71">
        <f>penggarapan!BZ440</f>
        <v>143.63843505178767</v>
      </c>
      <c r="P144" s="71">
        <f>penggarapan!BM146</f>
        <v>49.587590455342756</v>
      </c>
      <c r="Q144" s="71">
        <f>penggarapan!CA440</f>
        <v>59.241921468349567</v>
      </c>
    </row>
    <row r="145" spans="1:17" ht="15">
      <c r="A145" s="69" t="str">
        <f>TEXT(penggarapan!F147,"dddd")</f>
        <v>Selasa</v>
      </c>
      <c r="B145" s="91">
        <f>DATE(penggarapan!D147,penggarapan!E147,penggarapan!F147)</f>
        <v>41611</v>
      </c>
      <c r="C145" s="92">
        <f>penggarapan!J147/24</f>
        <v>0.40625</v>
      </c>
      <c r="D145" s="90">
        <f>penggarapan!AN147*149598000</f>
        <v>147469337.59086773</v>
      </c>
      <c r="E145" s="93">
        <f>penggarapan!BA441</f>
        <v>361336.54312274529</v>
      </c>
      <c r="F145" s="69"/>
      <c r="G145" s="94">
        <f>penggarapan!AV147</f>
        <v>16.635424157959971</v>
      </c>
      <c r="H145" s="94">
        <f>penggarapan!BM441/15</f>
        <v>15.964069939263515</v>
      </c>
      <c r="I145" s="95">
        <f>penggarapan!AP147</f>
        <v>251.0951763032545</v>
      </c>
      <c r="J145" s="71">
        <f>penggarapan!AJ441</f>
        <v>236.44135135798311</v>
      </c>
      <c r="K145" s="71">
        <f>penggarapan!AX147</f>
        <v>-22.102180323984744</v>
      </c>
      <c r="L145" s="71">
        <f>penggarapan!AP441</f>
        <v>1.7003875852949162</v>
      </c>
      <c r="M145" s="71">
        <f>penggarapan!BR441</f>
        <v>-17.701083514886076</v>
      </c>
      <c r="N145" s="71">
        <f>penggarapan!BI147</f>
        <v>145.11693257415584</v>
      </c>
      <c r="O145" s="71">
        <f>penggarapan!BZ441</f>
        <v>149.56384490767718</v>
      </c>
      <c r="P145" s="71">
        <f>penggarapan!BM147</f>
        <v>52.041689778694469</v>
      </c>
      <c r="Q145" s="71">
        <f>penggarapan!CA441</f>
        <v>61.297642754490553</v>
      </c>
    </row>
    <row r="146" spans="1:17" ht="15">
      <c r="A146" s="69" t="str">
        <f>TEXT(penggarapan!F148,"dddd")</f>
        <v>Selasa</v>
      </c>
      <c r="B146" s="91">
        <f>DATE(penggarapan!D148,penggarapan!E148,penggarapan!F148)</f>
        <v>41611</v>
      </c>
      <c r="C146" s="92">
        <f>penggarapan!J148/24</f>
        <v>0.41666666666666669</v>
      </c>
      <c r="D146" s="90">
        <f>penggarapan!AN148*149598000</f>
        <v>147469099.81245717</v>
      </c>
      <c r="E146" s="93">
        <f>penggarapan!BA442</f>
        <v>361305.47508191766</v>
      </c>
      <c r="F146" s="69"/>
      <c r="G146" s="94">
        <f>penggarapan!AV148</f>
        <v>16.636176918650769</v>
      </c>
      <c r="H146" s="94">
        <f>penggarapan!BM442/15</f>
        <v>15.96393325455425</v>
      </c>
      <c r="I146" s="95">
        <f>penggarapan!AP148</f>
        <v>251.10574050998554</v>
      </c>
      <c r="J146" s="71">
        <f>penggarapan!AJ442</f>
        <v>236.43906470191519</v>
      </c>
      <c r="K146" s="71">
        <f>penggarapan!AX148</f>
        <v>-22.103649137510711</v>
      </c>
      <c r="L146" s="71">
        <f>penggarapan!AP442</f>
        <v>1.702146564810745</v>
      </c>
      <c r="M146" s="71">
        <f>penggarapan!BR442</f>
        <v>-17.698844487454103</v>
      </c>
      <c r="N146" s="71">
        <f>penggarapan!BI148</f>
        <v>150.11366813365956</v>
      </c>
      <c r="O146" s="71">
        <f>penggarapan!BZ442</f>
        <v>156.31976135827699</v>
      </c>
      <c r="P146" s="71">
        <f>penggarapan!BM148</f>
        <v>54.286676458728373</v>
      </c>
      <c r="Q146" s="71">
        <f>penggarapan!CA442</f>
        <v>63.00135228838414</v>
      </c>
    </row>
    <row r="147" spans="1:17" ht="15">
      <c r="A147" s="69" t="str">
        <f>TEXT(penggarapan!F149,"dddd")</f>
        <v>Selasa</v>
      </c>
      <c r="B147" s="91">
        <f>DATE(penggarapan!D149,penggarapan!E149,penggarapan!F149)</f>
        <v>41611</v>
      </c>
      <c r="C147" s="92">
        <f>penggarapan!J149/24</f>
        <v>0.42708333333333331</v>
      </c>
      <c r="D147" s="90">
        <f>penggarapan!AN149*149598000</f>
        <v>147468862.10400093</v>
      </c>
      <c r="E147" s="93">
        <f>penggarapan!BA443</f>
        <v>361274.53252560255</v>
      </c>
      <c r="F147" s="69"/>
      <c r="G147" s="94">
        <f>penggarapan!AV149</f>
        <v>16.636929697472354</v>
      </c>
      <c r="H147" s="94">
        <f>penggarapan!BM443/15</f>
        <v>15.963790297612801</v>
      </c>
      <c r="I147" s="95">
        <f>penggarapan!AP149</f>
        <v>251.11630475124193</v>
      </c>
      <c r="J147" s="71">
        <f>penggarapan!AJ443</f>
        <v>236.43667310854741</v>
      </c>
      <c r="K147" s="71">
        <f>penggarapan!AX149</f>
        <v>-22.105117180050868</v>
      </c>
      <c r="L147" s="71">
        <f>penggarapan!AP443</f>
        <v>1.7007582415708193</v>
      </c>
      <c r="M147" s="71">
        <f>penggarapan!BR443</f>
        <v>-17.699643558709184</v>
      </c>
      <c r="N147" s="71">
        <f>penggarapan!BI149</f>
        <v>155.70194827953455</v>
      </c>
      <c r="O147" s="71">
        <f>penggarapan!BZ443</f>
        <v>163.87149754030204</v>
      </c>
      <c r="P147" s="71">
        <f>penggarapan!BM149</f>
        <v>56.28050941021413</v>
      </c>
      <c r="Q147" s="71">
        <f>penggarapan!CA443</f>
        <v>64.274800460380206</v>
      </c>
    </row>
    <row r="148" spans="1:17" ht="15">
      <c r="A148" s="69" t="str">
        <f>TEXT(penggarapan!F150,"dddd")</f>
        <v>Selasa</v>
      </c>
      <c r="B148" s="91">
        <f>DATE(penggarapan!D150,penggarapan!E150,penggarapan!F150)</f>
        <v>41611</v>
      </c>
      <c r="C148" s="92">
        <f>penggarapan!J150/24</f>
        <v>0.4375</v>
      </c>
      <c r="D148" s="90">
        <f>penggarapan!AN150*149598000</f>
        <v>147468624.46552849</v>
      </c>
      <c r="E148" s="93">
        <f>penggarapan!BA444</f>
        <v>361243.71564666112</v>
      </c>
      <c r="F148" s="69"/>
      <c r="G148" s="94">
        <f>penggarapan!AV150</f>
        <v>16.637682494350109</v>
      </c>
      <c r="H148" s="94">
        <f>penggarapan!BM444/15</f>
        <v>15.963641359409705</v>
      </c>
      <c r="I148" s="95">
        <f>penggarapan!AP150</f>
        <v>251.12686902606964</v>
      </c>
      <c r="J148" s="71">
        <f>penggarapan!AJ444</f>
        <v>236.43418144483093</v>
      </c>
      <c r="K148" s="71">
        <f>penggarapan!AX150</f>
        <v>-22.106584451391996</v>
      </c>
      <c r="L148" s="71">
        <f>penggarapan!AP444</f>
        <v>1.6995289924618531</v>
      </c>
      <c r="M148" s="71">
        <f>penggarapan!BR444</f>
        <v>-17.700264720642156</v>
      </c>
      <c r="N148" s="71">
        <f>penggarapan!BI150</f>
        <v>161.8583999518404</v>
      </c>
      <c r="O148" s="71">
        <f>penggarapan!BZ444</f>
        <v>172.05356138652593</v>
      </c>
      <c r="P148" s="71">
        <f>penggarapan!BM150</f>
        <v>57.976030255721042</v>
      </c>
      <c r="Q148" s="71">
        <f>penggarapan!CA444</f>
        <v>65.055048156010784</v>
      </c>
    </row>
    <row r="149" spans="1:17" ht="15">
      <c r="A149" s="69" t="str">
        <f>TEXT(penggarapan!F151,"dddd")</f>
        <v>Selasa</v>
      </c>
      <c r="B149" s="91">
        <f>DATE(penggarapan!D151,penggarapan!E151,penggarapan!F151)</f>
        <v>41611</v>
      </c>
      <c r="C149" s="92">
        <f>penggarapan!J151/24</f>
        <v>0.44791666666666669</v>
      </c>
      <c r="D149" s="90">
        <f>penggarapan!AN151*149598000</f>
        <v>147468386.8970376</v>
      </c>
      <c r="E149" s="93">
        <f>penggarapan!BA445</f>
        <v>361213.02463304176</v>
      </c>
      <c r="F149" s="69"/>
      <c r="G149" s="94">
        <f>penggarapan!AV151</f>
        <v>16.638435309310282</v>
      </c>
      <c r="H149" s="94">
        <f>penggarapan!BM445/15</f>
        <v>15.963486734120147</v>
      </c>
      <c r="I149" s="95">
        <f>penggarapan!AP151</f>
        <v>251.13743333493042</v>
      </c>
      <c r="J149" s="71">
        <f>penggarapan!AJ445</f>
        <v>236.43159463134953</v>
      </c>
      <c r="K149" s="71">
        <f>penggarapan!AX151</f>
        <v>-22.108050951517644</v>
      </c>
      <c r="L149" s="71">
        <f>penggarapan!AP445</f>
        <v>1.6999494667596673</v>
      </c>
      <c r="M149" s="71">
        <f>penggarapan!BR445</f>
        <v>-17.699258714642635</v>
      </c>
      <c r="N149" s="71">
        <f>penggarapan!BI151</f>
        <v>168.50214337169996</v>
      </c>
      <c r="O149" s="71">
        <f>penggarapan!BZ445</f>
        <v>180.57840395561965</v>
      </c>
      <c r="P149" s="71">
        <f>penggarapan!BM151</f>
        <v>59.323560413388961</v>
      </c>
      <c r="Q149" s="71">
        <f>penggarapan!CA445</f>
        <v>65.29669232447327</v>
      </c>
    </row>
    <row r="150" spans="1:17" ht="15">
      <c r="A150" s="69" t="str">
        <f>TEXT(penggarapan!F152,"dddd")</f>
        <v>Selasa</v>
      </c>
      <c r="B150" s="91">
        <f>DATE(penggarapan!D152,penggarapan!E152,penggarapan!F152)</f>
        <v>41611</v>
      </c>
      <c r="C150" s="92">
        <f>penggarapan!J152/24</f>
        <v>0.45833333333333331</v>
      </c>
      <c r="D150" s="90">
        <f>penggarapan!AN152*149598000</f>
        <v>147468149.39852592</v>
      </c>
      <c r="E150" s="93">
        <f>penggarapan!BA446</f>
        <v>361182.45967194525</v>
      </c>
      <c r="F150" s="69"/>
      <c r="G150" s="94">
        <f>penggarapan!AV152</f>
        <v>16.639188142379115</v>
      </c>
      <c r="H150" s="94">
        <f>penggarapan!BM446/15</f>
        <v>15.963326719015113</v>
      </c>
      <c r="I150" s="95">
        <f>penggarapan!AP152</f>
        <v>251.14799767828603</v>
      </c>
      <c r="J150" s="71">
        <f>penggarapan!AJ446</f>
        <v>236.42891764050447</v>
      </c>
      <c r="K150" s="71">
        <f>penggarapan!AX152</f>
        <v>-22.109516680411271</v>
      </c>
      <c r="L150" s="71">
        <f>penggarapan!AP446</f>
        <v>1.7083371462443826</v>
      </c>
      <c r="M150" s="71">
        <f>penggarapan!BR446</f>
        <v>-17.690479848873089</v>
      </c>
      <c r="N150" s="71">
        <f>penggarapan!BI152</f>
        <v>175.48754766526224</v>
      </c>
      <c r="O150" s="71">
        <f>penggarapan!BZ446</f>
        <v>189.08143026944401</v>
      </c>
      <c r="P150" s="71">
        <f>penggarapan!BM152</f>
        <v>60.275601818419247</v>
      </c>
      <c r="Q150" s="71">
        <f>penggarapan!CA446</f>
        <v>64.9901308453274</v>
      </c>
    </row>
    <row r="151" spans="1:17" ht="15">
      <c r="A151" s="69" t="str">
        <f>TEXT(penggarapan!F153,"dddd")</f>
        <v>Selasa</v>
      </c>
      <c r="B151" s="91">
        <f>DATE(penggarapan!D153,penggarapan!E153,penggarapan!F153)</f>
        <v>41611</v>
      </c>
      <c r="C151" s="92">
        <f>penggarapan!J153/24</f>
        <v>0.46875</v>
      </c>
      <c r="D151" s="90">
        <f>penggarapan!AN153*149598000</f>
        <v>147467911.97002295</v>
      </c>
      <c r="E151" s="93">
        <f>penggarapan!BA447</f>
        <v>361152.02095391543</v>
      </c>
      <c r="F151" s="69"/>
      <c r="G151" s="94">
        <f>penggarapan!AV153</f>
        <v>16.639940993481964</v>
      </c>
      <c r="H151" s="94">
        <f>penggarapan!BM447/15</f>
        <v>15.963161614355226</v>
      </c>
      <c r="I151" s="95">
        <f>penggarapan!AP153</f>
        <v>251.1585620551825</v>
      </c>
      <c r="J151" s="71">
        <f>penggarapan!AJ447</f>
        <v>236.42615549474436</v>
      </c>
      <c r="K151" s="71">
        <f>penggarapan!AX153</f>
        <v>-22.110981637859968</v>
      </c>
      <c r="L151" s="71">
        <f>penggarapan!AP447</f>
        <v>1.7104395766560989</v>
      </c>
      <c r="M151" s="71">
        <f>penggarapan!BR447</f>
        <v>-17.687796815429962</v>
      </c>
      <c r="N151" s="71">
        <f>penggarapan!BI153</f>
        <v>182.61438253517485</v>
      </c>
      <c r="O151" s="71">
        <f>penggarapan!BZ447</f>
        <v>197.1977271287995</v>
      </c>
      <c r="P151" s="71">
        <f>penggarapan!BM153</f>
        <v>60.793365478965768</v>
      </c>
      <c r="Q151" s="71">
        <f>penggarapan!CA447</f>
        <v>64.141580795822264</v>
      </c>
    </row>
    <row r="152" spans="1:17" ht="15">
      <c r="A152" s="69" t="str">
        <f>TEXT(penggarapan!F154,"dddd")</f>
        <v>Selasa</v>
      </c>
      <c r="B152" s="91">
        <f>DATE(penggarapan!D154,penggarapan!E154,penggarapan!F154)</f>
        <v>41611</v>
      </c>
      <c r="C152" s="92">
        <f>penggarapan!J154/24</f>
        <v>0.47916666666666669</v>
      </c>
      <c r="D152" s="90">
        <f>penggarapan!AN154*149598000</f>
        <v>147467674.61152643</v>
      </c>
      <c r="E152" s="93">
        <f>penggarapan!BA448</f>
        <v>361121.70866463555</v>
      </c>
      <c r="F152" s="69"/>
      <c r="G152" s="94">
        <f>penggarapan!AV154</f>
        <v>16.64069386264514</v>
      </c>
      <c r="H152" s="94">
        <f>penggarapan!BM448/15</f>
        <v>15.962991723218746</v>
      </c>
      <c r="I152" s="95">
        <f>penggarapan!AP154</f>
        <v>251.16912646608239</v>
      </c>
      <c r="J152" s="71">
        <f>penggarapan!AJ448</f>
        <v>236.42331326369387</v>
      </c>
      <c r="K152" s="71">
        <f>penggarapan!AX154</f>
        <v>-22.11244582384743</v>
      </c>
      <c r="L152" s="71">
        <f>penggarapan!AP448</f>
        <v>1.7138736082709611</v>
      </c>
      <c r="M152" s="71">
        <f>penggarapan!BR448</f>
        <v>-17.683799643066198</v>
      </c>
      <c r="N152" s="71">
        <f>penggarapan!BI154</f>
        <v>189.65748326568334</v>
      </c>
      <c r="O152" s="71">
        <f>penggarapan!BZ448</f>
        <v>204.65578410478713</v>
      </c>
      <c r="P152" s="71">
        <f>penggarapan!BM154</f>
        <v>60.853655492416863</v>
      </c>
      <c r="Q152" s="71">
        <f>penggarapan!CA448</f>
        <v>62.808443276063279</v>
      </c>
    </row>
    <row r="153" spans="1:17" ht="15">
      <c r="A153" s="69" t="str">
        <f>TEXT(penggarapan!F155,"dddd")</f>
        <v>Selasa</v>
      </c>
      <c r="B153" s="91">
        <f>DATE(penggarapan!D155,penggarapan!E155,penggarapan!F155)</f>
        <v>41611</v>
      </c>
      <c r="C153" s="92">
        <f>penggarapan!J155/24</f>
        <v>0.48958333333333331</v>
      </c>
      <c r="D153" s="90">
        <f>penggarapan!AN155*149598000</f>
        <v>147467437.32303399</v>
      </c>
      <c r="E153" s="93">
        <f>penggarapan!BA449</f>
        <v>361091.52298902499</v>
      </c>
      <c r="F153" s="69"/>
      <c r="G153" s="94">
        <f>penggarapan!AV155</f>
        <v>16.641446749895014</v>
      </c>
      <c r="H153" s="94">
        <f>penggarapan!BM449/15</f>
        <v>15.962817351391084</v>
      </c>
      <c r="I153" s="95">
        <f>penggarapan!AP155</f>
        <v>251.17969091144946</v>
      </c>
      <c r="J153" s="71">
        <f>penggarapan!AJ449</f>
        <v>236.4203960623102</v>
      </c>
      <c r="K153" s="71">
        <f>penggarapan!AX155</f>
        <v>-22.113909238357373</v>
      </c>
      <c r="L153" s="71">
        <f>penggarapan!AP449</f>
        <v>1.7139696796228057</v>
      </c>
      <c r="M153" s="71">
        <f>penggarapan!BR449</f>
        <v>-17.683032922370838</v>
      </c>
      <c r="N153" s="71">
        <f>penggarapan!BI155</f>
        <v>196.40660617419911</v>
      </c>
      <c r="O153" s="71">
        <f>penggarapan!BZ449</f>
        <v>211.30581136321246</v>
      </c>
      <c r="P153" s="71">
        <f>penggarapan!BM155</f>
        <v>60.453673626798668</v>
      </c>
      <c r="Q153" s="71">
        <f>penggarapan!CA449</f>
        <v>61.053790118214351</v>
      </c>
    </row>
    <row r="154" spans="1:17" ht="15">
      <c r="A154" s="69" t="str">
        <f>TEXT(penggarapan!F156,"dddd")</f>
        <v>Selasa</v>
      </c>
      <c r="B154" s="91">
        <f>DATE(penggarapan!D156,penggarapan!E156,penggarapan!F156)</f>
        <v>41611</v>
      </c>
      <c r="C154" s="92">
        <f>penggarapan!J156/24</f>
        <v>0.5</v>
      </c>
      <c r="D154" s="90">
        <f>penggarapan!AN156*149598000</f>
        <v>147467200.10457519</v>
      </c>
      <c r="E154" s="93">
        <f>penggarapan!BA450</f>
        <v>361061.46411531535</v>
      </c>
      <c r="F154" s="69"/>
      <c r="G154" s="94">
        <f>penggarapan!AV156</f>
        <v>16.642199655156716</v>
      </c>
      <c r="H154" s="94">
        <f>penggarapan!BM450/15</f>
        <v>15.962638807257184</v>
      </c>
      <c r="I154" s="95">
        <f>penggarapan!AP156</f>
        <v>251.19025539032671</v>
      </c>
      <c r="J154" s="71">
        <f>penggarapan!AJ450</f>
        <v>236.41740904908849</v>
      </c>
      <c r="K154" s="71">
        <f>penggarapan!AX156</f>
        <v>-22.115371881176785</v>
      </c>
      <c r="L154" s="71">
        <f>penggarapan!AP450</f>
        <v>1.7086069848334513</v>
      </c>
      <c r="M154" s="71">
        <f>penggarapan!BR450</f>
        <v>-17.687561294558623</v>
      </c>
      <c r="N154" s="71">
        <f>penggarapan!BI156</f>
        <v>202.70009459703505</v>
      </c>
      <c r="O154" s="71">
        <f>penggarapan!BZ450</f>
        <v>217.11317161289185</v>
      </c>
      <c r="P154" s="71">
        <f>penggarapan!BM156</f>
        <v>59.611634783011283</v>
      </c>
      <c r="Q154" s="71">
        <f>penggarapan!CA450</f>
        <v>58.947499788612639</v>
      </c>
    </row>
    <row r="155" spans="1:17" ht="15">
      <c r="A155" s="69" t="str">
        <f>TEXT(penggarapan!F157,"dddd")</f>
        <v>Selasa</v>
      </c>
      <c r="B155" s="91">
        <f>DATE(penggarapan!D157,penggarapan!E157,penggarapan!F157)</f>
        <v>41611</v>
      </c>
      <c r="C155" s="92">
        <f>penggarapan!J157/24</f>
        <v>0.51041666666666663</v>
      </c>
      <c r="D155" s="90">
        <f>penggarapan!AN157*149598000</f>
        <v>147466962.95614767</v>
      </c>
      <c r="E155" s="93">
        <f>penggarapan!BA451</f>
        <v>361031.53222690034</v>
      </c>
      <c r="F155" s="69"/>
      <c r="G155" s="94">
        <f>penggarapan!AV157</f>
        <v>16.642952578456633</v>
      </c>
      <c r="H155" s="94">
        <f>penggarapan!BM451/15</f>
        <v>15.962456401621843</v>
      </c>
      <c r="I155" s="95">
        <f>penggarapan!AP157</f>
        <v>251.20081990317794</v>
      </c>
      <c r="J155" s="71">
        <f>penggarapan!AJ451</f>
        <v>236.41435742306015</v>
      </c>
      <c r="K155" s="71">
        <f>penggarapan!AX157</f>
        <v>-22.116833752289519</v>
      </c>
      <c r="L155" s="71">
        <f>penggarapan!AP451</f>
        <v>1.7088269643038234</v>
      </c>
      <c r="M155" s="71">
        <f>penggarapan!BR451</f>
        <v>-17.686642867329514</v>
      </c>
      <c r="N155" s="71">
        <f>penggarapan!BI157</f>
        <v>208.44033650937183</v>
      </c>
      <c r="O155" s="71">
        <f>penggarapan!BZ451</f>
        <v>222.136487476284</v>
      </c>
      <c r="P155" s="71">
        <f>penggarapan!BM157</f>
        <v>58.362901789969001</v>
      </c>
      <c r="Q155" s="71">
        <f>penggarapan!CA451</f>
        <v>56.563819814694924</v>
      </c>
    </row>
    <row r="156" spans="1:17" ht="15">
      <c r="A156" s="69" t="str">
        <f>TEXT(penggarapan!F158,"dddd")</f>
        <v>Selasa</v>
      </c>
      <c r="B156" s="91">
        <f>DATE(penggarapan!D158,penggarapan!E158,penggarapan!F158)</f>
        <v>41611</v>
      </c>
      <c r="C156" s="92">
        <f>penggarapan!J158/24</f>
        <v>0.52083333333333337</v>
      </c>
      <c r="D156" s="90">
        <f>penggarapan!AN158*149598000</f>
        <v>147466725.87774912</v>
      </c>
      <c r="E156" s="93">
        <f>penggarapan!BA452</f>
        <v>361001.72750643257</v>
      </c>
      <c r="F156" s="69"/>
      <c r="G156" s="94">
        <f>penggarapan!AV158</f>
        <v>16.643705519821051</v>
      </c>
      <c r="H156" s="94">
        <f>penggarapan!BM452/15</f>
        <v>15.962270447598398</v>
      </c>
      <c r="I156" s="95">
        <f>penggarapan!AP158</f>
        <v>251.21138445046572</v>
      </c>
      <c r="J156" s="71">
        <f>penggarapan!AJ452</f>
        <v>236.41124642193583</v>
      </c>
      <c r="K156" s="71">
        <f>penggarapan!AX158</f>
        <v>-22.118294851679149</v>
      </c>
      <c r="L156" s="71">
        <f>penggarapan!AP452</f>
        <v>1.6990402138335985</v>
      </c>
      <c r="M156" s="71">
        <f>penggarapan!BR452</f>
        <v>-17.695446893306809</v>
      </c>
      <c r="N156" s="71">
        <f>penggarapan!BI158</f>
        <v>213.59034466113189</v>
      </c>
      <c r="O156" s="71">
        <f>penggarapan!BZ452</f>
        <v>226.44109389740476</v>
      </c>
      <c r="P156" s="71">
        <f>penggarapan!BM158</f>
        <v>56.753391369497834</v>
      </c>
      <c r="Q156" s="71">
        <f>penggarapan!CA452</f>
        <v>53.947791713431897</v>
      </c>
    </row>
    <row r="157" spans="1:17" ht="15">
      <c r="A157" s="69" t="str">
        <f>TEXT(penggarapan!F159,"dddd")</f>
        <v>Selasa</v>
      </c>
      <c r="B157" s="91">
        <f>DATE(penggarapan!D159,penggarapan!E159,penggarapan!F159)</f>
        <v>41611</v>
      </c>
      <c r="C157" s="92">
        <f>penggarapan!J159/24</f>
        <v>0.53125</v>
      </c>
      <c r="D157" s="90">
        <f>penggarapan!AN159*149598000</f>
        <v>147466488.86940905</v>
      </c>
      <c r="E157" s="93">
        <f>penggarapan!BA453</f>
        <v>360972.05013980099</v>
      </c>
      <c r="F157" s="69"/>
      <c r="G157" s="94">
        <f>penggarapan!AV159</f>
        <v>16.644458479175299</v>
      </c>
      <c r="H157" s="94">
        <f>penggarapan!BM453/15</f>
        <v>15.962081260498836</v>
      </c>
      <c r="I157" s="95">
        <f>penggarapan!AP159</f>
        <v>251.22194903123599</v>
      </c>
      <c r="J157" s="71">
        <f>penggarapan!AJ453</f>
        <v>236.4080813202709</v>
      </c>
      <c r="K157" s="71">
        <f>penggarapan!AX159</f>
        <v>-22.119755179133392</v>
      </c>
      <c r="L157" s="71">
        <f>penggarapan!AP453</f>
        <v>1.6976589680529373</v>
      </c>
      <c r="M157" s="71">
        <f>penggarapan!BR453</f>
        <v>-17.696060050649059</v>
      </c>
      <c r="N157" s="71">
        <f>penggarapan!BI159</f>
        <v>218.15909751795292</v>
      </c>
      <c r="O157" s="71">
        <f>penggarapan!BZ453</f>
        <v>230.14549304319121</v>
      </c>
      <c r="P157" s="71">
        <f>penggarapan!BM159</f>
        <v>54.832759517017209</v>
      </c>
      <c r="Q157" s="71">
        <f>penggarapan!CA453</f>
        <v>51.157430546299665</v>
      </c>
    </row>
    <row r="158" spans="1:17" ht="15">
      <c r="A158" s="69" t="str">
        <f>TEXT(penggarapan!F160,"dddd")</f>
        <v>Selasa</v>
      </c>
      <c r="B158" s="91">
        <f>DATE(penggarapan!D160,penggarapan!E160,penggarapan!F160)</f>
        <v>41611</v>
      </c>
      <c r="C158" s="92">
        <f>penggarapan!J160/24</f>
        <v>0.54166666666666663</v>
      </c>
      <c r="D158" s="90">
        <f>penggarapan!AN160*149598000</f>
        <v>147466251.93112516</v>
      </c>
      <c r="E158" s="93">
        <f>penggarapan!BA454</f>
        <v>360942.50030811416</v>
      </c>
      <c r="F158" s="69"/>
      <c r="G158" s="94">
        <f>penggarapan!AV160</f>
        <v>16.645211456545599</v>
      </c>
      <c r="H158" s="94">
        <f>penggarapan!BM454/15</f>
        <v>15.961889157648665</v>
      </c>
      <c r="I158" s="95">
        <f>penggarapan!AP160</f>
        <v>251.23251364595055</v>
      </c>
      <c r="J158" s="71">
        <f>penggarapan!AJ454</f>
        <v>236.4048674263725</v>
      </c>
      <c r="K158" s="71">
        <f>penggarapan!AX160</f>
        <v>-22.121214734635807</v>
      </c>
      <c r="L158" s="71">
        <f>penggarapan!AP454</f>
        <v>1.697654372098979</v>
      </c>
      <c r="M158" s="71">
        <f>penggarapan!BR454</f>
        <v>-17.695322452931958</v>
      </c>
      <c r="N158" s="71">
        <f>penggarapan!BI160</f>
        <v>222.18431414589301</v>
      </c>
      <c r="O158" s="71">
        <f>penggarapan!BZ454</f>
        <v>233.3329904056491</v>
      </c>
      <c r="P158" s="71">
        <f>penggarapan!BM160</f>
        <v>52.649155632621195</v>
      </c>
      <c r="Q158" s="71">
        <f>penggarapan!CA454</f>
        <v>48.223848521055018</v>
      </c>
    </row>
    <row r="159" spans="1:17" ht="15">
      <c r="A159" s="69" t="str">
        <f>TEXT(penggarapan!F161,"dddd")</f>
        <v>Selasa</v>
      </c>
      <c r="B159" s="91">
        <f>DATE(penggarapan!D161,penggarapan!E161,penggarapan!F161)</f>
        <v>41611</v>
      </c>
      <c r="C159" s="92">
        <f>penggarapan!J161/24</f>
        <v>0.55208333333333337</v>
      </c>
      <c r="D159" s="90">
        <f>penggarapan!AN161*149598000</f>
        <v>147466015.06289506</v>
      </c>
      <c r="E159" s="93">
        <f>penggarapan!BA455</f>
        <v>360913.07819174434</v>
      </c>
      <c r="F159" s="69"/>
      <c r="G159" s="94">
        <f>penggarapan!AV161</f>
        <v>16.645964451958182</v>
      </c>
      <c r="H159" s="94">
        <f>penggarapan!BM455/15</f>
        <v>15.961694458273852</v>
      </c>
      <c r="I159" s="95">
        <f>penggarapan!AP161</f>
        <v>251.24307829507117</v>
      </c>
      <c r="J159" s="71">
        <f>penggarapan!AJ455</f>
        <v>236.40161008041179</v>
      </c>
      <c r="K159" s="71">
        <f>penggarapan!AX161</f>
        <v>-22.122673518169865</v>
      </c>
      <c r="L159" s="71">
        <f>penggarapan!AP455</f>
        <v>1.6974566647251348</v>
      </c>
      <c r="M159" s="71">
        <f>penggarapan!BR455</f>
        <v>-17.694762650100042</v>
      </c>
      <c r="N159" s="71">
        <f>penggarapan!BI161</f>
        <v>225.71798787421025</v>
      </c>
      <c r="O159" s="71">
        <f>penggarapan!BZ455</f>
        <v>236.08347408057097</v>
      </c>
      <c r="P159" s="71">
        <f>penggarapan!BM161</f>
        <v>50.246102457539898</v>
      </c>
      <c r="Q159" s="71">
        <f>penggarapan!CA455</f>
        <v>45.174503318467323</v>
      </c>
    </row>
    <row r="160" spans="1:17" ht="15">
      <c r="A160" s="69" t="str">
        <f>TEXT(penggarapan!F162,"dddd")</f>
        <v>Selasa</v>
      </c>
      <c r="B160" s="91">
        <f>DATE(penggarapan!D162,penggarapan!E162,penggarapan!F162)</f>
        <v>41611</v>
      </c>
      <c r="C160" s="92">
        <f>penggarapan!J162/24</f>
        <v>0.5625</v>
      </c>
      <c r="D160" s="90">
        <f>penggarapan!AN162*149598000</f>
        <v>147465778.26474825</v>
      </c>
      <c r="E160" s="93">
        <f>penggarapan!BA456</f>
        <v>360883.78397423547</v>
      </c>
      <c r="F160" s="69"/>
      <c r="G160" s="94">
        <f>penggarapan!AV162</f>
        <v>16.646717465338362</v>
      </c>
      <c r="H160" s="94">
        <f>penggarapan!BM456/15</f>
        <v>15.961497483389959</v>
      </c>
      <c r="I160" s="95">
        <f>penggarapan!AP162</f>
        <v>251.25364297764375</v>
      </c>
      <c r="J160" s="71">
        <f>penggarapan!AJ456</f>
        <v>236.39831465257217</v>
      </c>
      <c r="K160" s="71">
        <f>penggarapan!AX162</f>
        <v>-22.124131529523584</v>
      </c>
      <c r="L160" s="71">
        <f>penggarapan!AP456</f>
        <v>1.6969116148974164</v>
      </c>
      <c r="M160" s="71">
        <f>penggarapan!BR456</f>
        <v>-17.694531935727071</v>
      </c>
      <c r="N160" s="71">
        <f>penggarapan!BI162</f>
        <v>228.81637816647751</v>
      </c>
      <c r="O160" s="71">
        <f>penggarapan!BZ456</f>
        <v>238.46659256990827</v>
      </c>
      <c r="P160" s="71">
        <f>penggarapan!BM162</f>
        <v>47.661188054850363</v>
      </c>
      <c r="Q160" s="71">
        <f>penggarapan!CA456</f>
        <v>42.03156609357324</v>
      </c>
    </row>
    <row r="161" spans="1:17" ht="15">
      <c r="A161" s="69" t="str">
        <f>TEXT(penggarapan!F163,"dddd")</f>
        <v>Selasa</v>
      </c>
      <c r="B161" s="91">
        <f>DATE(penggarapan!D163,penggarapan!E163,penggarapan!F163)</f>
        <v>41611</v>
      </c>
      <c r="C161" s="92">
        <f>penggarapan!J163/24</f>
        <v>0.57291666666666663</v>
      </c>
      <c r="D161" s="90">
        <f>penggarapan!AN163*149598000</f>
        <v>147465541.53668246</v>
      </c>
      <c r="E161" s="93">
        <f>penggarapan!BA457</f>
        <v>360854.61783440411</v>
      </c>
      <c r="F161" s="69"/>
      <c r="G161" s="94">
        <f>penggarapan!AV163</f>
        <v>16.647470496712472</v>
      </c>
      <c r="H161" s="94">
        <f>penggarapan!BM457/15</f>
        <v>15.961298555611855</v>
      </c>
      <c r="I161" s="95">
        <f>penggarapan!AP163</f>
        <v>251.26420769413187</v>
      </c>
      <c r="J161" s="71">
        <f>penggarapan!AJ457</f>
        <v>236.39498653986914</v>
      </c>
      <c r="K161" s="71">
        <f>penggarapan!AX163</f>
        <v>-22.125588768680768</v>
      </c>
      <c r="L161" s="71">
        <f>penggarapan!AP457</f>
        <v>1.7063984569784425</v>
      </c>
      <c r="M161" s="71">
        <f>penggarapan!BR457</f>
        <v>-17.684533143746414</v>
      </c>
      <c r="N161" s="71">
        <f>penggarapan!BI163</f>
        <v>231.53405041813167</v>
      </c>
      <c r="O161" s="71">
        <f>penggarapan!BZ457</f>
        <v>240.552313573622</v>
      </c>
      <c r="P161" s="71">
        <f>penggarapan!BM163</f>
        <v>44.925952347096207</v>
      </c>
      <c r="Q161" s="71">
        <f>penggarapan!CA457</f>
        <v>38.81671051658217</v>
      </c>
    </row>
    <row r="162" spans="1:17" ht="15">
      <c r="A162" s="69" t="str">
        <f>TEXT(penggarapan!F164,"dddd")</f>
        <v>Selasa</v>
      </c>
      <c r="B162" s="91">
        <f>DATE(penggarapan!D164,penggarapan!E164,penggarapan!F164)</f>
        <v>41611</v>
      </c>
      <c r="C162" s="92">
        <f>penggarapan!J164/24</f>
        <v>0.58333333333333337</v>
      </c>
      <c r="D162" s="90">
        <f>penggarapan!AN164*149598000</f>
        <v>147465304.87869531</v>
      </c>
      <c r="E162" s="93">
        <f>penggarapan!BA458</f>
        <v>360825.57995032688</v>
      </c>
      <c r="F162" s="69"/>
      <c r="G162" s="94">
        <f>penggarapan!AV164</f>
        <v>16.648223546106689</v>
      </c>
      <c r="H162" s="94">
        <f>penggarapan!BM458/15</f>
        <v>15.961097999039904</v>
      </c>
      <c r="I162" s="95">
        <f>penggarapan!AP164</f>
        <v>251.27477244499647</v>
      </c>
      <c r="J162" s="71">
        <f>penggarapan!AJ458</f>
        <v>236.39163116424868</v>
      </c>
      <c r="K162" s="71">
        <f>penggarapan!AX164</f>
        <v>-22.127045235624788</v>
      </c>
      <c r="L162" s="71">
        <f>penggarapan!AP458</f>
        <v>1.706584235906051</v>
      </c>
      <c r="M162" s="71">
        <f>penggarapan!BR458</f>
        <v>-17.683577442518342</v>
      </c>
      <c r="N162" s="71">
        <f>penggarapan!BI164</f>
        <v>233.92084529915883</v>
      </c>
      <c r="O162" s="71">
        <f>penggarapan!BZ458</f>
        <v>242.36631051420744</v>
      </c>
      <c r="P162" s="71">
        <f>penggarapan!BM164</f>
        <v>42.06640808431068</v>
      </c>
      <c r="Q162" s="71">
        <f>penggarapan!CA458</f>
        <v>35.535316437384417</v>
      </c>
    </row>
    <row r="163" spans="1:17" ht="15">
      <c r="A163" s="69" t="str">
        <f>TEXT(penggarapan!F165,"dddd")</f>
        <v>Selasa</v>
      </c>
      <c r="B163" s="91">
        <f>DATE(penggarapan!D165,penggarapan!E165,penggarapan!F165)</f>
        <v>41611</v>
      </c>
      <c r="C163" s="92">
        <f>penggarapan!J165/24</f>
        <v>0.59375</v>
      </c>
      <c r="D163" s="90">
        <f>penggarapan!AN165*149598000</f>
        <v>147465068.29081628</v>
      </c>
      <c r="E163" s="93">
        <f>penggarapan!BA459</f>
        <v>360796.67050319904</v>
      </c>
      <c r="F163" s="69"/>
      <c r="G163" s="94">
        <f>penggarapan!AV165</f>
        <v>16.648976613446354</v>
      </c>
      <c r="H163" s="94">
        <f>penggarapan!BM459/15</f>
        <v>15.960896139147618</v>
      </c>
      <c r="I163" s="95">
        <f>penggarapan!AP165</f>
        <v>251.28533722928429</v>
      </c>
      <c r="J163" s="71">
        <f>penggarapan!AJ459</f>
        <v>236.38825397071011</v>
      </c>
      <c r="K163" s="71">
        <f>penggarapan!AX165</f>
        <v>-22.128500930144078</v>
      </c>
      <c r="L163" s="71">
        <f>penggarapan!AP459</f>
        <v>1.711459448640462</v>
      </c>
      <c r="M163" s="71">
        <f>penggarapan!BR459</f>
        <v>-17.678054118267479</v>
      </c>
      <c r="N163" s="71">
        <f>penggarapan!BI165</f>
        <v>236.02069521582442</v>
      </c>
      <c r="O163" s="71">
        <f>penggarapan!BZ459</f>
        <v>243.9636482589795</v>
      </c>
      <c r="P163" s="71">
        <f>penggarapan!BM165</f>
        <v>39.103813423683015</v>
      </c>
      <c r="Q163" s="71">
        <f>penggarapan!CA459</f>
        <v>32.203980216645199</v>
      </c>
    </row>
    <row r="164" spans="1:17" ht="15">
      <c r="A164" s="69" t="str">
        <f>TEXT(penggarapan!F166,"dddd")</f>
        <v>Selasa</v>
      </c>
      <c r="B164" s="91">
        <f>DATE(penggarapan!D166,penggarapan!E166,penggarapan!F166)</f>
        <v>41611</v>
      </c>
      <c r="C164" s="92">
        <f>penggarapan!J166/24</f>
        <v>0.60416666666666663</v>
      </c>
      <c r="D164" s="90">
        <f>penggarapan!AN166*149598000</f>
        <v>147464831.77304301</v>
      </c>
      <c r="E164" s="93">
        <f>penggarapan!BA460</f>
        <v>360767.88966953661</v>
      </c>
      <c r="F164" s="69"/>
      <c r="G164" s="94">
        <f>penggarapan!AV166</f>
        <v>16.649729698757628</v>
      </c>
      <c r="H164" s="94">
        <f>penggarapan!BM460/15</f>
        <v>15.960693302587645</v>
      </c>
      <c r="I164" s="95">
        <f>penggarapan!AP166</f>
        <v>251.29590204745622</v>
      </c>
      <c r="J164" s="71">
        <f>penggarapan!AJ460</f>
        <v>236.3848604240618</v>
      </c>
      <c r="K164" s="71">
        <f>penggarapan!AX166</f>
        <v>-22.129955852222093</v>
      </c>
      <c r="L164" s="71">
        <f>penggarapan!AP460</f>
        <v>1.7079876275181083</v>
      </c>
      <c r="M164" s="71">
        <f>penggarapan!BR460</f>
        <v>-17.680648090131616</v>
      </c>
      <c r="N164" s="71">
        <f>penggarapan!BI166</f>
        <v>237.87148509613058</v>
      </c>
      <c r="O164" s="71">
        <f>penggarapan!BZ460</f>
        <v>245.36227661825717</v>
      </c>
      <c r="P164" s="71">
        <f>penggarapan!BM166</f>
        <v>36.055478502757623</v>
      </c>
      <c r="Q164" s="71">
        <f>penggarapan!CA460</f>
        <v>28.826853747530244</v>
      </c>
    </row>
    <row r="165" spans="1:17" ht="15">
      <c r="A165" s="69" t="str">
        <f>TEXT(penggarapan!F167,"dddd")</f>
        <v>Selasa</v>
      </c>
      <c r="B165" s="91">
        <f>DATE(penggarapan!D167,penggarapan!E167,penggarapan!F167)</f>
        <v>41611</v>
      </c>
      <c r="C165" s="92">
        <f>penggarapan!J167/24</f>
        <v>0.61458333333333337</v>
      </c>
      <c r="D165" s="90">
        <f>penggarapan!AN167*149598000</f>
        <v>147464595.32537326</v>
      </c>
      <c r="E165" s="93">
        <f>penggarapan!BA461</f>
        <v>360739.23762511689</v>
      </c>
      <c r="F165" s="69"/>
      <c r="G165" s="94">
        <f>penggarapan!AV167</f>
        <v>16.650482802066843</v>
      </c>
      <c r="H165" s="94">
        <f>penggarapan!BM461/15</f>
        <v>15.96048981707756</v>
      </c>
      <c r="I165" s="95">
        <f>penggarapan!AP167</f>
        <v>251.30646689997585</v>
      </c>
      <c r="J165" s="71">
        <f>penggarapan!AJ461</f>
        <v>236.38145600701245</v>
      </c>
      <c r="K165" s="71">
        <f>penggarapan!AX167</f>
        <v>-22.131410001842561</v>
      </c>
      <c r="L165" s="71">
        <f>penggarapan!AP461</f>
        <v>1.7126906562495086</v>
      </c>
      <c r="M165" s="71">
        <f>penggarapan!BR461</f>
        <v>-17.675285917624137</v>
      </c>
      <c r="N165" s="71">
        <f>penggarapan!BI167</f>
        <v>239.50543815639492</v>
      </c>
      <c r="O165" s="71">
        <f>penggarapan!BZ461</f>
        <v>246.60592268856038</v>
      </c>
      <c r="P165" s="71">
        <f>penggarapan!BM167</f>
        <v>32.935502158166649</v>
      </c>
      <c r="Q165" s="71">
        <f>penggarapan!CA461</f>
        <v>25.416335513010225</v>
      </c>
    </row>
    <row r="166" spans="1:17" ht="15">
      <c r="A166" s="69" t="str">
        <f>TEXT(penggarapan!F168,"dddd")</f>
        <v>Selasa</v>
      </c>
      <c r="B166" s="91">
        <f>DATE(penggarapan!D168,penggarapan!E168,penggarapan!F168)</f>
        <v>41611</v>
      </c>
      <c r="C166" s="92">
        <f>penggarapan!J168/24</f>
        <v>0.625</v>
      </c>
      <c r="D166" s="90">
        <f>penggarapan!AN168*149598000</f>
        <v>147464358.94783637</v>
      </c>
      <c r="E166" s="93">
        <f>penggarapan!BA462</f>
        <v>360710.71454876877</v>
      </c>
      <c r="F166" s="69"/>
      <c r="G166" s="94">
        <f>penggarapan!AV168</f>
        <v>16.651235923299279</v>
      </c>
      <c r="H166" s="94">
        <f>penggarapan!BM462/15</f>
        <v>15.96028601128612</v>
      </c>
      <c r="I166" s="95">
        <f>penggarapan!AP168</f>
        <v>251.31703178588904</v>
      </c>
      <c r="J166" s="71">
        <f>penggarapan!AJ462</f>
        <v>236.37804621826885</v>
      </c>
      <c r="K166" s="71">
        <f>penggarapan!AX168</f>
        <v>-22.132863378794099</v>
      </c>
      <c r="L166" s="71">
        <f>penggarapan!AP462</f>
        <v>1.6985496559488971</v>
      </c>
      <c r="M166" s="71">
        <f>penggarapan!BR462</f>
        <v>-17.688256244700874</v>
      </c>
      <c r="N166" s="71">
        <f>penggarapan!BI168</f>
        <v>240.94971995008655</v>
      </c>
      <c r="O166" s="71">
        <f>penggarapan!BZ462</f>
        <v>247.68811342465264</v>
      </c>
      <c r="P166" s="71">
        <f>penggarapan!BM168</f>
        <v>29.75540120239323</v>
      </c>
      <c r="Q166" s="71">
        <f>penggarapan!CA462</f>
        <v>21.970429196903925</v>
      </c>
    </row>
    <row r="167" spans="1:17" ht="15">
      <c r="A167" s="69" t="str">
        <f>TEXT(penggarapan!F169,"dddd")</f>
        <v>Selasa</v>
      </c>
      <c r="B167" s="91">
        <f>DATE(penggarapan!D169,penggarapan!E169,penggarapan!F169)</f>
        <v>41611</v>
      </c>
      <c r="C167" s="92">
        <f>penggarapan!J169/24</f>
        <v>0.63541666666666663</v>
      </c>
      <c r="D167" s="90">
        <f>penggarapan!AN169*149598000</f>
        <v>147464122.64043009</v>
      </c>
      <c r="E167" s="93">
        <f>penggarapan!BA463</f>
        <v>360682.32061471295</v>
      </c>
      <c r="F167" s="69"/>
      <c r="G167" s="94">
        <f>penggarapan!AV169</f>
        <v>16.651989062481082</v>
      </c>
      <c r="H167" s="94">
        <f>penggarapan!BM463/15</f>
        <v>15.960082214636891</v>
      </c>
      <c r="I167" s="95">
        <f>penggarapan!AP169</f>
        <v>251.3275967056567</v>
      </c>
      <c r="J167" s="71">
        <f>penggarapan!AJ463</f>
        <v>236.37463656925138</v>
      </c>
      <c r="K167" s="71">
        <f>penggarapan!AX169</f>
        <v>-22.134315983060173</v>
      </c>
      <c r="L167" s="71">
        <f>penggarapan!AP463</f>
        <v>1.711072125298563</v>
      </c>
      <c r="M167" s="71">
        <f>penggarapan!BR463</f>
        <v>-17.675285075399451</v>
      </c>
      <c r="N167" s="71">
        <f>penggarapan!BI169</f>
        <v>242.22709299791154</v>
      </c>
      <c r="O167" s="71">
        <f>penggarapan!BZ463</f>
        <v>248.67251151072298</v>
      </c>
      <c r="P167" s="71">
        <f>penggarapan!BM169</f>
        <v>26.524628472954255</v>
      </c>
      <c r="Q167" s="71">
        <f>penggarapan!CA463</f>
        <v>18.505878768678784</v>
      </c>
    </row>
    <row r="168" spans="1:17" ht="15">
      <c r="A168" s="69" t="str">
        <f>TEXT(penggarapan!F170,"dddd")</f>
        <v>Selasa</v>
      </c>
      <c r="B168" s="91">
        <f>DATE(penggarapan!D170,penggarapan!E170,penggarapan!F170)</f>
        <v>41611</v>
      </c>
      <c r="C168" s="92">
        <f>penggarapan!J170/24</f>
        <v>0.64583333333333337</v>
      </c>
      <c r="D168" s="90">
        <f>penggarapan!AN170*149598000</f>
        <v>147463886.40315211</v>
      </c>
      <c r="E168" s="93">
        <f>penggarapan!BA464</f>
        <v>360654.05599640432</v>
      </c>
      <c r="F168" s="69"/>
      <c r="G168" s="94">
        <f>penggarapan!AV170</f>
        <v>16.652742219638654</v>
      </c>
      <c r="H168" s="94">
        <f>penggarapan!BM464/15</f>
        <v>15.959878757193508</v>
      </c>
      <c r="I168" s="95">
        <f>penggarapan!AP170</f>
        <v>251.33816165974338</v>
      </c>
      <c r="J168" s="71">
        <f>penggarapan!AJ464</f>
        <v>236.3712325821748</v>
      </c>
      <c r="K168" s="71">
        <f>penggarapan!AX170</f>
        <v>-22.135767814624639</v>
      </c>
      <c r="L168" s="71">
        <f>penggarapan!AP464</f>
        <v>1.6967920041627893</v>
      </c>
      <c r="M168" s="71">
        <f>penggarapan!BR464</f>
        <v>-17.688391814504065</v>
      </c>
      <c r="N168" s="71">
        <f>penggarapan!BI170</f>
        <v>243.35653787414753</v>
      </c>
      <c r="O168" s="71">
        <f>penggarapan!BZ464</f>
        <v>249.51965479959469</v>
      </c>
      <c r="P168" s="71">
        <f>penggarapan!BM170</f>
        <v>23.250990660596489</v>
      </c>
      <c r="Q168" s="71">
        <f>penggarapan!CA464</f>
        <v>15.013306096020997</v>
      </c>
    </row>
    <row r="169" spans="1:17" ht="15">
      <c r="A169" s="69" t="str">
        <f>TEXT(penggarapan!F171,"dddd")</f>
        <v>Selasa</v>
      </c>
      <c r="B169" s="91">
        <f>DATE(penggarapan!D171,penggarapan!E171,penggarapan!F171)</f>
        <v>41611</v>
      </c>
      <c r="C169" s="92">
        <f>penggarapan!J171/24</f>
        <v>0.65625</v>
      </c>
      <c r="D169" s="90">
        <f>penggarapan!AN171*149598000</f>
        <v>147463650.23603177</v>
      </c>
      <c r="E169" s="93">
        <f>penggarapan!BA465</f>
        <v>360625.92087031907</v>
      </c>
      <c r="F169" s="69"/>
      <c r="G169" s="94">
        <f>penggarapan!AV171</f>
        <v>16.653495394696986</v>
      </c>
      <c r="H169" s="94">
        <f>penggarapan!BM465/15</f>
        <v>15.959675969544854</v>
      </c>
      <c r="I169" s="95">
        <f>penggarapan!AP171</f>
        <v>251.3487266471912</v>
      </c>
      <c r="J169" s="71">
        <f>penggarapan!AJ465</f>
        <v>236.36783978812721</v>
      </c>
      <c r="K169" s="71">
        <f>penggarapan!AX171</f>
        <v>-22.137218873275934</v>
      </c>
      <c r="L169" s="71">
        <f>penggarapan!AP465</f>
        <v>1.6963918973072862</v>
      </c>
      <c r="M169" s="71">
        <f>penggarapan!BR465</f>
        <v>-17.687996979521017</v>
      </c>
      <c r="N169" s="71">
        <f>penggarapan!BI171</f>
        <v>244.35380385151416</v>
      </c>
      <c r="O169" s="71">
        <f>penggarapan!BZ465</f>
        <v>250.28160677940195</v>
      </c>
      <c r="P169" s="71">
        <f>penggarapan!BM171</f>
        <v>19.940981758829771</v>
      </c>
      <c r="Q169" s="71">
        <f>penggarapan!CA465</f>
        <v>11.505485753077313</v>
      </c>
    </row>
    <row r="170" spans="1:17" ht="15">
      <c r="A170" s="69" t="str">
        <f>TEXT(penggarapan!F172,"dddd")</f>
        <v>Selasa</v>
      </c>
      <c r="B170" s="91">
        <f>DATE(penggarapan!D172,penggarapan!E172,penggarapan!F172)</f>
        <v>41611</v>
      </c>
      <c r="C170" s="92">
        <f>penggarapan!J172/24</f>
        <v>0.66666666666666663</v>
      </c>
      <c r="D170" s="90">
        <f>penggarapan!AN172*149598000</f>
        <v>147463414.13906673</v>
      </c>
      <c r="E170" s="93">
        <f>penggarapan!BA466</f>
        <v>360597.91540835099</v>
      </c>
      <c r="F170" s="69"/>
      <c r="G170" s="94">
        <f>penggarapan!AV172</f>
        <v>16.654248587682616</v>
      </c>
      <c r="H170" s="94">
        <f>penggarapan!BM466/15</f>
        <v>15.959474182607702</v>
      </c>
      <c r="I170" s="95">
        <f>penggarapan!AP172</f>
        <v>251.35929166846657</v>
      </c>
      <c r="J170" s="71">
        <f>penggarapan!AJ466</f>
        <v>236.3644637237677</v>
      </c>
      <c r="K170" s="71">
        <f>penggarapan!AX172</f>
        <v>-22.138669158998258</v>
      </c>
      <c r="L170" s="71">
        <f>penggarapan!AP466</f>
        <v>1.7045646973219597</v>
      </c>
      <c r="M170" s="71">
        <f>penggarapan!BR466</f>
        <v>-17.679265350763949</v>
      </c>
      <c r="N170" s="71">
        <f>penggarapan!BI172</f>
        <v>245.23187733682451</v>
      </c>
      <c r="O170" s="71">
        <f>penggarapan!BZ466</f>
        <v>250.96220178911688</v>
      </c>
      <c r="P170" s="71">
        <f>penggarapan!BM172</f>
        <v>16.60004808934421</v>
      </c>
      <c r="Q170" s="71">
        <f>penggarapan!CA466</f>
        <v>7.9833453670273631</v>
      </c>
    </row>
    <row r="171" spans="1:17" ht="15">
      <c r="A171" s="69" t="str">
        <f>TEXT(penggarapan!F173,"dddd")</f>
        <v>Selasa</v>
      </c>
      <c r="B171" s="91">
        <f>DATE(penggarapan!D173,penggarapan!E173,penggarapan!F173)</f>
        <v>41611</v>
      </c>
      <c r="C171" s="92">
        <f>penggarapan!J173/24</f>
        <v>0.67708333333333337</v>
      </c>
      <c r="D171" s="90">
        <f>penggarapan!AN173*149598000</f>
        <v>147463178.1122548</v>
      </c>
      <c r="E171" s="93">
        <f>penggarapan!BA467</f>
        <v>360570.03978164931</v>
      </c>
      <c r="F171" s="69"/>
      <c r="G171" s="94">
        <f>penggarapan!AV173</f>
        <v>16.655001798621601</v>
      </c>
      <c r="H171" s="94">
        <f>penggarapan!BM467/15</f>
        <v>15.959273727511697</v>
      </c>
      <c r="I171" s="95">
        <f>penggarapan!AP173</f>
        <v>251.3698567240294</v>
      </c>
      <c r="J171" s="71">
        <f>penggarapan!AJ467</f>
        <v>236.36110992940118</v>
      </c>
      <c r="K171" s="71">
        <f>penggarapan!AX173</f>
        <v>-22.140118671774843</v>
      </c>
      <c r="L171" s="71">
        <f>penggarapan!AP467</f>
        <v>1.7110550845339767</v>
      </c>
      <c r="M171" s="71">
        <f>penggarapan!BR467</f>
        <v>-17.672175678483431</v>
      </c>
      <c r="N171" s="71">
        <f>penggarapan!BI173</f>
        <v>246.00136867866945</v>
      </c>
      <c r="O171" s="71">
        <f>penggarapan!BZ467</f>
        <v>251.55894246873288</v>
      </c>
      <c r="P171" s="71">
        <f>penggarapan!BM173</f>
        <v>13.232799047382837</v>
      </c>
      <c r="Q171" s="71">
        <f>penggarapan!CA467</f>
        <v>4.4471865171717768</v>
      </c>
    </row>
    <row r="172" spans="1:17" ht="15">
      <c r="A172" s="69" t="str">
        <f>TEXT(penggarapan!F174,"dddd")</f>
        <v>Selasa</v>
      </c>
      <c r="B172" s="91">
        <f>DATE(penggarapan!D174,penggarapan!E174,penggarapan!F174)</f>
        <v>41611</v>
      </c>
      <c r="C172" s="92">
        <f>penggarapan!J174/24</f>
        <v>0.6875</v>
      </c>
      <c r="D172" s="90">
        <f>penggarapan!AN174*149598000</f>
        <v>147462942.15562522</v>
      </c>
      <c r="E172" s="93">
        <f>penggarapan!BA468</f>
        <v>360542.29416430619</v>
      </c>
      <c r="F172" s="69"/>
      <c r="G172" s="94">
        <f>penggarapan!AV174</f>
        <v>16.655755027439266</v>
      </c>
      <c r="H172" s="94">
        <f>penggarapan!BM468/15</f>
        <v>15.959074935483285</v>
      </c>
      <c r="I172" s="95">
        <f>penggarapan!AP174</f>
        <v>251.3804218129265</v>
      </c>
      <c r="J172" s="71">
        <f>penggarapan!AJ468</f>
        <v>236.35778394703522</v>
      </c>
      <c r="K172" s="71">
        <f>penggarapan!AX174</f>
        <v>-22.141567411395091</v>
      </c>
      <c r="L172" s="71">
        <f>penggarapan!AP468</f>
        <v>1.7057872706690551</v>
      </c>
      <c r="M172" s="71">
        <f>penggarapan!BR468</f>
        <v>-17.676531915465819</v>
      </c>
      <c r="N172" s="71">
        <f>penggarapan!BI174</f>
        <v>246.67082319332064</v>
      </c>
      <c r="O172" s="71">
        <f>penggarapan!BZ468</f>
        <v>252.06802854475711</v>
      </c>
      <c r="P172" s="71">
        <f>penggarapan!BM174</f>
        <v>9.8431753923961356</v>
      </c>
      <c r="Q172" s="71">
        <f>penggarapan!CA468</f>
        <v>0.89786264379801362</v>
      </c>
    </row>
    <row r="173" spans="1:17" ht="15">
      <c r="A173" s="69" t="str">
        <f>TEXT(penggarapan!F175,"dddd")</f>
        <v>Selasa</v>
      </c>
      <c r="B173" s="91">
        <f>DATE(penggarapan!D175,penggarapan!E175,penggarapan!F175)</f>
        <v>41611</v>
      </c>
      <c r="C173" s="92">
        <f>penggarapan!J175/24</f>
        <v>0.69791666666666663</v>
      </c>
      <c r="D173" s="90">
        <f>penggarapan!AN175*149598000</f>
        <v>147462706.26917574</v>
      </c>
      <c r="E173" s="93">
        <f>penggarapan!BA469</f>
        <v>360514.67872590187</v>
      </c>
      <c r="F173" s="69"/>
      <c r="G173" s="94">
        <f>penggarapan!AV175</f>
        <v>16.656508274161727</v>
      </c>
      <c r="H173" s="94">
        <f>penggarapan!BM469/15</f>
        <v>15.958878137649116</v>
      </c>
      <c r="I173" s="95">
        <f>penggarapan!AP175</f>
        <v>251.39098693561874</v>
      </c>
      <c r="J173" s="71">
        <f>penggarapan!AJ469</f>
        <v>236.35449131708936</v>
      </c>
      <c r="K173" s="71">
        <f>penggarapan!AX175</f>
        <v>-22.143015377842435</v>
      </c>
      <c r="L173" s="71">
        <f>penggarapan!AP469</f>
        <v>1.6936374806200933</v>
      </c>
      <c r="M173" s="71">
        <f>penggarapan!BR469</f>
        <v>-17.687591124095455</v>
      </c>
      <c r="N173" s="71">
        <f>penggarapan!BI175</f>
        <v>247.24696371703652</v>
      </c>
      <c r="O173" s="71">
        <f>penggarapan!BZ469</f>
        <v>252.49850874443956</v>
      </c>
      <c r="P173" s="71">
        <f>penggarapan!BM175</f>
        <v>6.4345846656507346</v>
      </c>
      <c r="Q173" s="71">
        <f>penggarapan!CA469</f>
        <v>-2.6616047852512623</v>
      </c>
    </row>
    <row r="174" spans="1:17" ht="15">
      <c r="A174" s="69" t="str">
        <f>TEXT(penggarapan!F176,"dddd")</f>
        <v>Selasa</v>
      </c>
      <c r="B174" s="91">
        <f>DATE(penggarapan!D176,penggarapan!E176,penggarapan!F176)</f>
        <v>41611</v>
      </c>
      <c r="C174" s="92">
        <f>penggarapan!J176/24</f>
        <v>0.70833333333333337</v>
      </c>
      <c r="D174" s="90">
        <f>penggarapan!AN176*149598000</f>
        <v>147462470.45290411</v>
      </c>
      <c r="E174" s="93">
        <f>penggarapan!BA470</f>
        <v>360487.19363525783</v>
      </c>
      <c r="F174" s="69"/>
      <c r="G174" s="94">
        <f>penggarapan!AV176</f>
        <v>16.657261538815309</v>
      </c>
      <c r="H174" s="94">
        <f>penggarapan!BM470/15</f>
        <v>15.958683664920228</v>
      </c>
      <c r="I174" s="95">
        <f>penggarapan!AP176</f>
        <v>251.40155209256972</v>
      </c>
      <c r="J174" s="71">
        <f>penggarapan!AJ470</f>
        <v>236.35123757645547</v>
      </c>
      <c r="K174" s="71">
        <f>penggarapan!AX176</f>
        <v>-22.144462571100611</v>
      </c>
      <c r="L174" s="71">
        <f>penggarapan!AP470</f>
        <v>1.7092435020471859</v>
      </c>
      <c r="M174" s="71">
        <f>penggarapan!BR470</f>
        <v>-17.671655993743105</v>
      </c>
      <c r="N174" s="71">
        <f>penggarapan!BI176</f>
        <v>247.73487146338312</v>
      </c>
      <c r="O174" s="71">
        <f>penggarapan!BZ470</f>
        <v>252.88698868240311</v>
      </c>
      <c r="P174" s="71">
        <f>penggarapan!BM176</f>
        <v>3.0100113818003464</v>
      </c>
      <c r="Q174" s="71">
        <f>penggarapan!CA470</f>
        <v>-6.2260542457895349</v>
      </c>
    </row>
    <row r="175" spans="1:17" ht="15">
      <c r="A175" s="106" t="str">
        <f>TEXT(penggarapan!F177,"dddd")</f>
        <v>Selasa</v>
      </c>
      <c r="B175" s="107">
        <f>DATE(penggarapan!D177,penggarapan!E177,penggarapan!F177)</f>
        <v>41611</v>
      </c>
      <c r="C175" s="108">
        <f>penggarapan!J177/24</f>
        <v>0.71875</v>
      </c>
      <c r="D175" s="109">
        <f>penggarapan!AN177*149598000</f>
        <v>147462234.70683956</v>
      </c>
      <c r="E175" s="110">
        <f>penggarapan!BA471</f>
        <v>360459.83906408673</v>
      </c>
      <c r="F175" s="106"/>
      <c r="G175" s="111">
        <f>penggarapan!AV177</f>
        <v>16.658014821325242</v>
      </c>
      <c r="H175" s="111">
        <f>penggarapan!BM471/15</f>
        <v>15.958491847875953</v>
      </c>
      <c r="I175" s="112">
        <f>penggarapan!AP177</f>
        <v>251.41211728282525</v>
      </c>
      <c r="J175" s="113">
        <f>penggarapan!AJ471</f>
        <v>236.3480282565526</v>
      </c>
      <c r="K175" s="113">
        <f>penggarapan!AX177</f>
        <v>-22.145908990959185</v>
      </c>
      <c r="L175" s="113">
        <f>penggarapan!AP471</f>
        <v>1.6936536205935722</v>
      </c>
      <c r="M175" s="113">
        <f>penggarapan!BR471</f>
        <v>-17.686081046168525</v>
      </c>
      <c r="N175" s="113">
        <f>penggarapan!BI177</f>
        <v>248.1381104193523</v>
      </c>
      <c r="O175" s="113">
        <f>penggarapan!BZ471</f>
        <v>253.17792548863326</v>
      </c>
      <c r="P175" s="113">
        <f>penggarapan!BM177</f>
        <v>-0.4278918912249709</v>
      </c>
      <c r="Q175" s="113">
        <f>penggarapan!CA471</f>
        <v>-9.7998588432894174</v>
      </c>
    </row>
    <row r="176" spans="1:17" ht="15">
      <c r="A176" s="106" t="str">
        <f>TEXT(penggarapan!F178,"dddd")</f>
        <v>Selasa</v>
      </c>
      <c r="B176" s="107">
        <f>DATE(penggarapan!D178,penggarapan!E178,penggarapan!F178)</f>
        <v>41611</v>
      </c>
      <c r="C176" s="108">
        <f>penggarapan!J178/24</f>
        <v>0.72916666666666663</v>
      </c>
      <c r="D176" s="109">
        <f>penggarapan!AN178*149598000</f>
        <v>147461999.03097981</v>
      </c>
      <c r="E176" s="110">
        <f>penggarapan!BA472</f>
        <v>360432.61517963896</v>
      </c>
      <c r="F176" s="106"/>
      <c r="G176" s="111">
        <f>penggarapan!AV178</f>
        <v>16.658768121717713</v>
      </c>
      <c r="H176" s="111">
        <f>penggarapan!BM472/15</f>
        <v>15.958303016568019</v>
      </c>
      <c r="I176" s="112">
        <f>penggarapan!AP178</f>
        <v>251.42268250684711</v>
      </c>
      <c r="J176" s="113">
        <f>penggarapan!AJ472</f>
        <v>236.34486888004719</v>
      </c>
      <c r="K176" s="113">
        <f>penggarapan!AX178</f>
        <v>-22.147354637401751</v>
      </c>
      <c r="L176" s="113">
        <f>penggarapan!AP472</f>
        <v>1.7078721472804046</v>
      </c>
      <c r="M176" s="113">
        <f>penggarapan!BR472</f>
        <v>-17.671517613143969</v>
      </c>
      <c r="N176" s="113">
        <f>penggarapan!BI178</f>
        <v>248.45879840678953</v>
      </c>
      <c r="O176" s="113">
        <f>penggarapan!BZ472</f>
        <v>253.43161493354489</v>
      </c>
      <c r="P176" s="113">
        <f>penggarapan!BM178</f>
        <v>-3.8767276317701724</v>
      </c>
      <c r="Q176" s="113">
        <f>penggarapan!CA472</f>
        <v>-13.376591905169516</v>
      </c>
    </row>
    <row r="177" spans="1:17" ht="15">
      <c r="A177" s="106" t="str">
        <f>TEXT(penggarapan!F179,"dddd")</f>
        <v>Selasa</v>
      </c>
      <c r="B177" s="107">
        <f>DATE(penggarapan!D179,penggarapan!E179,penggarapan!F179)</f>
        <v>41611</v>
      </c>
      <c r="C177" s="108">
        <f>penggarapan!J179/24</f>
        <v>0.73958333333333337</v>
      </c>
      <c r="D177" s="109">
        <f>penggarapan!AN179*149598000</f>
        <v>147461763.42532265</v>
      </c>
      <c r="E177" s="110">
        <f>penggarapan!BA473</f>
        <v>360405.52214840415</v>
      </c>
      <c r="F177" s="106"/>
      <c r="G177" s="111">
        <f>penggarapan!AV179</f>
        <v>16.65952144001891</v>
      </c>
      <c r="H177" s="111">
        <f>penggarapan!BM473/15</f>
        <v>15.958117500405809</v>
      </c>
      <c r="I177" s="112">
        <f>penggarapan!AP179</f>
        <v>251.43324776509715</v>
      </c>
      <c r="J177" s="113">
        <f>penggarapan!AJ473</f>
        <v>236.34176495892982</v>
      </c>
      <c r="K177" s="113">
        <f>penggarapan!AX179</f>
        <v>-22.148799510411791</v>
      </c>
      <c r="L177" s="113">
        <f>penggarapan!AP473</f>
        <v>1.7090995107309357</v>
      </c>
      <c r="M177" s="113">
        <f>penggarapan!BR473</f>
        <v>-17.669605779665275</v>
      </c>
      <c r="N177" s="113">
        <f>penggarapan!BI179</f>
        <v>248.69762541259431</v>
      </c>
      <c r="O177" s="113">
        <f>penggarapan!BZ473</f>
        <v>253.60518756630711</v>
      </c>
      <c r="P177" s="113">
        <f>penggarapan!BM179</f>
        <v>-7.3342865832158948</v>
      </c>
      <c r="Q177" s="113">
        <f>penggarapan!CA473</f>
        <v>-16.958118896712779</v>
      </c>
    </row>
    <row r="178" spans="1:17" ht="15">
      <c r="A178" s="106" t="str">
        <f>TEXT(penggarapan!F180,"dddd")</f>
        <v>Selasa</v>
      </c>
      <c r="B178" s="107">
        <f>DATE(penggarapan!D180,penggarapan!E180,penggarapan!F180)</f>
        <v>41611</v>
      </c>
      <c r="C178" s="108">
        <f>penggarapan!J180/24</f>
        <v>0.75</v>
      </c>
      <c r="D178" s="109">
        <f>penggarapan!AN180*149598000</f>
        <v>147461527.88989723</v>
      </c>
      <c r="E178" s="110">
        <f>penggarapan!BA474</f>
        <v>360378.5601397084</v>
      </c>
      <c r="F178" s="106"/>
      <c r="G178" s="111">
        <f>penggarapan!AV180</f>
        <v>16.660274776154044</v>
      </c>
      <c r="H178" s="111">
        <f>penggarapan!BM474/15</f>
        <v>15.957935628038237</v>
      </c>
      <c r="I178" s="112">
        <f>penggarapan!AP180</f>
        <v>251.44381305662111</v>
      </c>
      <c r="J178" s="113">
        <f>penggarapan!AJ474</f>
        <v>236.33872199253545</v>
      </c>
      <c r="K178" s="113">
        <f>penggarapan!AX180</f>
        <v>-22.150243609779189</v>
      </c>
      <c r="L178" s="113">
        <f>penggarapan!AP474</f>
        <v>1.7069981586268792</v>
      </c>
      <c r="M178" s="113">
        <f>penggarapan!BR474</f>
        <v>-17.670946398503705</v>
      </c>
      <c r="N178" s="113">
        <f>penggarapan!BI180</f>
        <v>248.85381682825135</v>
      </c>
      <c r="O178" s="113">
        <f>penggarapan!BZ474</f>
        <v>253.70579462273196</v>
      </c>
      <c r="P178" s="113">
        <f>penggarapan!BM180</f>
        <v>-10.798487593943651</v>
      </c>
      <c r="Q178" s="113">
        <f>penggarapan!CA474</f>
        <v>-20.54224807508578</v>
      </c>
    </row>
    <row r="179" spans="1:17" ht="15">
      <c r="A179" s="106" t="str">
        <f>TEXT(penggarapan!F181,"dddd")</f>
        <v>Selasa</v>
      </c>
      <c r="B179" s="107">
        <f>DATE(penggarapan!D181,penggarapan!E181,penggarapan!F181)</f>
        <v>41611</v>
      </c>
      <c r="C179" s="108">
        <f>penggarapan!J181/24</f>
        <v>0.76041666666666663</v>
      </c>
      <c r="D179" s="109">
        <f>penggarapan!AN181*149598000</f>
        <v>147461292.42470139</v>
      </c>
      <c r="E179" s="110">
        <f>penggarapan!BA475</f>
        <v>360351.72931846487</v>
      </c>
      <c r="F179" s="106"/>
      <c r="G179" s="111">
        <f>penggarapan!AV181</f>
        <v>16.661028130149425</v>
      </c>
      <c r="H179" s="111">
        <f>penggarapan!BM475/15</f>
        <v>15.957757727162234</v>
      </c>
      <c r="I179" s="112">
        <f>penggarapan!AP181</f>
        <v>251.45437838188266</v>
      </c>
      <c r="J179" s="113">
        <f>penggarapan!AJ475</f>
        <v>236.3357454643353</v>
      </c>
      <c r="K179" s="113">
        <f>penggarapan!AX181</f>
        <v>-22.151686935487771</v>
      </c>
      <c r="L179" s="113">
        <f>penggarapan!AP475</f>
        <v>1.7087991599346601</v>
      </c>
      <c r="M179" s="113">
        <f>penggarapan!BR475</f>
        <v>-17.668505853121093</v>
      </c>
      <c r="N179" s="113">
        <f>penggarapan!BI181</f>
        <v>248.92503564756495</v>
      </c>
      <c r="O179" s="113">
        <f>penggarapan!BZ475</f>
        <v>253.73709869405008</v>
      </c>
      <c r="P179" s="113">
        <f>penggarapan!BM181</f>
        <v>-14.267320892979429</v>
      </c>
      <c r="Q179" s="113">
        <f>penggarapan!CA475</f>
        <v>-24.127480523265387</v>
      </c>
    </row>
    <row r="180" spans="1:17" ht="15">
      <c r="A180" s="69" t="str">
        <f>TEXT(penggarapan!F182,"dddd")</f>
        <v>Selasa</v>
      </c>
      <c r="B180" s="91">
        <f>DATE(penggarapan!D182,penggarapan!E182,penggarapan!F182)</f>
        <v>41611</v>
      </c>
      <c r="C180" s="92">
        <f>penggarapan!J182/24</f>
        <v>0.77083333333333337</v>
      </c>
      <c r="D180" s="90">
        <f>penggarapan!AN182*149598000</f>
        <v>147461057.02973279</v>
      </c>
      <c r="E180" s="93">
        <f>penggarapan!BA476</f>
        <v>360325.02984882466</v>
      </c>
      <c r="F180" s="69"/>
      <c r="G180" s="94">
        <f>penggarapan!AV182</f>
        <v>16.661781502031161</v>
      </c>
      <c r="H180" s="94">
        <f>penggarapan!BM476/15</f>
        <v>15.957584124407132</v>
      </c>
      <c r="I180" s="95">
        <f>penggarapan!AP182</f>
        <v>251.46494374134264</v>
      </c>
      <c r="J180" s="71">
        <f>penggarapan!AJ476</f>
        <v>236.33284083999803</v>
      </c>
      <c r="K180" s="71">
        <f>penggarapan!AX182</f>
        <v>-22.153129487520893</v>
      </c>
      <c r="L180" s="71">
        <f>penggarapan!AP476</f>
        <v>1.7074659205325349</v>
      </c>
      <c r="M180" s="71">
        <f>penggarapan!BR476</f>
        <v>-17.669131079377706</v>
      </c>
      <c r="N180" s="71">
        <f>penggarapan!BI182</f>
        <v>248.90721310776894</v>
      </c>
      <c r="O180" s="71">
        <f>penggarapan!BZ476</f>
        <v>253.68604953611609</v>
      </c>
      <c r="P180" s="71">
        <f>penggarapan!BM182</f>
        <v>-17.73879168240806</v>
      </c>
      <c r="Q180" s="71">
        <f>penggarapan!CA476</f>
        <v>-27.712492057756037</v>
      </c>
    </row>
    <row r="181" spans="1:17" ht="15">
      <c r="A181" s="69" t="str">
        <f>TEXT(penggarapan!F183,"dddd")</f>
        <v>Selasa</v>
      </c>
      <c r="B181" s="91">
        <f>DATE(penggarapan!D183,penggarapan!E183,penggarapan!F183)</f>
        <v>41611</v>
      </c>
      <c r="C181" s="92">
        <f>penggarapan!J183/24</f>
        <v>0.78125</v>
      </c>
      <c r="D181" s="90">
        <f>penggarapan!AN183*149598000</f>
        <v>147460821.70502067</v>
      </c>
      <c r="E181" s="93">
        <f>penggarapan!BA477</f>
        <v>360298.46189771977</v>
      </c>
      <c r="F181" s="69"/>
      <c r="G181" s="94">
        <f>penggarapan!AV183</f>
        <v>16.66253489172453</v>
      </c>
      <c r="H181" s="94">
        <f>penggarapan!BM477/15</f>
        <v>15.957415145216281</v>
      </c>
      <c r="I181" s="95">
        <f>penggarapan!AP183</f>
        <v>251.4755091340478</v>
      </c>
      <c r="J181" s="71">
        <f>penggarapan!AJ477</f>
        <v>236.33001356540461</v>
      </c>
      <c r="K181" s="71">
        <f>penggarapan!AX183</f>
        <v>-22.154571265668899</v>
      </c>
      <c r="L181" s="71">
        <f>penggarapan!AP477</f>
        <v>1.6944148050167529</v>
      </c>
      <c r="M181" s="71">
        <f>penggarapan!BR477</f>
        <v>-17.681173918435309</v>
      </c>
      <c r="N181" s="71">
        <f>penggarapan!BI183</f>
        <v>248.79429120926466</v>
      </c>
      <c r="O181" s="71">
        <f>penggarapan!BZ477</f>
        <v>253.53459544757106</v>
      </c>
      <c r="P181" s="71">
        <f>penggarapan!BM183</f>
        <v>-21.210860686254851</v>
      </c>
      <c r="Q181" s="71">
        <f>penggarapan!CA477</f>
        <v>-31.295202580428665</v>
      </c>
    </row>
    <row r="182" spans="1:17" ht="15">
      <c r="A182" s="69" t="str">
        <f>TEXT(penggarapan!F184,"dddd")</f>
        <v>Selasa</v>
      </c>
      <c r="B182" s="91">
        <f>DATE(penggarapan!D184,penggarapan!E184,penggarapan!F184)</f>
        <v>41611</v>
      </c>
      <c r="C182" s="92">
        <f>penggarapan!J184/24</f>
        <v>0.79166666666666663</v>
      </c>
      <c r="D182" s="90">
        <f>penggarapan!AN184*149598000</f>
        <v>147460586.4505628</v>
      </c>
      <c r="E182" s="93">
        <f>penggarapan!BA478</f>
        <v>360272.02562772244</v>
      </c>
      <c r="F182" s="69"/>
      <c r="G182" s="94">
        <f>penggarapan!AV184</f>
        <v>16.663288299255619</v>
      </c>
      <c r="H182" s="94">
        <f>penggarapan!BM478/15</f>
        <v>15.957251113659948</v>
      </c>
      <c r="I182" s="95">
        <f>penggarapan!AP184</f>
        <v>251.48607456045895</v>
      </c>
      <c r="J182" s="71">
        <f>penggarapan!AJ478</f>
        <v>236.32726906351266</v>
      </c>
      <c r="K182" s="71">
        <f>penggarapan!AX184</f>
        <v>-22.156012269915227</v>
      </c>
      <c r="L182" s="71">
        <f>penggarapan!AP478</f>
        <v>1.698881560718124</v>
      </c>
      <c r="M182" s="71">
        <f>penggarapan!BR478</f>
        <v>-17.676193500521332</v>
      </c>
      <c r="N182" s="71">
        <f>penggarapan!BI184</f>
        <v>248.57785221712209</v>
      </c>
      <c r="O182" s="71">
        <f>penggarapan!BZ478</f>
        <v>253.30485318047897</v>
      </c>
      <c r="P182" s="71">
        <f>penggarapan!BM184</f>
        <v>-24.681377720947367</v>
      </c>
      <c r="Q182" s="71">
        <f>penggarapan!CA478</f>
        <v>-34.875009913416719</v>
      </c>
    </row>
    <row r="183" spans="1:17" ht="15">
      <c r="A183" s="69" t="str">
        <f>TEXT(penggarapan!F185,"dddd")</f>
        <v>Selasa</v>
      </c>
      <c r="B183" s="91">
        <f>DATE(penggarapan!D185,penggarapan!E185,penggarapan!F185)</f>
        <v>41611</v>
      </c>
      <c r="C183" s="92">
        <f>penggarapan!J185/24</f>
        <v>0.80208333333333337</v>
      </c>
      <c r="D183" s="90">
        <f>penggarapan!AN185*149598000</f>
        <v>147460351.2663568</v>
      </c>
      <c r="E183" s="93">
        <f>penggarapan!BA479</f>
        <v>360245.72120062949</v>
      </c>
      <c r="F183" s="69"/>
      <c r="G183" s="94">
        <f>penggarapan!AV185</f>
        <v>16.664041724650744</v>
      </c>
      <c r="H183" s="94">
        <f>penggarapan!BM479/15</f>
        <v>15.9570923523201</v>
      </c>
      <c r="I183" s="95">
        <f>penggarapan!AP185</f>
        <v>251.49664002103975</v>
      </c>
      <c r="J183" s="71">
        <f>penggarapan!AJ479</f>
        <v>236.32461273242347</v>
      </c>
      <c r="K183" s="71">
        <f>penggarapan!AX185</f>
        <v>-22.15745250024364</v>
      </c>
      <c r="L183" s="71">
        <f>penggarapan!AP479</f>
        <v>1.7061105136048944</v>
      </c>
      <c r="M183" s="71">
        <f>penggarapan!BR479</f>
        <v>-17.668546267499888</v>
      </c>
      <c r="N183" s="71">
        <f>penggarapan!BI185</f>
        <v>248.24659842896335</v>
      </c>
      <c r="O183" s="71">
        <f>penggarapan!BZ479</f>
        <v>252.96651340717494</v>
      </c>
      <c r="P183" s="71">
        <f>penggarapan!BM185</f>
        <v>-28.148003327910711</v>
      </c>
      <c r="Q183" s="71">
        <f>penggarapan!CA479</f>
        <v>-38.449761218934391</v>
      </c>
    </row>
    <row r="184" spans="1:17" ht="15">
      <c r="A184" s="69" t="str">
        <f>TEXT(penggarapan!F186,"dddd")</f>
        <v>Selasa</v>
      </c>
      <c r="B184" s="91">
        <f>DATE(penggarapan!D186,penggarapan!E186,penggarapan!F186)</f>
        <v>41611</v>
      </c>
      <c r="C184" s="92">
        <f>penggarapan!J186/24</f>
        <v>0.8125</v>
      </c>
      <c r="D184" s="90">
        <f>penggarapan!AN186*149598000</f>
        <v>147460116.15243196</v>
      </c>
      <c r="E184" s="93">
        <f>penggarapan!BA480</f>
        <v>360219.54878098</v>
      </c>
      <c r="F184" s="69"/>
      <c r="G184" s="94">
        <f>penggarapan!AV186</f>
        <v>16.664795167835084</v>
      </c>
      <c r="H184" s="94">
        <f>penggarapan!BM480/15</f>
        <v>15.956939182170965</v>
      </c>
      <c r="I184" s="95">
        <f>penggarapan!AP186</f>
        <v>251.50720551483602</v>
      </c>
      <c r="J184" s="71">
        <f>penggarapan!AJ480</f>
        <v>236.32204994337815</v>
      </c>
      <c r="K184" s="71">
        <f>penggarapan!AX186</f>
        <v>-22.15889195644462</v>
      </c>
      <c r="L184" s="71">
        <f>penggarapan!AP480</f>
        <v>1.6924390146314432</v>
      </c>
      <c r="M184" s="71">
        <f>penggarapan!BR480</f>
        <v>-17.68125354437333</v>
      </c>
      <c r="N184" s="71">
        <f>penggarapan!BI186</f>
        <v>247.78562837702023</v>
      </c>
      <c r="O184" s="71">
        <f>penggarapan!BZ480</f>
        <v>252.46989597550981</v>
      </c>
      <c r="P184" s="71">
        <f>penggarapan!BM186</f>
        <v>-31.608111794893009</v>
      </c>
      <c r="Q184" s="71">
        <f>penggarapan!CA480</f>
        <v>-42.014591457408201</v>
      </c>
    </row>
    <row r="185" spans="1:17" ht="15">
      <c r="A185" s="69" t="str">
        <f>TEXT(penggarapan!F187,"dddd")</f>
        <v>Selasa</v>
      </c>
      <c r="B185" s="91">
        <f>DATE(penggarapan!D187,penggarapan!E187,penggarapan!F187)</f>
        <v>41611</v>
      </c>
      <c r="C185" s="92">
        <f>penggarapan!J187/24</f>
        <v>0.82291666666666663</v>
      </c>
      <c r="D185" s="90">
        <f>penggarapan!AN187*149598000</f>
        <v>147459881.10878605</v>
      </c>
      <c r="E185" s="93">
        <f>penggarapan!BA481</f>
        <v>360193.50852899626</v>
      </c>
      <c r="F185" s="69"/>
      <c r="G185" s="94">
        <f>penggarapan!AV187</f>
        <v>16.665548628834738</v>
      </c>
      <c r="H185" s="94">
        <f>penggarapan!BM481/15</f>
        <v>15.956791922398388</v>
      </c>
      <c r="I185" s="95">
        <f>penggarapan!AP187</f>
        <v>251.51777104230857</v>
      </c>
      <c r="J185" s="71">
        <f>penggarapan!AJ481</f>
        <v>236.31958603772867</v>
      </c>
      <c r="K185" s="71">
        <f>penggarapan!AX187</f>
        <v>-22.160330638501645</v>
      </c>
      <c r="L185" s="71">
        <f>penggarapan!AP481</f>
        <v>1.7079320662208943</v>
      </c>
      <c r="M185" s="71">
        <f>penggarapan!BR481</f>
        <v>-17.665611146426151</v>
      </c>
      <c r="N185" s="71">
        <f>penggarapan!BI187</f>
        <v>247.17543045378005</v>
      </c>
      <c r="O185" s="71">
        <f>penggarapan!BZ481</f>
        <v>251.85309442289898</v>
      </c>
      <c r="P185" s="71">
        <f>penggarapan!BM187</f>
        <v>-35.058666190236174</v>
      </c>
      <c r="Q185" s="71">
        <f>penggarapan!CA481</f>
        <v>-45.571739990428853</v>
      </c>
    </row>
    <row r="186" spans="1:17" ht="15">
      <c r="A186" s="69" t="str">
        <f>TEXT(penggarapan!F188,"dddd")</f>
        <v>Selasa</v>
      </c>
      <c r="B186" s="91">
        <f>DATE(penggarapan!D188,penggarapan!E188,penggarapan!F188)</f>
        <v>41611</v>
      </c>
      <c r="C186" s="92">
        <f>penggarapan!J188/24</f>
        <v>0.83333333333333337</v>
      </c>
      <c r="D186" s="90">
        <f>penggarapan!AN188*149598000</f>
        <v>147459646.13541669</v>
      </c>
      <c r="E186" s="93">
        <f>penggarapan!BA482</f>
        <v>360167.60060411633</v>
      </c>
      <c r="F186" s="69"/>
      <c r="G186" s="94">
        <f>penggarapan!AV188</f>
        <v>16.666302107676003</v>
      </c>
      <c r="H186" s="94">
        <f>penggarapan!BM482/15</f>
        <v>15.968951271196792</v>
      </c>
      <c r="I186" s="95">
        <f>penggarapan!AP188</f>
        <v>251.52833660392105</v>
      </c>
      <c r="J186" s="71">
        <f>penggarapan!AJ482</f>
        <v>236.52300952274962</v>
      </c>
      <c r="K186" s="71">
        <f>penggarapan!AX188</f>
        <v>-22.161768546398459</v>
      </c>
      <c r="L186" s="71">
        <f>penggarapan!AP482</f>
        <v>1.7087297771874173</v>
      </c>
      <c r="M186" s="71">
        <f>penggarapan!BR482</f>
        <v>-17.711781203879418</v>
      </c>
      <c r="N186" s="71">
        <f>penggarapan!BI188</f>
        <v>246.39047756431179</v>
      </c>
      <c r="O186" s="71">
        <f>penggarapan!BZ482</f>
        <v>250.99805035142339</v>
      </c>
      <c r="P186" s="71">
        <f>penggarapan!BM188</f>
        <v>-38.496051785431511</v>
      </c>
      <c r="Q186" s="71">
        <f>penggarapan!CA482</f>
        <v>-48.931017104426729</v>
      </c>
    </row>
    <row r="187" spans="1:17" ht="15">
      <c r="A187" s="69" t="str">
        <f>TEXT(penggarapan!F189,"dddd")</f>
        <v>Selasa</v>
      </c>
      <c r="B187" s="91">
        <f>DATE(penggarapan!D189,penggarapan!E189,penggarapan!F189)</f>
        <v>41611</v>
      </c>
      <c r="C187" s="92">
        <f>penggarapan!J189/24</f>
        <v>0.84375</v>
      </c>
      <c r="D187" s="90">
        <f>penggarapan!AN189*149598000</f>
        <v>147459411.23235309</v>
      </c>
      <c r="E187" s="93">
        <f>penggarapan!BA483</f>
        <v>360141.8251684744</v>
      </c>
      <c r="F187" s="69"/>
      <c r="G187" s="94">
        <f>penggarapan!AV189</f>
        <v>16.667055604283984</v>
      </c>
      <c r="H187" s="94">
        <f>penggarapan!BM483/15</f>
        <v>15.956516401087566</v>
      </c>
      <c r="I187" s="95">
        <f>penggarapan!AP189</f>
        <v>251.53890219871838</v>
      </c>
      <c r="J187" s="71">
        <f>penggarapan!AJ483</f>
        <v>236.31497608088506</v>
      </c>
      <c r="K187" s="71">
        <f>penggarapan!AX189</f>
        <v>-22.16320567992576</v>
      </c>
      <c r="L187" s="71">
        <f>penggarapan!AP483</f>
        <v>1.7079430880058217</v>
      </c>
      <c r="M187" s="71">
        <f>penggarapan!BR483</f>
        <v>-17.664533683485249</v>
      </c>
      <c r="N187" s="71">
        <f>penggarapan!BI189</f>
        <v>245.39725079177367</v>
      </c>
      <c r="O187" s="71">
        <f>penggarapan!BZ483</f>
        <v>249.94775801279133</v>
      </c>
      <c r="P187" s="71">
        <f>penggarapan!BM189</f>
        <v>-41.915847476796998</v>
      </c>
      <c r="Q187" s="71">
        <f>penggarapan!CA483</f>
        <v>-52.632462445264295</v>
      </c>
    </row>
    <row r="188" spans="1:17" ht="15">
      <c r="A188" s="69" t="str">
        <f>TEXT(penggarapan!F190,"dddd")</f>
        <v>Selasa</v>
      </c>
      <c r="B188" s="91">
        <f>DATE(penggarapan!D190,penggarapan!E190,penggarapan!F190)</f>
        <v>41611</v>
      </c>
      <c r="C188" s="92">
        <f>penggarapan!J190/24</f>
        <v>0.85416666666666663</v>
      </c>
      <c r="D188" s="90">
        <f>penggarapan!AN190*149598000</f>
        <v>147459176.399593</v>
      </c>
      <c r="E188" s="93">
        <f>penggarapan!BA484</f>
        <v>360116.18237993249</v>
      </c>
      <c r="F188" s="69"/>
      <c r="G188" s="94">
        <f>penggarapan!AV190</f>
        <v>16.667809118684961</v>
      </c>
      <c r="H188" s="94">
        <f>penggarapan!BM484/15</f>
        <v>15.956388767869839</v>
      </c>
      <c r="I188" s="95">
        <f>penggarapan!AP190</f>
        <v>251.54946782716405</v>
      </c>
      <c r="J188" s="71">
        <f>penggarapan!AJ484</f>
        <v>236.31284054433306</v>
      </c>
      <c r="K188" s="71">
        <f>penggarapan!AX190</f>
        <v>-22.164642039067385</v>
      </c>
      <c r="L188" s="71">
        <f>penggarapan!AP484</f>
        <v>1.6908474477537847</v>
      </c>
      <c r="M188" s="71">
        <f>penggarapan!BR484</f>
        <v>-17.68067062952256</v>
      </c>
      <c r="N188" s="71">
        <f>penggarapan!BI190</f>
        <v>244.15143811383973</v>
      </c>
      <c r="O188" s="71">
        <f>penggarapan!BZ484</f>
        <v>248.53166861625823</v>
      </c>
      <c r="P188" s="71">
        <f>penggarapan!BM190</f>
        <v>-45.312504014060409</v>
      </c>
      <c r="Q188" s="71">
        <f>penggarapan!CA484</f>
        <v>-56.121098377867604</v>
      </c>
    </row>
    <row r="189" spans="1:17" ht="15">
      <c r="A189" s="69" t="str">
        <f>TEXT(penggarapan!F191,"dddd")</f>
        <v>Selasa</v>
      </c>
      <c r="B189" s="91">
        <f>DATE(penggarapan!D191,penggarapan!E191,penggarapan!F191)</f>
        <v>41611</v>
      </c>
      <c r="C189" s="92">
        <f>penggarapan!J191/24</f>
        <v>0.86458333333333337</v>
      </c>
      <c r="D189" s="90">
        <f>penggarapan!AN191*149598000</f>
        <v>147458941.63713416</v>
      </c>
      <c r="E189" s="93">
        <f>penggarapan!BA485</f>
        <v>360090.67239557503</v>
      </c>
      <c r="F189" s="69"/>
      <c r="G189" s="94">
        <f>penggarapan!AV191</f>
        <v>16.668562650905034</v>
      </c>
      <c r="H189" s="94">
        <f>penggarapan!BM485/15</f>
        <v>15.956268301381046</v>
      </c>
      <c r="I189" s="95">
        <f>penggarapan!AP191</f>
        <v>251.56003348971905</v>
      </c>
      <c r="J189" s="71">
        <f>penggarapan!AJ485</f>
        <v>236.31082491561745</v>
      </c>
      <c r="K189" s="71">
        <f>penggarapan!AX191</f>
        <v>-22.166077623806704</v>
      </c>
      <c r="L189" s="71">
        <f>penggarapan!AP485</f>
        <v>1.7078063867530684</v>
      </c>
      <c r="M189" s="71">
        <f>penggarapan!BR485</f>
        <v>-17.663705981171059</v>
      </c>
      <c r="N189" s="71">
        <f>penggarapan!BI191</f>
        <v>242.59393726163489</v>
      </c>
      <c r="O189" s="71">
        <f>penggarapan!BZ485</f>
        <v>246.76074333611757</v>
      </c>
      <c r="P189" s="71">
        <f>penggarapan!BM191</f>
        <v>-48.678880374388712</v>
      </c>
      <c r="Q189" s="71">
        <f>penggarapan!CA485</f>
        <v>-59.579869235023281</v>
      </c>
    </row>
    <row r="190" spans="1:17" ht="15">
      <c r="A190" s="69" t="str">
        <f>TEXT(penggarapan!F192,"dddd")</f>
        <v>Selasa</v>
      </c>
      <c r="B190" s="91">
        <f>DATE(penggarapan!D192,penggarapan!E192,penggarapan!F192)</f>
        <v>41611</v>
      </c>
      <c r="C190" s="92">
        <f>penggarapan!J192/24</f>
        <v>0.875</v>
      </c>
      <c r="D190" s="90">
        <f>penggarapan!AN192*149598000</f>
        <v>147458706.94500574</v>
      </c>
      <c r="E190" s="93">
        <f>penggarapan!BA486</f>
        <v>360065.29537511861</v>
      </c>
      <c r="F190" s="69"/>
      <c r="G190" s="94">
        <f>penggarapan!AV192</f>
        <v>16.669316200869421</v>
      </c>
      <c r="H190" s="94">
        <f>penggarapan!BM486/15</f>
        <v>15.956155309939343</v>
      </c>
      <c r="I190" s="95">
        <f>penggarapan!AP192</f>
        <v>251.57059918542996</v>
      </c>
      <c r="J190" s="71">
        <f>penggarapan!AJ486</f>
        <v>236.30893435432446</v>
      </c>
      <c r="K190" s="71">
        <f>penggarapan!AX192</f>
        <v>-22.16751243393497</v>
      </c>
      <c r="L190" s="71">
        <f>penggarapan!AP486</f>
        <v>1.6918902359223031</v>
      </c>
      <c r="M190" s="71">
        <f>penggarapan!BR486</f>
        <v>-17.678752044630738</v>
      </c>
      <c r="N190" s="71">
        <f>penggarapan!BI192</f>
        <v>240.64513832070611</v>
      </c>
      <c r="O190" s="71">
        <f>penggarapan!BZ486</f>
        <v>244.36997339335386</v>
      </c>
      <c r="P190" s="71">
        <f>penggarapan!BM192</f>
        <v>-52.005561044339736</v>
      </c>
      <c r="Q190" s="71">
        <f>penggarapan!CA486</f>
        <v>-62.975818910217747</v>
      </c>
    </row>
    <row r="191" spans="1:17" ht="15">
      <c r="A191" s="69" t="str">
        <f>TEXT(penggarapan!F193,"dddd")</f>
        <v>Selasa</v>
      </c>
      <c r="B191" s="91">
        <f>DATE(penggarapan!D193,penggarapan!E193,penggarapan!F193)</f>
        <v>41611</v>
      </c>
      <c r="C191" s="92">
        <f>penggarapan!J193/24</f>
        <v>0.88541666666666663</v>
      </c>
      <c r="D191" s="90">
        <f>penggarapan!AN193*149598000</f>
        <v>147458472.32320544</v>
      </c>
      <c r="E191" s="93">
        <f>penggarapan!BA487</f>
        <v>360040.05147406127</v>
      </c>
      <c r="F191" s="69"/>
      <c r="G191" s="94">
        <f>penggarapan!AV193</f>
        <v>16.670069768604201</v>
      </c>
      <c r="H191" s="94">
        <f>penggarapan!BM487/15</f>
        <v>15.956050099265992</v>
      </c>
      <c r="I191" s="95">
        <f>penggarapan!AP193</f>
        <v>251.58116491475775</v>
      </c>
      <c r="J191" s="71">
        <f>penggarapan!AJ487</f>
        <v>236.30717397658145</v>
      </c>
      <c r="K191" s="71">
        <f>penggarapan!AX193</f>
        <v>-22.168946469435667</v>
      </c>
      <c r="L191" s="71">
        <f>penggarapan!AP487</f>
        <v>1.7024624648154825</v>
      </c>
      <c r="M191" s="71">
        <f>penggarapan!BR487</f>
        <v>-17.668059660087952</v>
      </c>
      <c r="N191" s="71">
        <f>penggarapan!BI193</f>
        <v>238.19680485427935</v>
      </c>
      <c r="O191" s="71">
        <f>penggarapan!BZ487</f>
        <v>241.25064204987808</v>
      </c>
      <c r="P191" s="71">
        <f>penggarapan!BM193</f>
        <v>-55.279830135987261</v>
      </c>
      <c r="Q191" s="71">
        <f>penggarapan!CA487</f>
        <v>-66.302886777127867</v>
      </c>
    </row>
    <row r="192" spans="1:17" ht="15">
      <c r="A192" s="69" t="str">
        <f>TEXT(penggarapan!F194,"dddd")</f>
        <v>Selasa</v>
      </c>
      <c r="B192" s="91">
        <f>DATE(penggarapan!D194,penggarapan!E194,penggarapan!F194)</f>
        <v>41611</v>
      </c>
      <c r="C192" s="92">
        <f>penggarapan!J194/24</f>
        <v>0.89583333333333337</v>
      </c>
      <c r="D192" s="90">
        <f>penggarapan!AN194*149598000</f>
        <v>147458237.77173102</v>
      </c>
      <c r="E192" s="93">
        <f>penggarapan!BA488</f>
        <v>360014.94084712159</v>
      </c>
      <c r="F192" s="69"/>
      <c r="G192" s="94">
        <f>penggarapan!AV194</f>
        <v>16.670823354135656</v>
      </c>
      <c r="H192" s="94">
        <f>penggarapan!BM488/15</f>
        <v>15.955952972370984</v>
      </c>
      <c r="I192" s="95">
        <f>penggarapan!AP194</f>
        <v>251.59173067816599</v>
      </c>
      <c r="J192" s="71">
        <f>penggarapan!AJ488</f>
        <v>236.30554885313549</v>
      </c>
      <c r="K192" s="71">
        <f>penggarapan!AX194</f>
        <v>-22.170379730292531</v>
      </c>
      <c r="L192" s="71">
        <f>penggarapan!AP488</f>
        <v>1.7024527243952494</v>
      </c>
      <c r="M192" s="71">
        <f>penggarapan!BR488</f>
        <v>-17.667692956944212</v>
      </c>
      <c r="N192" s="71">
        <f>penggarapan!BI194</f>
        <v>235.10086816253562</v>
      </c>
      <c r="O192" s="71">
        <f>penggarapan!BZ488</f>
        <v>236.98631260827597</v>
      </c>
      <c r="P192" s="71">
        <f>penggarapan!BM194</f>
        <v>-58.484102246688018</v>
      </c>
      <c r="Q192" s="71">
        <f>penggarapan!CA488</f>
        <v>-69.510406875562353</v>
      </c>
    </row>
    <row r="193" spans="1:17" ht="15">
      <c r="A193" s="69" t="str">
        <f>TEXT(penggarapan!F195,"dddd")</f>
        <v>Selasa</v>
      </c>
      <c r="B193" s="91">
        <f>DATE(penggarapan!D195,penggarapan!E195,penggarapan!F195)</f>
        <v>41611</v>
      </c>
      <c r="C193" s="92">
        <f>penggarapan!J195/24</f>
        <v>0.90625</v>
      </c>
      <c r="D193" s="90">
        <f>penggarapan!AN195*149598000</f>
        <v>147458003.29061157</v>
      </c>
      <c r="E193" s="93">
        <f>penggarapan!BA489</f>
        <v>359989.96365159703</v>
      </c>
      <c r="F193" s="69"/>
      <c r="G193" s="94">
        <f>penggarapan!AV195</f>
        <v>16.671576957388929</v>
      </c>
      <c r="H193" s="94">
        <f>penggarapan!BM489/15</f>
        <v>15.955864229433001</v>
      </c>
      <c r="I193" s="95">
        <f>penggarapan!AP195</f>
        <v>251.60229647470044</v>
      </c>
      <c r="J193" s="71">
        <f>penggarapan!AJ489</f>
        <v>236.30406400733685</v>
      </c>
      <c r="K193" s="71">
        <f>penggarapan!AX195</f>
        <v>-22.17181221629701</v>
      </c>
      <c r="L193" s="71">
        <f>penggarapan!AP489</f>
        <v>1.6903457762709264</v>
      </c>
      <c r="M193" s="71">
        <f>penggarapan!BR489</f>
        <v>-17.679127078349556</v>
      </c>
      <c r="N193" s="71">
        <f>penggarapan!BI195</f>
        <v>231.15513423314525</v>
      </c>
      <c r="O193" s="71">
        <f>penggarapan!BZ489</f>
        <v>231.03043081142874</v>
      </c>
      <c r="P193" s="71">
        <f>penggarapan!BM195</f>
        <v>-61.593491493310495</v>
      </c>
      <c r="Q193" s="71">
        <f>penggarapan!CA489</f>
        <v>-72.530163491443489</v>
      </c>
    </row>
    <row r="194" spans="1:17" ht="15">
      <c r="A194" s="69" t="str">
        <f>TEXT(penggarapan!F196,"dddd")</f>
        <v>Selasa</v>
      </c>
      <c r="B194" s="91">
        <f>DATE(penggarapan!D196,penggarapan!E196,penggarapan!F196)</f>
        <v>41611</v>
      </c>
      <c r="C194" s="92">
        <f>penggarapan!J196/24</f>
        <v>0.91666666666666663</v>
      </c>
      <c r="D194" s="90">
        <f>penggarapan!AN196*149598000</f>
        <v>147457768.87984487</v>
      </c>
      <c r="E194" s="93">
        <f>penggarapan!BA490</f>
        <v>359965.1200406077</v>
      </c>
      <c r="F194" s="69"/>
      <c r="G194" s="94">
        <f>penggarapan!AV196</f>
        <v>16.672330578390156</v>
      </c>
      <c r="H194" s="94">
        <f>penggarapan!BM490/15</f>
        <v>15.955784167644257</v>
      </c>
      <c r="I194" s="95">
        <f>penggarapan!AP196</f>
        <v>251.61286230482284</v>
      </c>
      <c r="J194" s="71">
        <f>penggarapan!AJ490</f>
        <v>236.30272441253399</v>
      </c>
      <c r="K194" s="71">
        <f>penggarapan!AX196</f>
        <v>-22.173243927432701</v>
      </c>
      <c r="L194" s="71">
        <f>penggarapan!AP490</f>
        <v>1.7022560256810892</v>
      </c>
      <c r="M194" s="71">
        <f>penggarapan!BR490</f>
        <v>-17.66723046859012</v>
      </c>
      <c r="N194" s="71">
        <f>penggarapan!BI196</f>
        <v>226.08886986875939</v>
      </c>
      <c r="O194" s="71">
        <f>penggarapan!BZ490</f>
        <v>222.66321544584284</v>
      </c>
      <c r="P194" s="71">
        <f>penggarapan!BM196</f>
        <v>-64.572036747748541</v>
      </c>
      <c r="Q194" s="71">
        <f>penggarapan!CA490</f>
        <v>-75.270080827616525</v>
      </c>
    </row>
    <row r="195" spans="1:17" ht="15">
      <c r="A195" s="69" t="str">
        <f>TEXT(penggarapan!F197,"dddd")</f>
        <v>Selasa</v>
      </c>
      <c r="B195" s="91">
        <f>DATE(penggarapan!D197,penggarapan!E197,penggarapan!F197)</f>
        <v>41611</v>
      </c>
      <c r="C195" s="92">
        <f>penggarapan!J197/24</f>
        <v>0.92708333333333337</v>
      </c>
      <c r="D195" s="90">
        <f>penggarapan!AN197*149598000</f>
        <v>147457534.53942856</v>
      </c>
      <c r="E195" s="93">
        <f>penggarapan!BA491</f>
        <v>359940.41016650753</v>
      </c>
      <c r="F195" s="69"/>
      <c r="G195" s="94">
        <f>penggarapan!AV197</f>
        <v>16.673084217165485</v>
      </c>
      <c r="H195" s="94">
        <f>penggarapan!BM491/15</f>
        <v>15.955713081096125</v>
      </c>
      <c r="I195" s="95">
        <f>penggarapan!AP197</f>
        <v>251.62342816899508</v>
      </c>
      <c r="J195" s="71">
        <f>penggarapan!AJ491</f>
        <v>236.30153499015213</v>
      </c>
      <c r="K195" s="71">
        <f>penggarapan!AX197</f>
        <v>-22.174674863683116</v>
      </c>
      <c r="L195" s="71">
        <f>penggarapan!AP491</f>
        <v>1.7064233254364356</v>
      </c>
      <c r="M195" s="71">
        <f>penggarapan!BR491</f>
        <v>-17.662901088450067</v>
      </c>
      <c r="N195" s="71">
        <f>penggarapan!BI197</f>
        <v>219.56049604767497</v>
      </c>
      <c r="O195" s="71">
        <f>penggarapan!BZ491</f>
        <v>210.73800372664081</v>
      </c>
      <c r="P195" s="71">
        <f>penggarapan!BM197</f>
        <v>-67.366958347693142</v>
      </c>
      <c r="Q195" s="71">
        <f>penggarapan!CA491</f>
        <v>-77.518213012980183</v>
      </c>
    </row>
    <row r="196" spans="1:17" ht="15">
      <c r="A196" s="69" t="str">
        <f>TEXT(penggarapan!F198,"dddd")</f>
        <v>Selasa</v>
      </c>
      <c r="B196" s="91">
        <f>DATE(penggarapan!D198,penggarapan!E198,penggarapan!F198)</f>
        <v>41611</v>
      </c>
      <c r="C196" s="92">
        <f>penggarapan!J198/24</f>
        <v>0.9375</v>
      </c>
      <c r="D196" s="90">
        <f>penggarapan!AN198*149598000</f>
        <v>147457300.26939189</v>
      </c>
      <c r="E196" s="93">
        <f>penggarapan!BA492</f>
        <v>359915.83418416308</v>
      </c>
      <c r="F196" s="69"/>
      <c r="G196" s="94">
        <f>penggarapan!AV198</f>
        <v>16.673837873640043</v>
      </c>
      <c r="H196" s="94">
        <f>penggarapan!BM492/15</f>
        <v>15.955651260659749</v>
      </c>
      <c r="I196" s="95">
        <f>penggarapan!AP198</f>
        <v>251.6339940662628</v>
      </c>
      <c r="J196" s="71">
        <f>penggarapan!AJ492</f>
        <v>236.30050060768642</v>
      </c>
      <c r="K196" s="71">
        <f>penggarapan!AX198</f>
        <v>-22.176105024840009</v>
      </c>
      <c r="L196" s="71">
        <f>penggarapan!AP492</f>
        <v>1.6959472366169976</v>
      </c>
      <c r="M196" s="71">
        <f>penggarapan!BR492</f>
        <v>-17.672852893493488</v>
      </c>
      <c r="N196" s="71">
        <f>penggarapan!BI198</f>
        <v>211.20211216678953</v>
      </c>
      <c r="O196" s="71">
        <f>penggarapan!BZ492</f>
        <v>194.56357018474765</v>
      </c>
      <c r="P196" s="71">
        <f>penggarapan!BM198</f>
        <v>-69.90052956473302</v>
      </c>
      <c r="Q196" s="71">
        <f>penggarapan!CA492</f>
        <v>-78.962391054968222</v>
      </c>
    </row>
    <row r="197" spans="1:17" ht="15">
      <c r="A197" s="69" t="str">
        <f>TEXT(penggarapan!F199,"dddd")</f>
        <v>Selasa</v>
      </c>
      <c r="B197" s="91">
        <f>DATE(penggarapan!D199,penggarapan!E199,penggarapan!F199)</f>
        <v>41611</v>
      </c>
      <c r="C197" s="92">
        <f>penggarapan!J199/24</f>
        <v>0.94791666666666663</v>
      </c>
      <c r="D197" s="90">
        <f>penggarapan!AN199*149598000</f>
        <v>147457066.06973252</v>
      </c>
      <c r="E197" s="93">
        <f>penggarapan!BA493</f>
        <v>359891.39224431751</v>
      </c>
      <c r="F197" s="69"/>
      <c r="G197" s="94">
        <f>penggarapan!AV199</f>
        <v>16.674591547840087</v>
      </c>
      <c r="H197" s="94">
        <f>penggarapan!BM493/15</f>
        <v>15.955598993841484</v>
      </c>
      <c r="I197" s="95">
        <f>penggarapan!AP199</f>
        <v>251.64455999708966</v>
      </c>
      <c r="J197" s="71">
        <f>penggarapan!AJ493</f>
        <v>236.29962607627451</v>
      </c>
      <c r="K197" s="71">
        <f>penggarapan!AX199</f>
        <v>-22.177534410887226</v>
      </c>
      <c r="L197" s="71">
        <f>penggarapan!AP493</f>
        <v>1.6901009683892445</v>
      </c>
      <c r="M197" s="71">
        <f>penggarapan!BR493</f>
        <v>-17.678337709235119</v>
      </c>
      <c r="N197" s="71">
        <f>penggarapan!BI199</f>
        <v>200.77875932909842</v>
      </c>
      <c r="O197" s="71">
        <f>penggarapan!BZ493</f>
        <v>175.56110319268015</v>
      </c>
      <c r="P197" s="71">
        <f>penggarapan!BM199</f>
        <v>-72.06080746271752</v>
      </c>
      <c r="Q197" s="71">
        <f>penggarapan!CA493</f>
        <v>-79.291169093649984</v>
      </c>
    </row>
    <row r="198" spans="1:17" ht="15">
      <c r="A198" s="69" t="str">
        <f>TEXT(penggarapan!F200,"dddd")</f>
        <v>Selasa</v>
      </c>
      <c r="B198" s="91">
        <f>DATE(penggarapan!D200,penggarapan!E200,penggarapan!F200)</f>
        <v>41611</v>
      </c>
      <c r="C198" s="92">
        <f>penggarapan!J200/24</f>
        <v>0.95833333333333337</v>
      </c>
      <c r="D198" s="90">
        <f>penggarapan!AN200*149598000</f>
        <v>147456831.94044811</v>
      </c>
      <c r="E198" s="93">
        <f>penggarapan!BA494</f>
        <v>359867.08449694666</v>
      </c>
      <c r="F198" s="69"/>
      <c r="G198" s="94">
        <f>penggarapan!AV200</f>
        <v>16.675345239791696</v>
      </c>
      <c r="H198" s="94">
        <f>penggarapan!BM494/15</f>
        <v>15.955556564669333</v>
      </c>
      <c r="I198" s="95">
        <f>penggarapan!AP200</f>
        <v>251.65512596193659</v>
      </c>
      <c r="J198" s="71">
        <f>penggarapan!AJ494</f>
        <v>236.29891614878738</v>
      </c>
      <c r="K198" s="71">
        <f>penggarapan!AX200</f>
        <v>-22.178963021808148</v>
      </c>
      <c r="L198" s="71">
        <f>penggarapan!AP494</f>
        <v>1.6940158551193971</v>
      </c>
      <c r="M198" s="71">
        <f>penggarapan!BR494</f>
        <v>-17.674364877223997</v>
      </c>
      <c r="N198" s="71">
        <f>penggarapan!BI200</f>
        <v>188.5061230928082</v>
      </c>
      <c r="O198" s="71">
        <f>penggarapan!BZ494</f>
        <v>157.50523625357766</v>
      </c>
      <c r="P198" s="71">
        <f>penggarapan!BM200</f>
        <v>-73.697997254789499</v>
      </c>
      <c r="Q198" s="71">
        <f>penggarapan!CA494</f>
        <v>-78.413997737652821</v>
      </c>
    </row>
    <row r="199" spans="1:17" ht="15">
      <c r="A199" s="69" t="str">
        <f>TEXT(penggarapan!F201,"dddd")</f>
        <v>Selasa</v>
      </c>
      <c r="B199" s="91">
        <f>DATE(penggarapan!D201,penggarapan!E201,penggarapan!F201)</f>
        <v>41611</v>
      </c>
      <c r="C199" s="92">
        <f>penggarapan!J201/24</f>
        <v>0.96875</v>
      </c>
      <c r="D199" s="90">
        <f>penggarapan!AN201*149598000</f>
        <v>147456597.88156787</v>
      </c>
      <c r="E199" s="93">
        <f>penggarapan!BA495</f>
        <v>359842.91109448194</v>
      </c>
      <c r="F199" s="69"/>
      <c r="G199" s="94">
        <f>penggarapan!AV201</f>
        <v>16.676098949420041</v>
      </c>
      <c r="H199" s="94">
        <f>penggarapan!BM495/15</f>
        <v>15.955524253573792</v>
      </c>
      <c r="I199" s="95">
        <f>penggarapan!AP201</f>
        <v>251.66569195985014</v>
      </c>
      <c r="J199" s="71">
        <f>penggarapan!AJ495</f>
        <v>236.29837551782674</v>
      </c>
      <c r="K199" s="71">
        <f>penggarapan!AX201</f>
        <v>-22.180390857394976</v>
      </c>
      <c r="L199" s="71">
        <f>penggarapan!AP495</f>
        <v>1.7010049622349812</v>
      </c>
      <c r="M199" s="71">
        <f>penggarapan!BR495</f>
        <v>-17.667440605337845</v>
      </c>
      <c r="N199" s="71">
        <f>penggarapan!BI201</f>
        <v>175.32720735260813</v>
      </c>
      <c r="O199" s="71">
        <f>penggarapan!BZ495</f>
        <v>143.27914659350276</v>
      </c>
      <c r="P199" s="71">
        <f>penggarapan!BM201</f>
        <v>-74.643372304022137</v>
      </c>
      <c r="Q199" s="71">
        <f>penggarapan!CA495</f>
        <v>-76.560069656181795</v>
      </c>
    </row>
    <row r="200" spans="1:17" ht="15">
      <c r="A200" s="69" t="str">
        <f>TEXT(penggarapan!F202,"dddd")</f>
        <v>Selasa</v>
      </c>
      <c r="B200" s="91">
        <f>DATE(penggarapan!D202,penggarapan!E202,penggarapan!F202)</f>
        <v>41611</v>
      </c>
      <c r="C200" s="92">
        <f>penggarapan!J202/24</f>
        <v>0.97916666666666663</v>
      </c>
      <c r="D200" s="90">
        <f>penggarapan!AN202*149598000</f>
        <v>147456363.89308953</v>
      </c>
      <c r="E200" s="93">
        <f>penggarapan!BA496</f>
        <v>359818.87218528608</v>
      </c>
      <c r="F200" s="69"/>
      <c r="G200" s="94">
        <f>penggarapan!AV202</f>
        <v>16.676852676751118</v>
      </c>
      <c r="H200" s="94">
        <f>penggarapan!BM496/15</f>
        <v>15.955502337255094</v>
      </c>
      <c r="I200" s="95">
        <f>penggarapan!AP202</f>
        <v>251.67625799129027</v>
      </c>
      <c r="J200" s="71">
        <f>penggarapan!AJ496</f>
        <v>236.29800881349431</v>
      </c>
      <c r="K200" s="71">
        <f>penggarapan!AX202</f>
        <v>-22.181817917631069</v>
      </c>
      <c r="L200" s="71">
        <f>penggarapan!AP496</f>
        <v>1.7057583113802934</v>
      </c>
      <c r="M200" s="71">
        <f>penggarapan!BR496</f>
        <v>-17.662731562322367</v>
      </c>
      <c r="N200" s="71">
        <f>penggarapan!BI202</f>
        <v>162.66234871875946</v>
      </c>
      <c r="O200" s="71">
        <f>penggarapan!BZ496</f>
        <v>133.09286635673422</v>
      </c>
      <c r="P200" s="71">
        <f>penggarapan!BM202</f>
        <v>-74.767317265109412</v>
      </c>
      <c r="Q200" s="71">
        <f>penggarapan!CA496</f>
        <v>-74.063673932249657</v>
      </c>
    </row>
    <row r="201" spans="1:17" ht="15">
      <c r="A201" s="69" t="str">
        <f>TEXT(penggarapan!F203,"dddd")</f>
        <v>Selasa</v>
      </c>
      <c r="B201" s="91">
        <f>DATE(penggarapan!D203,penggarapan!E203,penggarapan!F203)</f>
        <v>41611</v>
      </c>
      <c r="C201" s="92">
        <f>penggarapan!J203/24</f>
        <v>0.98958333333333337</v>
      </c>
      <c r="D201" s="90">
        <f>penggarapan!AN203*149598000</f>
        <v>147456129.97501069</v>
      </c>
      <c r="E201" s="93">
        <f>penggarapan!BA497</f>
        <v>359794.96791694488</v>
      </c>
      <c r="F201" s="69"/>
      <c r="G201" s="94">
        <f>penggarapan!AV203</f>
        <v>16.67760642181138</v>
      </c>
      <c r="H201" s="94">
        <f>penggarapan!BM497/15</f>
        <v>15.955491088570849</v>
      </c>
      <c r="I201" s="95">
        <f>penggarapan!AP203</f>
        <v>251.68682405672348</v>
      </c>
      <c r="J201" s="71">
        <f>penggarapan!AJ497</f>
        <v>236.29782060150279</v>
      </c>
      <c r="K201" s="71">
        <f>penggarapan!AX203</f>
        <v>-22.183244202500536</v>
      </c>
      <c r="L201" s="71">
        <f>penggarapan!AP497</f>
        <v>1.7073294337808094</v>
      </c>
      <c r="M201" s="71">
        <f>penggarapan!BR497</f>
        <v>-17.661159545051632</v>
      </c>
      <c r="N201" s="71">
        <f>penggarapan!BI203</f>
        <v>151.65119122405972</v>
      </c>
      <c r="O201" s="71">
        <f>penggarapan!BZ497</f>
        <v>125.95001186000789</v>
      </c>
      <c r="P201" s="71">
        <f>penggarapan!BM203</f>
        <v>-74.05065606730804</v>
      </c>
      <c r="Q201" s="71">
        <f>penggarapan!CA497</f>
        <v>-71.178751317121169</v>
      </c>
    </row>
    <row r="202" spans="1:17" ht="15">
      <c r="A202" s="69" t="str">
        <f>TEXT(penggarapan!F204,"dddd")</f>
        <v>Selasa</v>
      </c>
      <c r="B202" s="91">
        <f>DATE(penggarapan!D204,penggarapan!E204,penggarapan!F204)</f>
        <v>41611</v>
      </c>
      <c r="C202" s="92">
        <f>penggarapan!J204/24</f>
        <v>1</v>
      </c>
      <c r="D202" s="90">
        <f>penggarapan!AN204*149598000</f>
        <v>147455896.12736058</v>
      </c>
      <c r="E202" s="93">
        <f>penggarapan!BA498</f>
        <v>359771.19843945088</v>
      </c>
      <c r="F202" s="69"/>
      <c r="G202" s="94">
        <f>penggarapan!AV204</f>
        <v>16.678360184525662</v>
      </c>
      <c r="H202" s="94">
        <f>penggarapan!BM498/15</f>
        <v>15.955490776417143</v>
      </c>
      <c r="I202" s="95">
        <f>penggarapan!AP204</f>
        <v>251.69739015519164</v>
      </c>
      <c r="J202" s="71">
        <f>penggarapan!AJ498</f>
        <v>236.29781538117678</v>
      </c>
      <c r="K202" s="71">
        <f>penggarapan!AX204</f>
        <v>-22.184669711795294</v>
      </c>
      <c r="L202" s="71">
        <f>penggarapan!AP498</f>
        <v>1.7068376791930189</v>
      </c>
      <c r="M202" s="71">
        <f>penggarapan!BR498</f>
        <v>-17.661636680263751</v>
      </c>
      <c r="N202" s="71">
        <f>penggarapan!BI204</f>
        <v>142.70565870652734</v>
      </c>
      <c r="O202" s="71">
        <f>penggarapan!BZ498</f>
        <v>120.87393876154232</v>
      </c>
      <c r="P202" s="71">
        <f>penggarapan!BM204</f>
        <v>-72.597128431214287</v>
      </c>
      <c r="Q202" s="71">
        <f>penggarapan!CA498</f>
        <v>-68.059146563087978</v>
      </c>
    </row>
    <row r="203" spans="1:17" ht="15">
      <c r="A203" s="69" t="str">
        <f>TEXT(penggarapan!F205,"dddd")</f>
        <v>Selasa</v>
      </c>
      <c r="B203" s="91">
        <f>DATE(penggarapan!D205,penggarapan!E205,penggarapan!F205)</f>
        <v>41611</v>
      </c>
      <c r="C203" s="92">
        <f>penggarapan!J205/24</f>
        <v>1.0104166666666667</v>
      </c>
      <c r="D203" s="90">
        <f>penggarapan!AN205*149598000</f>
        <v>147455662.35013682</v>
      </c>
      <c r="E203" s="93">
        <f>penggarapan!BA499</f>
        <v>359747.56389877555</v>
      </c>
      <c r="F203" s="69"/>
      <c r="G203" s="94">
        <f>penggarapan!AV205</f>
        <v>16.679113964920287</v>
      </c>
      <c r="H203" s="94">
        <f>penggarapan!BM499/15</f>
        <v>15.955501665608741</v>
      </c>
      <c r="I203" s="95">
        <f>penggarapan!AP205</f>
        <v>251.70795628715942</v>
      </c>
      <c r="J203" s="71">
        <f>penggarapan!AJ499</f>
        <v>236.29799758343947</v>
      </c>
      <c r="K203" s="71">
        <f>penggarapan!AX205</f>
        <v>-22.186094445499311</v>
      </c>
      <c r="L203" s="71">
        <f>penggarapan!AP499</f>
        <v>1.7055331456274769</v>
      </c>
      <c r="M203" s="71">
        <f>penggarapan!BR499</f>
        <v>-17.662947883665918</v>
      </c>
      <c r="N203" s="71">
        <f>penggarapan!BI205</f>
        <v>135.68328759457751</v>
      </c>
      <c r="O203" s="71">
        <f>penggarapan!BZ499</f>
        <v>117.18289260840376</v>
      </c>
      <c r="P203" s="71">
        <f>penggarapan!BM205</f>
        <v>-70.571789726615734</v>
      </c>
      <c r="Q203" s="71">
        <f>penggarapan!CA499</f>
        <v>-64.792972195113279</v>
      </c>
    </row>
    <row r="204" spans="1:17" ht="15">
      <c r="A204" s="69" t="str">
        <f>TEXT(penggarapan!F206,"dddd")</f>
        <v>Selasa</v>
      </c>
      <c r="B204" s="91">
        <f>DATE(penggarapan!D206,penggarapan!E206,penggarapan!F206)</f>
        <v>41611</v>
      </c>
      <c r="C204" s="92">
        <f>penggarapan!J206/24</f>
        <v>1.0208333333333333</v>
      </c>
      <c r="D204" s="90">
        <f>penggarapan!AN206*149598000</f>
        <v>147455428.64333719</v>
      </c>
      <c r="E204" s="93">
        <f>penggarapan!BA500</f>
        <v>359724.06444012094</v>
      </c>
      <c r="F204" s="69"/>
      <c r="G204" s="94">
        <f>penggarapan!AV206</f>
        <v>16.679867763021232</v>
      </c>
      <c r="H204" s="94">
        <f>penggarapan!BM500/15</f>
        <v>15.955524016767821</v>
      </c>
      <c r="I204" s="95">
        <f>penggarapan!AP206</f>
        <v>251.71852245308671</v>
      </c>
      <c r="J204" s="71">
        <f>penggarapan!AJ500</f>
        <v>236.29837156894118</v>
      </c>
      <c r="K204" s="71">
        <f>penggarapan!AX206</f>
        <v>-22.187518403595842</v>
      </c>
      <c r="L204" s="71">
        <f>penggarapan!AP500</f>
        <v>1.704185190765944</v>
      </c>
      <c r="M204" s="71">
        <f>penggarapan!BR500</f>
        <v>-17.664345724820315</v>
      </c>
      <c r="N204" s="71">
        <f>penggarapan!BI206</f>
        <v>142.70565870652734</v>
      </c>
      <c r="O204" s="71">
        <f>penggarapan!BZ500</f>
        <v>114.43836310923542</v>
      </c>
      <c r="P204" s="71">
        <f>penggarapan!BM206</f>
        <v>-68.133453942057102</v>
      </c>
      <c r="Q204" s="71">
        <f>penggarapan!CA500</f>
        <v>-61.431374950394044</v>
      </c>
    </row>
    <row r="205" spans="1:17" ht="15">
      <c r="A205" s="69" t="str">
        <f>TEXT(penggarapan!F207,"dddd")</f>
        <v>Selasa</v>
      </c>
      <c r="B205" s="91">
        <f>DATE(penggarapan!D207,penggarapan!E207,penggarapan!F207)</f>
        <v>41611</v>
      </c>
      <c r="C205" s="92">
        <f>penggarapan!J207/24</f>
        <v>1.0104166666666667</v>
      </c>
      <c r="D205" s="90">
        <f>penggarapan!AN207*149598000</f>
        <v>147455662.35013682</v>
      </c>
      <c r="E205" s="93">
        <f>penggarapan!BA501</f>
        <v>359747.56389877555</v>
      </c>
      <c r="F205" s="69"/>
      <c r="G205" s="94">
        <f>penggarapan!AV207</f>
        <v>16.679113964920287</v>
      </c>
      <c r="H205" s="94">
        <f>penggarapan!BM501/15</f>
        <v>15.955501665608741</v>
      </c>
      <c r="I205" s="95">
        <f>penggarapan!AP207</f>
        <v>251.70795628715942</v>
      </c>
      <c r="J205" s="71">
        <f>penggarapan!AJ501</f>
        <v>236.29799758343947</v>
      </c>
      <c r="K205" s="71">
        <f>penggarapan!AX207</f>
        <v>-22.186094445499311</v>
      </c>
      <c r="L205" s="71">
        <f>penggarapan!AP501</f>
        <v>1.7055331456274769</v>
      </c>
      <c r="M205" s="71">
        <f>penggarapan!BR501</f>
        <v>-17.662947883665918</v>
      </c>
      <c r="N205" s="71">
        <f>penggarapan!BI207</f>
        <v>180</v>
      </c>
      <c r="O205" s="71">
        <f>penggarapan!BZ501</f>
        <v>117.18289260840376</v>
      </c>
      <c r="P205" s="71">
        <f>penggarapan!BM207</f>
        <v>-70.571789726615734</v>
      </c>
      <c r="Q205" s="71">
        <f>penggarapan!CA501</f>
        <v>-64.792972195113279</v>
      </c>
    </row>
    <row r="206" spans="1:17" ht="15">
      <c r="A206" s="69"/>
      <c r="B206" s="91"/>
      <c r="C206" s="92"/>
      <c r="D206" s="90"/>
      <c r="E206" s="93"/>
      <c r="F206" s="69"/>
      <c r="G206" s="94"/>
      <c r="H206" s="94"/>
      <c r="I206" s="95"/>
      <c r="J206" s="71"/>
      <c r="K206" s="71"/>
      <c r="L206" s="71"/>
      <c r="M206" s="71"/>
      <c r="N206" s="71"/>
      <c r="O206" s="71"/>
      <c r="P206" s="71"/>
      <c r="Q206" s="71"/>
    </row>
    <row r="207" spans="1:17" ht="15">
      <c r="A207" s="69" t="str">
        <f>TEXT(penggarapan!F209,"dddd")</f>
        <v>Rabu</v>
      </c>
      <c r="B207" s="91">
        <f>DATE(penggarapan!D209,penggarapan!E209,penggarapan!F209)</f>
        <v>41612</v>
      </c>
      <c r="C207" s="92">
        <f>penggarapan!J209/24</f>
        <v>4.1666666666666664E-2</v>
      </c>
      <c r="D207" s="90">
        <f>penggarapan!AN209*149598000</f>
        <v>147454961.44076109</v>
      </c>
      <c r="E207" s="93">
        <f>penggarapan!BA503</f>
        <v>359677.11401096248</v>
      </c>
      <c r="F207" s="69"/>
      <c r="G207" s="94">
        <f>penggarapan!AV209</f>
        <v>16.68137541322238</v>
      </c>
      <c r="H207" s="94">
        <f>penggarapan!BM503/15</f>
        <v>15.956068706737089</v>
      </c>
      <c r="I207" s="95">
        <f>penggarapan!AP209</f>
        <v>251.73965489954139</v>
      </c>
      <c r="J207" s="71">
        <f>penggarapan!AJ503</f>
        <v>236.30748535639637</v>
      </c>
      <c r="K207" s="71">
        <f>penggarapan!AX209</f>
        <v>-22.19036399436342</v>
      </c>
      <c r="L207" s="71">
        <f>penggarapan!AP503</f>
        <v>1.7032448926288919</v>
      </c>
      <c r="M207" s="71">
        <f>penggarapan!BR503</f>
        <v>-17.667369948811629</v>
      </c>
      <c r="N207" s="71">
        <f>penggarapan!BI209</f>
        <v>122.6737731324711</v>
      </c>
      <c r="O207" s="71">
        <f>penggarapan!BZ503</f>
        <v>110.76952354185546</v>
      </c>
      <c r="P207" s="71">
        <f>penggarapan!BM209</f>
        <v>-62.473932612444308</v>
      </c>
      <c r="Q207" s="71">
        <f>penggarapan!CA503</f>
        <v>-54.540128694988319</v>
      </c>
    </row>
    <row r="208" spans="1:17" ht="15">
      <c r="A208" s="69" t="str">
        <f>TEXT(penggarapan!F210,"dddd")</f>
        <v>Rabu</v>
      </c>
      <c r="B208" s="91">
        <f>DATE(penggarapan!D210,penggarapan!E210,penggarapan!F210)</f>
        <v>41612</v>
      </c>
      <c r="C208" s="92">
        <f>penggarapan!J210/24</f>
        <v>5.2083333333333336E-2</v>
      </c>
      <c r="D208" s="90">
        <f>penggarapan!AN210*149598000</f>
        <v>147454727.94531426</v>
      </c>
      <c r="E208" s="93">
        <f>penggarapan!BA504</f>
        <v>359654.01825831243</v>
      </c>
      <c r="F208" s="69"/>
      <c r="G208" s="94">
        <f>penggarapan!AV210</f>
        <v>16.682129264296375</v>
      </c>
      <c r="H208" s="94">
        <f>penggarapan!BM504/15</f>
        <v>15.956126831840409</v>
      </c>
      <c r="I208" s="95">
        <f>penggarapan!AP210</f>
        <v>251.75022116587624</v>
      </c>
      <c r="J208" s="71">
        <f>penggarapan!AJ504</f>
        <v>236.30845790586608</v>
      </c>
      <c r="K208" s="71">
        <f>penggarapan!AX210</f>
        <v>-22.191785624966116</v>
      </c>
      <c r="L208" s="71">
        <f>penggarapan!AP504</f>
        <v>1.7028630552121897</v>
      </c>
      <c r="M208" s="71">
        <f>penggarapan!BR504</f>
        <v>-17.667966457228246</v>
      </c>
      <c r="N208" s="71">
        <f>penggarapan!BI210</f>
        <v>120.05548702765836</v>
      </c>
      <c r="O208" s="71">
        <f>penggarapan!BZ504</f>
        <v>109.5354308538177</v>
      </c>
      <c r="P208" s="71">
        <f>penggarapan!BM210</f>
        <v>-59.398567889459791</v>
      </c>
      <c r="Q208" s="71">
        <f>penggarapan!CA504</f>
        <v>-51.036570161521162</v>
      </c>
    </row>
    <row r="209" spans="1:17" ht="15">
      <c r="A209" s="69" t="str">
        <f>TEXT(penggarapan!F211,"dddd")</f>
        <v>Rabu</v>
      </c>
      <c r="B209" s="91">
        <f>DATE(penggarapan!D211,penggarapan!E211,penggarapan!F211)</f>
        <v>41612</v>
      </c>
      <c r="C209" s="92">
        <f>penggarapan!J211/24</f>
        <v>6.25E-2</v>
      </c>
      <c r="D209" s="90">
        <f>penggarapan!AN211*149598000</f>
        <v>147454494.52034506</v>
      </c>
      <c r="E209" s="93">
        <f>penggarapan!BA505</f>
        <v>359631.0581672861</v>
      </c>
      <c r="F209" s="69"/>
      <c r="G209" s="94">
        <f>penggarapan!AV211</f>
        <v>16.682883132979264</v>
      </c>
      <c r="H209" s="94">
        <f>penggarapan!BM505/15</f>
        <v>15.956197413991642</v>
      </c>
      <c r="I209" s="95">
        <f>penggarapan!AP211</f>
        <v>251.76078746518829</v>
      </c>
      <c r="J209" s="71">
        <f>penggarapan!AJ505</f>
        <v>236.30963888469179</v>
      </c>
      <c r="K209" s="71">
        <f>penggarapan!AX211</f>
        <v>-22.193206479514544</v>
      </c>
      <c r="L209" s="71">
        <f>penggarapan!AP505</f>
        <v>1.7027680565642509</v>
      </c>
      <c r="M209" s="71">
        <f>penggarapan!BR505</f>
        <v>-17.668332154335133</v>
      </c>
      <c r="N209" s="71">
        <f>penggarapan!BI211</f>
        <v>117.97505385849749</v>
      </c>
      <c r="O209" s="71">
        <f>penggarapan!BZ505</f>
        <v>108.57890738387984</v>
      </c>
      <c r="P209" s="71">
        <f>penggarapan!BM211</f>
        <v>-56.219305241092492</v>
      </c>
      <c r="Q209" s="71">
        <f>penggarapan!CA505</f>
        <v>-47.509441606162319</v>
      </c>
    </row>
    <row r="210" spans="1:17" ht="15">
      <c r="A210" s="69" t="str">
        <f>TEXT(penggarapan!F212,"dddd")</f>
        <v>Rabu</v>
      </c>
      <c r="B210" s="91">
        <f>DATE(penggarapan!D212,penggarapan!E212,penggarapan!F212)</f>
        <v>41612</v>
      </c>
      <c r="C210" s="92">
        <f>penggarapan!J212/24</f>
        <v>7.2916666666666671E-2</v>
      </c>
      <c r="D210" s="90">
        <f>penggarapan!AN212*149598000</f>
        <v>147454261.16585127</v>
      </c>
      <c r="E210" s="93">
        <f>penggarapan!BA506</f>
        <v>359608.23387907667</v>
      </c>
      <c r="F210" s="69"/>
      <c r="G210" s="94">
        <f>penggarapan!AV212</f>
        <v>16.683637019297091</v>
      </c>
      <c r="H210" s="94">
        <f>penggarapan!BM506/15</f>
        <v>15.956280691240046</v>
      </c>
      <c r="I210" s="95">
        <f>penggarapan!AP212</f>
        <v>251.77135379793847</v>
      </c>
      <c r="J210" s="71">
        <f>penggarapan!AJ506</f>
        <v>236.31103227504909</v>
      </c>
      <c r="K210" s="71">
        <f>penggarapan!AX212</f>
        <v>-22.194626557992205</v>
      </c>
      <c r="L210" s="71">
        <f>penggarapan!AP506</f>
        <v>1.7028853041194578</v>
      </c>
      <c r="M210" s="71">
        <f>penggarapan!BR506</f>
        <v>-17.668540521941946</v>
      </c>
      <c r="N210" s="71">
        <f>penggarapan!BI212</f>
        <v>116.31399279928044</v>
      </c>
      <c r="O210" s="71">
        <f>penggarapan!BZ506</f>
        <v>107.84089060696246</v>
      </c>
      <c r="P210" s="71">
        <f>penggarapan!BM212</f>
        <v>-52.96378071257385</v>
      </c>
      <c r="Q210" s="71">
        <f>penggarapan!CA506</f>
        <v>-43.964983558970211</v>
      </c>
    </row>
    <row r="211" spans="1:17" ht="15">
      <c r="A211" s="69" t="str">
        <f>TEXT(penggarapan!F213,"dddd")</f>
        <v>Rabu</v>
      </c>
      <c r="B211" s="91">
        <f>DATE(penggarapan!D213,penggarapan!E213,penggarapan!F213)</f>
        <v>41612</v>
      </c>
      <c r="C211" s="92">
        <f>penggarapan!J213/24</f>
        <v>8.3333333333333329E-2</v>
      </c>
      <c r="D211" s="90">
        <f>penggarapan!AN213*149598000</f>
        <v>147454027.8818306</v>
      </c>
      <c r="E211" s="93">
        <f>penggarapan!BA507</f>
        <v>359585.5455340945</v>
      </c>
      <c r="F211" s="69"/>
      <c r="G211" s="94">
        <f>penggarapan!AV213</f>
        <v>16.684390923276094</v>
      </c>
      <c r="H211" s="94">
        <f>penggarapan!BM507/15</f>
        <v>15.956376896792202</v>
      </c>
      <c r="I211" s="95">
        <f>penggarapan!AP213</f>
        <v>251.78192016459045</v>
      </c>
      <c r="J211" s="71">
        <f>penggarapan!AJ507</f>
        <v>236.31264197790915</v>
      </c>
      <c r="K211" s="71">
        <f>penggarapan!AX213</f>
        <v>-22.196045860382849</v>
      </c>
      <c r="L211" s="71">
        <f>penggarapan!AP507</f>
        <v>1.7031441109257046</v>
      </c>
      <c r="M211" s="71">
        <f>penggarapan!BR507</f>
        <v>-17.668661222782276</v>
      </c>
      <c r="N211" s="71">
        <f>penggarapan!BI213</f>
        <v>114.98535774448209</v>
      </c>
      <c r="O211" s="71">
        <f>penggarapan!BZ507</f>
        <v>107.27897426671127</v>
      </c>
      <c r="P211" s="71">
        <f>penggarapan!BM213</f>
        <v>-49.651399656542416</v>
      </c>
      <c r="Q211" s="71">
        <f>penggarapan!CA507</f>
        <v>-40.407786885456353</v>
      </c>
    </row>
    <row r="212" spans="1:17" ht="15">
      <c r="A212" s="69" t="str">
        <f>TEXT(penggarapan!F214,"dddd")</f>
        <v>Rabu</v>
      </c>
      <c r="B212" s="91">
        <f>DATE(penggarapan!D214,penggarapan!E214,penggarapan!F214)</f>
        <v>41612</v>
      </c>
      <c r="C212" s="92">
        <f>penggarapan!J214/24</f>
        <v>9.375E-2</v>
      </c>
      <c r="D212" s="90">
        <f>penggarapan!AN214*149598000</f>
        <v>147453794.66831204</v>
      </c>
      <c r="E212" s="93">
        <f>penggarapan!BA508</f>
        <v>359562.9932749726</v>
      </c>
      <c r="F212" s="69"/>
      <c r="G212" s="94">
        <f>penggarapan!AV214</f>
        <v>16.685144844841311</v>
      </c>
      <c r="H212" s="94">
        <f>penggarapan!BM508/15</f>
        <v>15.956486258894861</v>
      </c>
      <c r="I212" s="95">
        <f>penggarapan!AP214</f>
        <v>251.79248656418977</v>
      </c>
      <c r="J212" s="71">
        <f>penggarapan!AJ508</f>
        <v>236.31447181106958</v>
      </c>
      <c r="K212" s="71">
        <f>penggarapan!AX214</f>
        <v>-22.197464386479808</v>
      </c>
      <c r="L212" s="71">
        <f>penggarapan!AP508</f>
        <v>1.7034834958145622</v>
      </c>
      <c r="M212" s="71">
        <f>penggarapan!BR508</f>
        <v>-17.668754457611335</v>
      </c>
      <c r="N212" s="71">
        <f>penggarapan!BI214</f>
        <v>113.92478450003642</v>
      </c>
      <c r="O212" s="71">
        <f>penggarapan!BZ508</f>
        <v>106.86219599526686</v>
      </c>
      <c r="P212" s="71">
        <f>penggarapan!BM214</f>
        <v>-46.296099873952542</v>
      </c>
      <c r="Q212" s="71">
        <f>penggarapan!CA508</f>
        <v>-36.84134249898046</v>
      </c>
    </row>
    <row r="213" spans="1:17" ht="15">
      <c r="A213" s="69" t="str">
        <f>TEXT(penggarapan!F215,"dddd")</f>
        <v>Rabu</v>
      </c>
      <c r="B213" s="91">
        <f>DATE(penggarapan!D215,penggarapan!E215,penggarapan!F215)</f>
        <v>41612</v>
      </c>
      <c r="C213" s="92">
        <f>penggarapan!J215/24</f>
        <v>0.10416666666666667</v>
      </c>
      <c r="D213" s="90">
        <f>penggarapan!AN215*149598000</f>
        <v>147453561.52529338</v>
      </c>
      <c r="E213" s="93">
        <f>penggarapan!BA509</f>
        <v>359540.57724049984</v>
      </c>
      <c r="F213" s="69"/>
      <c r="G213" s="94">
        <f>penggarapan!AV215</f>
        <v>16.685898784018793</v>
      </c>
      <c r="H213" s="94">
        <f>penggarapan!BM509/15</f>
        <v>15.956609000760826</v>
      </c>
      <c r="I213" s="95">
        <f>penggarapan!AP215</f>
        <v>251.8030529971974</v>
      </c>
      <c r="J213" s="71">
        <f>penggarapan!AJ509</f>
        <v>236.31652550790565</v>
      </c>
      <c r="K213" s="71">
        <f>penggarapan!AX215</f>
        <v>-22.198882136266587</v>
      </c>
      <c r="L213" s="71">
        <f>penggarapan!AP509</f>
        <v>1.703854288845764</v>
      </c>
      <c r="M213" s="71">
        <f>penggarapan!BR509</f>
        <v>-17.668868916706387</v>
      </c>
      <c r="N213" s="71">
        <f>penggarapan!BI215</f>
        <v>113.08415271021457</v>
      </c>
      <c r="O213" s="71">
        <f>penggarapan!BZ509</f>
        <v>106.56766271617614</v>
      </c>
      <c r="P213" s="71">
        <f>penggarapan!BM215</f>
        <v>-42.908131421054527</v>
      </c>
      <c r="Q213" s="71">
        <f>penggarapan!CA509</f>
        <v>-33.268391711325961</v>
      </c>
    </row>
    <row r="214" spans="1:17" ht="15">
      <c r="A214" s="69" t="str">
        <f>TEXT(penggarapan!F216,"dddd")</f>
        <v>Rabu</v>
      </c>
      <c r="B214" s="91">
        <f>DATE(penggarapan!D216,penggarapan!E216,penggarapan!F216)</f>
        <v>41612</v>
      </c>
      <c r="C214" s="92">
        <f>penggarapan!J216/24</f>
        <v>0.11458333333333333</v>
      </c>
      <c r="D214" s="90">
        <f>penggarapan!AN216*149598000</f>
        <v>147453328.45277226</v>
      </c>
      <c r="E214" s="93">
        <f>penggarapan!BA510</f>
        <v>359518.29756867001</v>
      </c>
      <c r="F214" s="69"/>
      <c r="G214" s="94">
        <f>penggarapan!AV216</f>
        <v>16.686652740834834</v>
      </c>
      <c r="H214" s="94">
        <f>penggarapan!BM510/15</f>
        <v>15.95674534046106</v>
      </c>
      <c r="I214" s="95">
        <f>penggarapan!AP216</f>
        <v>251.81361946407796</v>
      </c>
      <c r="J214" s="71">
        <f>penggarapan!AJ510</f>
        <v>236.31880671555655</v>
      </c>
      <c r="K214" s="71">
        <f>penggarapan!AX216</f>
        <v>-22.200299109727069</v>
      </c>
      <c r="L214" s="71">
        <f>penggarapan!AP510</f>
        <v>1.7042195602859136</v>
      </c>
      <c r="M214" s="71">
        <f>penggarapan!BR510</f>
        <v>-17.669041362077778</v>
      </c>
      <c r="N214" s="71">
        <f>penggarapan!BI216</f>
        <v>112.42715142571953</v>
      </c>
      <c r="O214" s="71">
        <f>penggarapan!BZ510</f>
        <v>106.37831612209132</v>
      </c>
      <c r="P214" s="71">
        <f>penggarapan!BM216</f>
        <v>-39.495215134084475</v>
      </c>
      <c r="Q214" s="71">
        <f>penggarapan!CA510</f>
        <v>-29.691159004632766</v>
      </c>
    </row>
    <row r="215" spans="1:17" ht="15">
      <c r="A215" s="69" t="str">
        <f>TEXT(penggarapan!F217,"dddd")</f>
        <v>Rabu</v>
      </c>
      <c r="B215" s="91">
        <f>DATE(penggarapan!D217,penggarapan!E217,penggarapan!F217)</f>
        <v>41612</v>
      </c>
      <c r="C215" s="92">
        <f>penggarapan!J217/24</f>
        <v>0.125</v>
      </c>
      <c r="D215" s="90">
        <f>penggarapan!AN217*149598000</f>
        <v>147453095.45077777</v>
      </c>
      <c r="E215" s="93">
        <f>penggarapan!BA511</f>
        <v>359496.15439965995</v>
      </c>
      <c r="F215" s="69"/>
      <c r="G215" s="94">
        <f>penggarapan!AV217</f>
        <v>16.687406715214191</v>
      </c>
      <c r="H215" s="94">
        <f>penggarapan!BM511/15</f>
        <v>15.956895490808657</v>
      </c>
      <c r="I215" s="95">
        <f>penggarapan!AP217</f>
        <v>251.82418596387325</v>
      </c>
      <c r="J215" s="71">
        <f>penggarapan!AJ511</f>
        <v>236.32131899297542</v>
      </c>
      <c r="K215" s="71">
        <f>penggarapan!AX217</f>
        <v>-22.201715306654407</v>
      </c>
      <c r="L215" s="71">
        <f>penggarapan!AP511</f>
        <v>1.7045541420212702</v>
      </c>
      <c r="M215" s="71">
        <f>penggarapan!BR511</f>
        <v>-17.669297092502109</v>
      </c>
      <c r="N215" s="71">
        <f>penggarapan!BI217</f>
        <v>111.92617546475836</v>
      </c>
      <c r="O215" s="71">
        <f>penggarapan!BZ511</f>
        <v>106.28142355676873</v>
      </c>
      <c r="P215" s="71">
        <f>penggarapan!BM217</f>
        <v>-36.063309426005858</v>
      </c>
      <c r="Q215" s="71">
        <f>penggarapan!CA511</f>
        <v>-26.111511216925905</v>
      </c>
    </row>
    <row r="216" spans="1:17" ht="15">
      <c r="A216" s="69" t="str">
        <f>TEXT(penggarapan!F218,"dddd")</f>
        <v>Rabu</v>
      </c>
      <c r="B216" s="91">
        <f>DATE(penggarapan!D218,penggarapan!E218,penggarapan!F218)</f>
        <v>41612</v>
      </c>
      <c r="C216" s="92">
        <f>penggarapan!J218/24</f>
        <v>0.13541666666666666</v>
      </c>
      <c r="D216" s="90">
        <f>penggarapan!AN218*149598000</f>
        <v>147452862.51930755</v>
      </c>
      <c r="E216" s="93">
        <f>penggarapan!BA512</f>
        <v>359474.14786983852</v>
      </c>
      <c r="F216" s="69"/>
      <c r="G216" s="94">
        <f>penggarapan!AV218</f>
        <v>16.688160707183297</v>
      </c>
      <c r="H216" s="94">
        <f>penggarapan!BM512/15</f>
        <v>15.957059659301418</v>
      </c>
      <c r="I216" s="95">
        <f>penggarapan!AP218</f>
        <v>251.83475249704975</v>
      </c>
      <c r="J216" s="71">
        <f>penggarapan!AJ512</f>
        <v>236.32406580996087</v>
      </c>
      <c r="K216" s="71">
        <f>penggarapan!AX218</f>
        <v>-22.203130727032843</v>
      </c>
      <c r="L216" s="71">
        <f>penggarapan!AP512</f>
        <v>1.7048437594632442</v>
      </c>
      <c r="M216" s="71">
        <f>penggarapan!BR512</f>
        <v>-17.669650787668555</v>
      </c>
      <c r="N216" s="71">
        <f>penggarapan!BI218</f>
        <v>111.56014050816344</v>
      </c>
      <c r="O216" s="71">
        <f>penggarapan!BZ512</f>
        <v>106.26754238347841</v>
      </c>
      <c r="P216" s="71">
        <f>penggarapan!BM218</f>
        <v>-32.617127893768895</v>
      </c>
      <c r="Q216" s="71">
        <f>penggarapan!CA512</f>
        <v>-22.531068748214373</v>
      </c>
    </row>
    <row r="217" spans="1:17" ht="15">
      <c r="A217" s="69" t="str">
        <f>TEXT(penggarapan!F219,"dddd")</f>
        <v>Rabu</v>
      </c>
      <c r="B217" s="91">
        <f>DATE(penggarapan!D219,penggarapan!E219,penggarapan!F219)</f>
        <v>41612</v>
      </c>
      <c r="C217" s="92">
        <f>penggarapan!J219/24</f>
        <v>0.14583333333333334</v>
      </c>
      <c r="D217" s="90">
        <f>penggarapan!AN219*149598000</f>
        <v>147452629.65835935</v>
      </c>
      <c r="E217" s="93">
        <f>penggarapan!BA513</f>
        <v>359452.27811478713</v>
      </c>
      <c r="F217" s="69"/>
      <c r="G217" s="94">
        <f>penggarapan!AV219</f>
        <v>16.68891471676811</v>
      </c>
      <c r="H217" s="94">
        <f>penggarapan!BM513/15</f>
        <v>15.957238048016052</v>
      </c>
      <c r="I217" s="95">
        <f>penggarapan!AP219</f>
        <v>251.84531906406747</v>
      </c>
      <c r="J217" s="71">
        <f>penggarapan!AJ513</f>
        <v>236.32705054537854</v>
      </c>
      <c r="K217" s="71">
        <f>penggarapan!AX219</f>
        <v>-22.204545370845633</v>
      </c>
      <c r="L217" s="71">
        <f>penggarapan!AP513</f>
        <v>1.7050842750279391</v>
      </c>
      <c r="M217" s="71">
        <f>penggarapan!BR513</f>
        <v>-17.67010724356177</v>
      </c>
      <c r="N217" s="71">
        <f>penggarapan!BI219</f>
        <v>111.31293298574136</v>
      </c>
      <c r="O217" s="71">
        <f>penggarapan!BZ513</f>
        <v>106.32980124970723</v>
      </c>
      <c r="P217" s="71">
        <f>penggarapan!BM219</f>
        <v>-29.160496255510417</v>
      </c>
      <c r="Q217" s="71">
        <f>penggarapan!CA513</f>
        <v>-18.951288315524007</v>
      </c>
    </row>
    <row r="218" spans="1:17" ht="15">
      <c r="A218" s="69" t="str">
        <f>TEXT(penggarapan!F220,"dddd")</f>
        <v>Rabu</v>
      </c>
      <c r="B218" s="91">
        <f>DATE(penggarapan!D220,penggarapan!E220,penggarapan!F220)</f>
        <v>41612</v>
      </c>
      <c r="C218" s="92">
        <f>penggarapan!J220/24</f>
        <v>0.15625</v>
      </c>
      <c r="D218" s="90">
        <f>penggarapan!AN220*149598000</f>
        <v>147452396.86796215</v>
      </c>
      <c r="E218" s="93">
        <f>penggarapan!BA514</f>
        <v>359430.54527220904</v>
      </c>
      <c r="F218" s="69"/>
      <c r="G218" s="94">
        <f>penggarapan!AV220</f>
        <v>16.689668743893716</v>
      </c>
      <c r="H218" s="94">
        <f>penggarapan!BM514/15</f>
        <v>15.957430853491987</v>
      </c>
      <c r="I218" s="95">
        <f>penggarapan!AP220</f>
        <v>251.85588566397291</v>
      </c>
      <c r="J218" s="71">
        <f>penggarapan!AJ514</f>
        <v>236.33027648520954</v>
      </c>
      <c r="K218" s="71">
        <f>penggarapan!AX220</f>
        <v>-22.205959237886894</v>
      </c>
      <c r="L218" s="71">
        <f>penggarapan!AP514</f>
        <v>1.7052814278423123</v>
      </c>
      <c r="M218" s="71">
        <f>penggarapan!BR514</f>
        <v>-17.670661625019584</v>
      </c>
      <c r="N218" s="71">
        <f>penggarapan!BI220</f>
        <v>111.17230209013691</v>
      </c>
      <c r="O218" s="71">
        <f>penggarapan!BZ514</f>
        <v>106.46339875719345</v>
      </c>
      <c r="P218" s="71">
        <f>penggarapan!BM220</f>
        <v>-25.696604179755205</v>
      </c>
      <c r="Q218" s="71">
        <f>penggarapan!CA514</f>
        <v>-15.373526360980065</v>
      </c>
    </row>
    <row r="219" spans="1:17" ht="15">
      <c r="A219" s="69" t="str">
        <f>TEXT(penggarapan!F221,"dddd")</f>
        <v>Rabu</v>
      </c>
      <c r="B219" s="91">
        <f>DATE(penggarapan!D221,penggarapan!E221,penggarapan!F221)</f>
        <v>41612</v>
      </c>
      <c r="C219" s="92">
        <f>penggarapan!J221/24</f>
        <v>0.16666666666666666</v>
      </c>
      <c r="D219" s="90">
        <f>penggarapan!AN221*149598000</f>
        <v>147452164.1481137</v>
      </c>
      <c r="E219" s="93">
        <f>penggarapan!BA515</f>
        <v>359408.94947605883</v>
      </c>
      <c r="F219" s="69"/>
      <c r="G219" s="94">
        <f>penggarapan!AV221</f>
        <v>16.690422788586137</v>
      </c>
      <c r="H219" s="94">
        <f>penggarapan!BM515/15</f>
        <v>15.957638266693007</v>
      </c>
      <c r="I219" s="95">
        <f>penggarapan!AP221</f>
        <v>251.86645229722691</v>
      </c>
      <c r="J219" s="71">
        <f>penggarapan!AJ515</f>
        <v>236.33374682190112</v>
      </c>
      <c r="K219" s="71">
        <f>penggarapan!AX221</f>
        <v>-22.20737232814011</v>
      </c>
      <c r="L219" s="71">
        <f>penggarapan!AP515</f>
        <v>1.7054511889170334</v>
      </c>
      <c r="M219" s="71">
        <f>penggarapan!BR515</f>
        <v>-17.671299119789651</v>
      </c>
      <c r="N219" s="71">
        <f>penggarapan!BI221</f>
        <v>111.12906358934292</v>
      </c>
      <c r="O219" s="71">
        <f>penggarapan!BZ515</f>
        <v>106.66525586236708</v>
      </c>
      <c r="P219" s="71">
        <f>penggarapan!BM221</f>
        <v>-22.228187428529726</v>
      </c>
      <c r="Q219" s="71">
        <f>penggarapan!CA515</f>
        <v>-11.799088607424183</v>
      </c>
    </row>
    <row r="220" spans="1:17" ht="15">
      <c r="A220" s="69" t="str">
        <f>TEXT(penggarapan!F222,"dddd")</f>
        <v>Rabu</v>
      </c>
      <c r="B220" s="91">
        <f>DATE(penggarapan!D222,penggarapan!E222,penggarapan!F222)</f>
        <v>41612</v>
      </c>
      <c r="C220" s="92">
        <f>penggarapan!J222/24</f>
        <v>0.17708333333333334</v>
      </c>
      <c r="D220" s="90">
        <f>penggarapan!AN222*149598000</f>
        <v>147451931.49881169</v>
      </c>
      <c r="E220" s="93">
        <f>penggarapan!BA516</f>
        <v>359387.49085949536</v>
      </c>
      <c r="F220" s="69"/>
      <c r="G220" s="94">
        <f>penggarapan!AV222</f>
        <v>16.691176850871582</v>
      </c>
      <c r="H220" s="94">
        <f>penggarapan!BM516/15</f>
        <v>15.957860472902269</v>
      </c>
      <c r="I220" s="95">
        <f>penggarapan!AP222</f>
        <v>251.8770189642932</v>
      </c>
      <c r="J220" s="71">
        <f>penggarapan!AJ516</f>
        <v>236.33746465260342</v>
      </c>
      <c r="K220" s="71">
        <f>penggarapan!AX222</f>
        <v>-22.208784641589041</v>
      </c>
      <c r="L220" s="71">
        <f>penggarapan!AP516</f>
        <v>1.7056205363330923</v>
      </c>
      <c r="M220" s="71">
        <f>penggarapan!BR516</f>
        <v>-17.67199418365335</v>
      </c>
      <c r="N220" s="71">
        <f>penggarapan!BI222</f>
        <v>111.17652706805163</v>
      </c>
      <c r="O220" s="71">
        <f>penggarapan!BZ516</f>
        <v>106.93378074756379</v>
      </c>
      <c r="P220" s="71">
        <f>penggarapan!BM222</f>
        <v>-18.757663317019059</v>
      </c>
      <c r="Q220" s="71">
        <f>penggarapan!CA516</f>
        <v>-8.2292734143223285</v>
      </c>
    </row>
    <row r="221" spans="1:17" ht="15">
      <c r="A221" s="69" t="str">
        <f>TEXT(penggarapan!F223,"dddd")</f>
        <v>Rabu</v>
      </c>
      <c r="B221" s="91">
        <f>DATE(penggarapan!D223,penggarapan!E223,penggarapan!F223)</f>
        <v>41612</v>
      </c>
      <c r="C221" s="92">
        <f>penggarapan!J223/24</f>
        <v>0.1875</v>
      </c>
      <c r="D221" s="90">
        <f>penggarapan!AN223*149598000</f>
        <v>147451698.9200851</v>
      </c>
      <c r="E221" s="93">
        <f>penggarapan!BA517</f>
        <v>359366.16955774452</v>
      </c>
      <c r="F221" s="69"/>
      <c r="G221" s="94">
        <f>penggarapan!AV223</f>
        <v>16.691930930675067</v>
      </c>
      <c r="H221" s="94">
        <f>penggarapan!BM517/15</f>
        <v>15.958097651607307</v>
      </c>
      <c r="I221" s="95">
        <f>penggarapan!AP223</f>
        <v>251.88758566421734</v>
      </c>
      <c r="J221" s="71">
        <f>penggarapan!AJ517</f>
        <v>236.34143297723816</v>
      </c>
      <c r="K221" s="71">
        <f>penggarapan!AX223</f>
        <v>-22.210196178027989</v>
      </c>
      <c r="L221" s="71">
        <f>penggarapan!AP517</f>
        <v>1.705828230219204</v>
      </c>
      <c r="M221" s="71">
        <f>penggarapan!BR517</f>
        <v>-17.672709785636957</v>
      </c>
      <c r="N221" s="71">
        <f>penggarapan!BI223</f>
        <v>111.31008644259582</v>
      </c>
      <c r="O221" s="71">
        <f>penggarapan!BZ517</f>
        <v>107.26871959623718</v>
      </c>
      <c r="P221" s="71">
        <f>penggarapan!BM223</f>
        <v>-15.287234776003515</v>
      </c>
      <c r="Q221" s="71">
        <f>penggarapan!CA517</f>
        <v>-4.6654110297647202</v>
      </c>
    </row>
    <row r="222" spans="1:17" ht="15">
      <c r="A222" s="69" t="str">
        <f>TEXT(penggarapan!F224,"dddd")</f>
        <v>Rabu</v>
      </c>
      <c r="B222" s="91">
        <f>DATE(penggarapan!D224,penggarapan!E224,penggarapan!F224)</f>
        <v>41612</v>
      </c>
      <c r="C222" s="92">
        <f>penggarapan!J224/24</f>
        <v>0.19791666666666666</v>
      </c>
      <c r="D222" s="90">
        <f>penggarapan!AN224*149598000</f>
        <v>147451466.4119316</v>
      </c>
      <c r="E222" s="93">
        <f>penggarapan!BA518</f>
        <v>359344.98570233671</v>
      </c>
      <c r="F222" s="69"/>
      <c r="G222" s="94">
        <f>penggarapan!AV224</f>
        <v>16.692685028022655</v>
      </c>
      <c r="H222" s="94">
        <f>penggarapan!BM518/15</f>
        <v>15.95834997648053</v>
      </c>
      <c r="I222" s="95">
        <f>penggarapan!AP224</f>
        <v>251.89815239746113</v>
      </c>
      <c r="J222" s="71">
        <f>penggarapan!AJ518</f>
        <v>236.34565469816636</v>
      </c>
      <c r="K222" s="71">
        <f>penggarapan!AX224</f>
        <v>-22.211606937440557</v>
      </c>
      <c r="L222" s="71">
        <f>penggarapan!AP518</f>
        <v>1.7061251173088043</v>
      </c>
      <c r="M222" s="71">
        <f>penggarapan!BR518</f>
        <v>-17.673397111165919</v>
      </c>
      <c r="N222" s="71">
        <f>penggarapan!BI224</f>
        <v>111.5269327091985</v>
      </c>
      <c r="O222" s="71">
        <f>penggarapan!BZ518</f>
        <v>107.67107672588101</v>
      </c>
      <c r="P222" s="71">
        <f>penggarapan!BM224</f>
        <v>-11.818973437577892</v>
      </c>
      <c r="Q222" s="71">
        <f>penggarapan!CA518</f>
        <v>-1.1089001445654512</v>
      </c>
    </row>
    <row r="223" spans="1:17" ht="15">
      <c r="A223" s="69" t="str">
        <f>TEXT(penggarapan!F225,"dddd")</f>
        <v>Rabu</v>
      </c>
      <c r="B223" s="91">
        <f>DATE(penggarapan!D225,penggarapan!E225,penggarapan!F225)</f>
        <v>41612</v>
      </c>
      <c r="C223" s="92">
        <f>penggarapan!J225/24</f>
        <v>0.20833333333333334</v>
      </c>
      <c r="D223" s="90">
        <f>penggarapan!AN225*149598000</f>
        <v>147451233.97434899</v>
      </c>
      <c r="E223" s="93">
        <f>penggarapan!BA519</f>
        <v>359323.93942400493</v>
      </c>
      <c r="F223" s="69"/>
      <c r="G223" s="94">
        <f>penggarapan!AV225</f>
        <v>16.693439142940434</v>
      </c>
      <c r="H223" s="94">
        <f>penggarapan!BM519/15</f>
        <v>15.958617615275619</v>
      </c>
      <c r="I223" s="95">
        <f>penggarapan!AP225</f>
        <v>251.9087191644864</v>
      </c>
      <c r="J223" s="71">
        <f>penggarapan!AJ519</f>
        <v>236.35013261844855</v>
      </c>
      <c r="K223" s="71">
        <f>penggarapan!AX225</f>
        <v>-22.21301691981029</v>
      </c>
      <c r="L223" s="71">
        <f>penggarapan!AP519</f>
        <v>1.7065735459676494</v>
      </c>
      <c r="M223" s="71">
        <f>penggarapan!BR519</f>
        <v>-17.673996130219908</v>
      </c>
      <c r="N223" s="71">
        <f>penggarapan!BI225</f>
        <v>111.82586101530664</v>
      </c>
      <c r="O223" s="71">
        <f>penggarapan!BZ519</f>
        <v>108.14309399681883</v>
      </c>
      <c r="P223" s="71">
        <f>penggarapan!BM225</f>
        <v>-8.3548890681560053</v>
      </c>
      <c r="Q223" s="71">
        <f>penggarapan!CA519</f>
        <v>2.438752834312353</v>
      </c>
    </row>
    <row r="224" spans="1:17" ht="15">
      <c r="A224" s="69" t="str">
        <f>TEXT(penggarapan!F226,"dddd")</f>
        <v>Rabu</v>
      </c>
      <c r="B224" s="91">
        <f>DATE(penggarapan!D226,penggarapan!E226,penggarapan!F226)</f>
        <v>41612</v>
      </c>
      <c r="C224" s="92">
        <f>penggarapan!J226/24</f>
        <v>0.21875</v>
      </c>
      <c r="D224" s="90">
        <f>penggarapan!AN226*149598000</f>
        <v>147451001.60736617</v>
      </c>
      <c r="E224" s="93">
        <f>penggarapan!BA520</f>
        <v>359303.03085549432</v>
      </c>
      <c r="F224" s="69"/>
      <c r="G224" s="94">
        <f>penggarapan!AV226</f>
        <v>16.694193275353395</v>
      </c>
      <c r="H224" s="94">
        <f>penggarapan!BM520/15</f>
        <v>15.958900729713658</v>
      </c>
      <c r="I224" s="95">
        <f>penggarapan!AP226</f>
        <v>251.91928596433874</v>
      </c>
      <c r="J224" s="71">
        <f>penggarapan!AJ520</f>
        <v>236.35486943993402</v>
      </c>
      <c r="K224" s="71">
        <f>penggarapan!AX226</f>
        <v>-22.21442612493178</v>
      </c>
      <c r="L224" s="71">
        <f>penggarapan!AP520</f>
        <v>1.7072452600823891</v>
      </c>
      <c r="M224" s="71">
        <f>penggarapan!BR520</f>
        <v>-17.674437645292873</v>
      </c>
      <c r="N224" s="71">
        <f>penggarapan!BI226</f>
        <v>112.20715333505532</v>
      </c>
      <c r="O224" s="71">
        <f>penggarapan!BZ520</f>
        <v>108.68828509846823</v>
      </c>
      <c r="P224" s="71">
        <f>penggarapan!BM226</f>
        <v>-4.8969907362974014</v>
      </c>
      <c r="Q224" s="71">
        <f>penggarapan!CA520</f>
        <v>5.9758906950779664</v>
      </c>
    </row>
    <row r="225" spans="1:17" ht="15">
      <c r="A225" s="69" t="str">
        <f>TEXT(penggarapan!F227,"dddd")</f>
        <v>Rabu</v>
      </c>
      <c r="B225" s="91">
        <f>DATE(penggarapan!D227,penggarapan!E227,penggarapan!F227)</f>
        <v>41612</v>
      </c>
      <c r="C225" s="92">
        <f>penggarapan!J227/24</f>
        <v>0.22916666666666666</v>
      </c>
      <c r="D225" s="90">
        <f>penggarapan!AN227*149598000</f>
        <v>147450769.31098086</v>
      </c>
      <c r="E225" s="93">
        <f>penggarapan!BA521</f>
        <v>359282.26012589864</v>
      </c>
      <c r="F225" s="69"/>
      <c r="G225" s="94">
        <f>penggarapan!AV227</f>
        <v>16.694947425287744</v>
      </c>
      <c r="H225" s="94">
        <f>penggarapan!BM521/15</f>
        <v>15.959199475483524</v>
      </c>
      <c r="I225" s="95">
        <f>penggarapan!AP227</f>
        <v>251.92985279748177</v>
      </c>
      <c r="J225" s="71">
        <f>penggarapan!AJ521</f>
        <v>236.35986776326226</v>
      </c>
      <c r="K225" s="71">
        <f>penggarapan!AX227</f>
        <v>-22.215834552788909</v>
      </c>
      <c r="L225" s="71">
        <f>penggarapan!AP521</f>
        <v>1.7082158875296585</v>
      </c>
      <c r="M225" s="71">
        <f>penggarapan!BR521</f>
        <v>-17.674648652923089</v>
      </c>
      <c r="N225" s="71">
        <f>penggarapan!BI227</f>
        <v>112.67252463762794</v>
      </c>
      <c r="O225" s="71">
        <f>penggarapan!BZ521</f>
        <v>109.31152603735521</v>
      </c>
      <c r="P225" s="71">
        <f>penggarapan!BM227</f>
        <v>-1.4473438988214651</v>
      </c>
      <c r="Q225" s="71">
        <f>penggarapan!CA521</f>
        <v>9.5006569051466467</v>
      </c>
    </row>
    <row r="226" spans="1:17" ht="15">
      <c r="A226" s="69" t="str">
        <f>TEXT(penggarapan!F228,"dddd")</f>
        <v>Rabu</v>
      </c>
      <c r="B226" s="91">
        <f>DATE(penggarapan!D228,penggarapan!E228,penggarapan!F228)</f>
        <v>41612</v>
      </c>
      <c r="C226" s="92">
        <f>penggarapan!J228/24</f>
        <v>0.23958333333333334</v>
      </c>
      <c r="D226" s="90">
        <f>penggarapan!AN228*149598000</f>
        <v>147450537.0851908</v>
      </c>
      <c r="E226" s="93">
        <f>penggarapan!BA522</f>
        <v>359261.62736352667</v>
      </c>
      <c r="F226" s="69"/>
      <c r="G226" s="94">
        <f>penggarapan!AV228</f>
        <v>16.695701592769471</v>
      </c>
      <c r="H226" s="94">
        <f>penggarapan!BM522/15</f>
        <v>15.959514002139027</v>
      </c>
      <c r="I226" s="95">
        <f>penggarapan!AP228</f>
        <v>251.94041966437638</v>
      </c>
      <c r="J226" s="71">
        <f>penggarapan!AJ522</f>
        <v>236.36513008613653</v>
      </c>
      <c r="K226" s="71">
        <f>penggarapan!AX228</f>
        <v>-22.217242203365064</v>
      </c>
      <c r="L226" s="71">
        <f>penggarapan!AP522</f>
        <v>1.7095506589111049</v>
      </c>
      <c r="M226" s="71">
        <f>penggarapan!BR522</f>
        <v>-17.674566237111819</v>
      </c>
      <c r="N226" s="71">
        <f>penggarapan!BI228</f>
        <v>113.22512535568933</v>
      </c>
      <c r="O226" s="71">
        <f>penggarapan!BZ522</f>
        <v>110.01920989049292</v>
      </c>
      <c r="P226" s="71">
        <f>penggarapan!BM228</f>
        <v>1.9918731176985869</v>
      </c>
      <c r="Q226" s="71">
        <f>penggarapan!CA522</f>
        <v>13.010934346024088</v>
      </c>
    </row>
    <row r="227" spans="1:17" ht="15">
      <c r="A227" s="69" t="str">
        <f>TEXT(penggarapan!F229,"dddd")</f>
        <v>Rabu</v>
      </c>
      <c r="B227" s="91">
        <f>DATE(penggarapan!D229,penggarapan!E229,penggarapan!F229)</f>
        <v>41612</v>
      </c>
      <c r="C227" s="92">
        <f>penggarapan!J229/24</f>
        <v>0.25</v>
      </c>
      <c r="D227" s="90">
        <f>penggarapan!AN229*149598000</f>
        <v>147450304.93002489</v>
      </c>
      <c r="E227" s="93">
        <f>penggarapan!BA523</f>
        <v>359241.13269863231</v>
      </c>
      <c r="F227" s="69"/>
      <c r="G227" s="94">
        <f>penggarapan!AV229</f>
        <v>16.696455777723624</v>
      </c>
      <c r="H227" s="94">
        <f>penggarapan!BM523/15</f>
        <v>15.959844452987095</v>
      </c>
      <c r="I227" s="95">
        <f>penggarapan!AP229</f>
        <v>251.9509865640691</v>
      </c>
      <c r="J227" s="71">
        <f>penggarapan!AJ523</f>
        <v>236.37065880144928</v>
      </c>
      <c r="K227" s="71">
        <f>penggarapan!AX229</f>
        <v>-22.2186490764553</v>
      </c>
      <c r="L227" s="71">
        <f>penggarapan!AP523</f>
        <v>1.711269202041023</v>
      </c>
      <c r="M227" s="71">
        <f>penggarapan!BR523</f>
        <v>-17.67417182082518</v>
      </c>
      <c r="N227" s="71">
        <f>penggarapan!BI229</f>
        <v>113.86959677615684</v>
      </c>
      <c r="O227" s="71">
        <f>penggarapan!BZ523</f>
        <v>110.81948548947507</v>
      </c>
      <c r="P227" s="71">
        <f>penggarapan!BM229</f>
        <v>5.4183100713918408</v>
      </c>
      <c r="Q227" s="71">
        <f>penggarapan!CA523</f>
        <v>16.504265060761998</v>
      </c>
    </row>
    <row r="228" spans="1:17" ht="15">
      <c r="A228" s="69" t="str">
        <f>TEXT(penggarapan!F230,"dddd")</f>
        <v>Rabu</v>
      </c>
      <c r="B228" s="91">
        <f>DATE(penggarapan!D230,penggarapan!E230,penggarapan!F230)</f>
        <v>41612</v>
      </c>
      <c r="C228" s="92">
        <f>penggarapan!J230/24</f>
        <v>0.26041666666666669</v>
      </c>
      <c r="D228" s="90">
        <f>penggarapan!AN230*149598000</f>
        <v>147450072.84548089</v>
      </c>
      <c r="E228" s="93">
        <f>penggarapan!BA524</f>
        <v>359220.77625787724</v>
      </c>
      <c r="F228" s="69"/>
      <c r="G228" s="94">
        <f>penggarapan!AV230</f>
        <v>16.697209980176144</v>
      </c>
      <c r="H228" s="94">
        <f>penggarapan!BM524/15</f>
        <v>15.960190965107881</v>
      </c>
      <c r="I228" s="95">
        <f>penggarapan!AP230</f>
        <v>251.96155349701988</v>
      </c>
      <c r="J228" s="71">
        <f>penggarapan!AJ524</f>
        <v>236.37645619761395</v>
      </c>
      <c r="K228" s="71">
        <f>penggarapan!AX230</f>
        <v>-22.220055172042994</v>
      </c>
      <c r="L228" s="71">
        <f>penggarapan!AP524</f>
        <v>1.7132685111553798</v>
      </c>
      <c r="M228" s="71">
        <f>penggarapan!BR524</f>
        <v>-17.673566112587721</v>
      </c>
      <c r="N228" s="71">
        <f>penggarapan!BI230</f>
        <v>114.61217907256582</v>
      </c>
      <c r="O228" s="71">
        <f>penggarapan!BZ524</f>
        <v>111.72261468140941</v>
      </c>
      <c r="P228" s="71">
        <f>penggarapan!BM230</f>
        <v>8.8293800518676964</v>
      </c>
      <c r="Q228" s="71">
        <f>penggarapan!CA524</f>
        <v>19.977738990421056</v>
      </c>
    </row>
    <row r="229" spans="1:17" ht="15">
      <c r="A229" s="69" t="str">
        <f>TEXT(penggarapan!F231,"dddd")</f>
        <v>Rabu</v>
      </c>
      <c r="B229" s="91">
        <f>DATE(penggarapan!D231,penggarapan!E231,penggarapan!F231)</f>
        <v>41612</v>
      </c>
      <c r="C229" s="92">
        <f>penggarapan!J231/24</f>
        <v>0.27083333333333331</v>
      </c>
      <c r="D229" s="90">
        <f>penggarapan!AN231*149598000</f>
        <v>147449840.83155641</v>
      </c>
      <c r="E229" s="93">
        <f>penggarapan!BA525</f>
        <v>359200.55816712842</v>
      </c>
      <c r="F229" s="69"/>
      <c r="G229" s="94">
        <f>penggarapan!AV231</f>
        <v>16.697964200153411</v>
      </c>
      <c r="H229" s="94">
        <f>penggarapan!BM525/15</f>
        <v>15.960553669253867</v>
      </c>
      <c r="I229" s="95">
        <f>penggarapan!AP231</f>
        <v>251.97212046369515</v>
      </c>
      <c r="J229" s="71">
        <f>penggarapan!AJ525</f>
        <v>236.38252445687357</v>
      </c>
      <c r="K229" s="71">
        <f>penggarapan!AX231</f>
        <v>-22.221460490112289</v>
      </c>
      <c r="L229" s="71">
        <f>penggarapan!AP525</f>
        <v>1.7151837445077851</v>
      </c>
      <c r="M229" s="71">
        <f>penggarapan!BR525</f>
        <v>-17.673104545721209</v>
      </c>
      <c r="N229" s="71">
        <f>penggarapan!BI231</f>
        <v>115.46087430015194</v>
      </c>
      <c r="O229" s="71">
        <f>penggarapan!BZ525</f>
        <v>112.7414902391008</v>
      </c>
      <c r="P229" s="71">
        <f>penggarapan!BM231</f>
        <v>12.222185651987093</v>
      </c>
      <c r="Q229" s="71">
        <f>penggarapan!CA525</f>
        <v>23.427829088363076</v>
      </c>
    </row>
    <row r="230" spans="1:17" ht="15">
      <c r="A230" s="69" t="str">
        <f>TEXT(penggarapan!F232,"dddd")</f>
        <v>Rabu</v>
      </c>
      <c r="B230" s="91">
        <f>DATE(penggarapan!D232,penggarapan!E232,penggarapan!F232)</f>
        <v>41612</v>
      </c>
      <c r="C230" s="92">
        <f>penggarapan!J232/24</f>
        <v>0.28125</v>
      </c>
      <c r="D230" s="90">
        <f>penggarapan!AN232*149598000</f>
        <v>147449608.88828048</v>
      </c>
      <c r="E230" s="93">
        <f>penggarapan!BA526</f>
        <v>359180.47855414794</v>
      </c>
      <c r="F230" s="69"/>
      <c r="G230" s="94">
        <f>penggarapan!AV232</f>
        <v>16.69871843758013</v>
      </c>
      <c r="H230" s="94">
        <f>penggarapan!BM526/15</f>
        <v>15.96093268973892</v>
      </c>
      <c r="I230" s="95">
        <f>penggarapan!AP232</f>
        <v>251.98268746313676</v>
      </c>
      <c r="J230" s="71">
        <f>penggarapan!AJ526</f>
        <v>236.38886565344148</v>
      </c>
      <c r="K230" s="71">
        <f>penggarapan!AX232</f>
        <v>-22.222865030457946</v>
      </c>
      <c r="L230" s="71">
        <f>penggarapan!AP526</f>
        <v>1.7162139277810169</v>
      </c>
      <c r="M230" s="71">
        <f>penggarapan!BR526</f>
        <v>-17.673566870392019</v>
      </c>
      <c r="N230" s="71">
        <f>penggarapan!BI232</f>
        <v>116.42566885756061</v>
      </c>
      <c r="O230" s="71">
        <f>penggarapan!BZ526</f>
        <v>113.89231951038616</v>
      </c>
      <c r="P230" s="71">
        <f>penggarapan!BM232</f>
        <v>15.593432191583071</v>
      </c>
      <c r="Q230" s="71">
        <f>penggarapan!CA526</f>
        <v>26.850159860307972</v>
      </c>
    </row>
    <row r="231" spans="1:17" ht="15">
      <c r="A231" s="69" t="str">
        <f>TEXT(penggarapan!F233,"dddd")</f>
        <v>Rabu</v>
      </c>
      <c r="B231" s="91">
        <f>DATE(penggarapan!D233,penggarapan!E233,penggarapan!F233)</f>
        <v>41612</v>
      </c>
      <c r="C231" s="92">
        <f>penggarapan!J233/24</f>
        <v>0.29166666666666669</v>
      </c>
      <c r="D231" s="90">
        <f>penggarapan!AN233*149598000</f>
        <v>147449377.01565072</v>
      </c>
      <c r="E231" s="93">
        <f>penggarapan!BA527</f>
        <v>359160.53754315514</v>
      </c>
      <c r="F231" s="69"/>
      <c r="G231" s="94">
        <f>penggarapan!AV233</f>
        <v>16.699472692482559</v>
      </c>
      <c r="H231" s="94">
        <f>penggarapan!BM527/15</f>
        <v>15.961328144479443</v>
      </c>
      <c r="I231" s="95">
        <f>penggarapan!AP233</f>
        <v>251.99325449580931</v>
      </c>
      <c r="J231" s="71">
        <f>penggarapan!AJ527</f>
        <v>236.39548175418693</v>
      </c>
      <c r="K231" s="71">
        <f>penggarapan!AX233</f>
        <v>-22.224268793063953</v>
      </c>
      <c r="L231" s="71">
        <f>penggarapan!AP527</f>
        <v>1.7151098814044159</v>
      </c>
      <c r="M231" s="71">
        <f>penggarapan!BR527</f>
        <v>-17.676168920553</v>
      </c>
      <c r="N231" s="71">
        <f>penggarapan!BI233</f>
        <v>117.51882158633036</v>
      </c>
      <c r="O231" s="71">
        <f>penggarapan!BZ527</f>
        <v>115.19530319422391</v>
      </c>
      <c r="P231" s="71">
        <f>penggarapan!BM233</f>
        <v>18.93932335319224</v>
      </c>
      <c r="Q231" s="71">
        <f>penggarapan!CA527</f>
        <v>30.239250474313028</v>
      </c>
    </row>
    <row r="232" spans="1:17" ht="15">
      <c r="A232" s="69" t="str">
        <f>TEXT(penggarapan!F234,"dddd")</f>
        <v>Rabu</v>
      </c>
      <c r="B232" s="91">
        <f>DATE(penggarapan!D234,penggarapan!E234,penggarapan!F234)</f>
        <v>41612</v>
      </c>
      <c r="C232" s="92">
        <f>penggarapan!J234/24</f>
        <v>0.30208333333333331</v>
      </c>
      <c r="D232" s="90">
        <f>penggarapan!AN234*149598000</f>
        <v>147449145.21366495</v>
      </c>
      <c r="E232" s="93">
        <f>penggarapan!BA528</f>
        <v>359140.73525758163</v>
      </c>
      <c r="F232" s="69"/>
      <c r="G232" s="94">
        <f>penggarapan!AV234</f>
        <v>16.700226964886671</v>
      </c>
      <c r="H232" s="94">
        <f>penggarapan!BM528/15</f>
        <v>15.961740144894964</v>
      </c>
      <c r="I232" s="95">
        <f>penggarapan!AP234</f>
        <v>252.00382156217364</v>
      </c>
      <c r="J232" s="71">
        <f>penggarapan!AJ528</f>
        <v>236.40237461696998</v>
      </c>
      <c r="K232" s="71">
        <f>penggarapan!AX234</f>
        <v>-22.225671777913711</v>
      </c>
      <c r="L232" s="71">
        <f>penggarapan!AP528</f>
        <v>1.7108456116632291</v>
      </c>
      <c r="M232" s="71">
        <f>penggarapan!BR528</f>
        <v>-17.68190939794145</v>
      </c>
      <c r="N232" s="71">
        <f>penggarapan!BI234</f>
        <v>118.75522446415833</v>
      </c>
      <c r="O232" s="71">
        <f>penggarapan!BZ528</f>
        <v>116.67474920961185</v>
      </c>
      <c r="P232" s="71">
        <f>penggarapan!BM234</f>
        <v>22.255433529578383</v>
      </c>
      <c r="Q232" s="71">
        <f>penggarapan!CA528</f>
        <v>33.588424204159374</v>
      </c>
    </row>
    <row r="233" spans="1:17" ht="15">
      <c r="A233" s="69" t="str">
        <f>TEXT(penggarapan!F235,"dddd")</f>
        <v>Rabu</v>
      </c>
      <c r="B233" s="91">
        <f>DATE(penggarapan!D235,penggarapan!E235,penggarapan!F235)</f>
        <v>41612</v>
      </c>
      <c r="C233" s="92">
        <f>penggarapan!J235/24</f>
        <v>0.3125</v>
      </c>
      <c r="D233" s="90">
        <f>penggarapan!AN235*149598000</f>
        <v>147448913.48235196</v>
      </c>
      <c r="E233" s="93">
        <f>penggarapan!BA529</f>
        <v>359121.07182268158</v>
      </c>
      <c r="F233" s="69"/>
      <c r="G233" s="94">
        <f>penggarapan!AV235</f>
        <v>16.70098125471743</v>
      </c>
      <c r="H233" s="94">
        <f>penggarapan!BM529/15</f>
        <v>15.962168795798956</v>
      </c>
      <c r="I233" s="95">
        <f>penggarapan!AP235</f>
        <v>252.01438866127538</v>
      </c>
      <c r="J233" s="71">
        <f>penggarapan!AJ529</f>
        <v>236.40954598881314</v>
      </c>
      <c r="K233" s="71">
        <f>penggarapan!AX235</f>
        <v>-22.227073984802793</v>
      </c>
      <c r="L233" s="71">
        <f>penggarapan!AP529</f>
        <v>1.7045514966025872</v>
      </c>
      <c r="M233" s="71">
        <f>penggarapan!BR529</f>
        <v>-17.689688938098769</v>
      </c>
      <c r="N233" s="71">
        <f>penggarapan!BI235</f>
        <v>120.15284195586892</v>
      </c>
      <c r="O233" s="71">
        <f>penggarapan!BZ529</f>
        <v>118.35786542439838</v>
      </c>
      <c r="P233" s="71">
        <f>penggarapan!BM235</f>
        <v>25.536549753263458</v>
      </c>
      <c r="Q233" s="71">
        <f>penggarapan!CA529</f>
        <v>36.890243139254132</v>
      </c>
    </row>
    <row r="234" spans="1:17" ht="15">
      <c r="A234" s="69" t="str">
        <f>TEXT(penggarapan!F236,"dddd")</f>
        <v>Rabu</v>
      </c>
      <c r="B234" s="91">
        <f>DATE(penggarapan!D236,penggarapan!E236,penggarapan!F236)</f>
        <v>41612</v>
      </c>
      <c r="C234" s="92">
        <f>penggarapan!J236/24</f>
        <v>0.32291666666666669</v>
      </c>
      <c r="D234" s="90">
        <f>penggarapan!AN236*149598000</f>
        <v>147448681.82170945</v>
      </c>
      <c r="E234" s="93">
        <f>penggarapan!BA530</f>
        <v>359101.54736023507</v>
      </c>
      <c r="F234" s="69"/>
      <c r="G234" s="94">
        <f>penggarapan!AV236</f>
        <v>16.701735562001012</v>
      </c>
      <c r="H234" s="94">
        <f>penggarapan!BM530/15</f>
        <v>15.962614195460731</v>
      </c>
      <c r="I234" s="95">
        <f>penggarapan!AP236</f>
        <v>252.0249557935781</v>
      </c>
      <c r="J234" s="71">
        <f>penggarapan!AJ530</f>
        <v>236.41699750693562</v>
      </c>
      <c r="K234" s="71">
        <f>penggarapan!AX236</f>
        <v>-22.22847541371506</v>
      </c>
      <c r="L234" s="71">
        <f>penggarapan!AP530</f>
        <v>1.701583438755033</v>
      </c>
      <c r="M234" s="71">
        <f>penggarapan!BR530</f>
        <v>-17.694296793165154</v>
      </c>
      <c r="N234" s="71">
        <f>penggarapan!BI236</f>
        <v>121.73323098685074</v>
      </c>
      <c r="O234" s="71">
        <f>penggarapan!BZ530</f>
        <v>120.27323965454289</v>
      </c>
      <c r="P234" s="71">
        <f>penggarapan!BM236</f>
        <v>28.776474296051124</v>
      </c>
      <c r="Q234" s="71">
        <f>penggarapan!CA530</f>
        <v>40.137318637209425</v>
      </c>
    </row>
    <row r="235" spans="1:17" ht="15">
      <c r="A235" s="69" t="str">
        <f>TEXT(penggarapan!F237,"dddd")</f>
        <v>Rabu</v>
      </c>
      <c r="B235" s="91">
        <f>DATE(penggarapan!D237,penggarapan!E237,penggarapan!F237)</f>
        <v>41612</v>
      </c>
      <c r="C235" s="92">
        <f>penggarapan!J237/24</f>
        <v>0.33333333333333331</v>
      </c>
      <c r="D235" s="90">
        <f>penggarapan!AN237*149598000</f>
        <v>147448450.23173526</v>
      </c>
      <c r="E235" s="93">
        <f>penggarapan!BA531</f>
        <v>359082.16199122457</v>
      </c>
      <c r="F235" s="69"/>
      <c r="G235" s="94">
        <f>penggarapan!AV237</f>
        <v>16.702489886763388</v>
      </c>
      <c r="H235" s="94">
        <f>penggarapan!BM531/15</f>
        <v>15.963076435508151</v>
      </c>
      <c r="I235" s="95">
        <f>penggarapan!AP237</f>
        <v>252.03552295954273</v>
      </c>
      <c r="J235" s="71">
        <f>penggarapan!AJ531</f>
        <v>236.42473069712531</v>
      </c>
      <c r="K235" s="71">
        <f>penggarapan!AX237</f>
        <v>-22.229876064633952</v>
      </c>
      <c r="L235" s="71">
        <f>penggarapan!AP531</f>
        <v>1.7082582729482416</v>
      </c>
      <c r="M235" s="71">
        <f>penggarapan!BR531</f>
        <v>-17.689587003171365</v>
      </c>
      <c r="N235" s="71">
        <f>penggarapan!BI237</f>
        <v>123.5221334051401</v>
      </c>
      <c r="O235" s="71">
        <f>penggarapan!BZ531</f>
        <v>122.45536918009057</v>
      </c>
      <c r="P235" s="71">
        <f>penggarapan!BM237</f>
        <v>31.967776926313771</v>
      </c>
      <c r="Q235" s="71">
        <f>penggarapan!CA531</f>
        <v>43.321096124671307</v>
      </c>
    </row>
    <row r="236" spans="1:17" ht="15">
      <c r="A236" s="69" t="str">
        <f>TEXT(penggarapan!F238,"dddd")</f>
        <v>Rabu</v>
      </c>
      <c r="B236" s="91">
        <f>DATE(penggarapan!D238,penggarapan!E238,penggarapan!F238)</f>
        <v>41612</v>
      </c>
      <c r="C236" s="92">
        <f>penggarapan!J238/24</f>
        <v>0.34375</v>
      </c>
      <c r="D236" s="90">
        <f>penggarapan!AN238*149598000</f>
        <v>147448218.71245813</v>
      </c>
      <c r="E236" s="93">
        <f>penggarapan!BA532</f>
        <v>359062.91583839915</v>
      </c>
      <c r="F236" s="69"/>
      <c r="G236" s="94">
        <f>penggarapan!AV238</f>
        <v>16.703244228929581</v>
      </c>
      <c r="H236" s="94">
        <f>penggarapan!BM532/15</f>
        <v>15.963555600819715</v>
      </c>
      <c r="I236" s="95">
        <f>penggarapan!AP238</f>
        <v>252.04609015821575</v>
      </c>
      <c r="J236" s="71">
        <f>penggarapan!AJ532</f>
        <v>236.43274697193297</v>
      </c>
      <c r="K236" s="71">
        <f>penggarapan!AX238</f>
        <v>-22.231275937355448</v>
      </c>
      <c r="L236" s="71">
        <f>penggarapan!AP532</f>
        <v>1.7192390089570504</v>
      </c>
      <c r="M236" s="71">
        <f>penggarapan!BR532</f>
        <v>-17.68075238198735</v>
      </c>
      <c r="N236" s="71">
        <f>penggarapan!BI238</f>
        <v>125.55011186434314</v>
      </c>
      <c r="O236" s="71">
        <f>penggarapan!BZ532</f>
        <v>124.96126980561013</v>
      </c>
      <c r="P236" s="71">
        <f>penggarapan!BM238</f>
        <v>35.101483534996206</v>
      </c>
      <c r="Q236" s="71">
        <f>penggarapan!CA532</f>
        <v>46.42512505898771</v>
      </c>
    </row>
    <row r="237" spans="1:17" ht="15">
      <c r="A237" s="69" t="str">
        <f>TEXT(penggarapan!F239,"dddd")</f>
        <v>Rabu</v>
      </c>
      <c r="B237" s="91">
        <f>DATE(penggarapan!D239,penggarapan!E239,penggarapan!F239)</f>
        <v>41612</v>
      </c>
      <c r="C237" s="92">
        <f>penggarapan!J239/24</f>
        <v>0.35416666666666669</v>
      </c>
      <c r="D237" s="90">
        <f>penggarapan!AN239*149598000</f>
        <v>147447987.26387587</v>
      </c>
      <c r="E237" s="93">
        <f>penggarapan!BA533</f>
        <v>359043.80902108864</v>
      </c>
      <c r="F237" s="69"/>
      <c r="G237" s="94">
        <f>penggarapan!AV239</f>
        <v>16.703998588525547</v>
      </c>
      <c r="H237" s="94">
        <f>penggarapan!BM533/15</f>
        <v>15.964051769608245</v>
      </c>
      <c r="I237" s="95">
        <f>penggarapan!AP239</f>
        <v>252.05665739005801</v>
      </c>
      <c r="J237" s="71">
        <f>penggarapan!AJ533</f>
        <v>236.44104763207307</v>
      </c>
      <c r="K237" s="71">
        <f>penggarapan!AX239</f>
        <v>-22.23267503186306</v>
      </c>
      <c r="L237" s="71">
        <f>penggarapan!AP533</f>
        <v>1.7159679883605181</v>
      </c>
      <c r="M237" s="71">
        <f>penggarapan!BR533</f>
        <v>-17.685849844601488</v>
      </c>
      <c r="N237" s="71">
        <f>penggarapan!BI239</f>
        <v>127.85316026082899</v>
      </c>
      <c r="O237" s="71">
        <f>penggarapan!BZ533</f>
        <v>127.87571429926592</v>
      </c>
      <c r="P237" s="71">
        <f>penggarapan!BM239</f>
        <v>38.166685917717679</v>
      </c>
      <c r="Q237" s="71">
        <f>penggarapan!CA533</f>
        <v>49.420776853114326</v>
      </c>
    </row>
    <row r="238" spans="1:17" ht="15">
      <c r="A238" s="69" t="str">
        <f>TEXT(penggarapan!F240,"dddd")</f>
        <v>Rabu</v>
      </c>
      <c r="B238" s="91">
        <f>DATE(penggarapan!D240,penggarapan!E240,penggarapan!F240)</f>
        <v>41612</v>
      </c>
      <c r="C238" s="92">
        <f>penggarapan!J240/24</f>
        <v>0.36458333333333331</v>
      </c>
      <c r="D238" s="90">
        <f>penggarapan!AN240*149598000</f>
        <v>147447755.88598618</v>
      </c>
      <c r="E238" s="93">
        <f>penggarapan!BA534</f>
        <v>359024.84165782342</v>
      </c>
      <c r="F238" s="69"/>
      <c r="G238" s="94">
        <f>penggarapan!AV240</f>
        <v>16.704752965577462</v>
      </c>
      <c r="H238" s="94">
        <f>penggarapan!BM534/15</f>
        <v>15.964565013325231</v>
      </c>
      <c r="I238" s="95">
        <f>penggarapan!AP240</f>
        <v>252.06722465553318</v>
      </c>
      <c r="J238" s="71">
        <f>penggarapan!AJ534</f>
        <v>236.44963386482442</v>
      </c>
      <c r="K238" s="71">
        <f>penggarapan!AX240</f>
        <v>-22.234073348140583</v>
      </c>
      <c r="L238" s="71">
        <f>penggarapan!AP534</f>
        <v>1.7046211757885199</v>
      </c>
      <c r="M238" s="71">
        <f>penggarapan!BR534</f>
        <v>-17.698870746608094</v>
      </c>
      <c r="N238" s="71">
        <f>penggarapan!BI240</f>
        <v>130.47314869268959</v>
      </c>
      <c r="O238" s="71">
        <f>penggarapan!BZ534</f>
        <v>131.26598705409981</v>
      </c>
      <c r="P238" s="71">
        <f>penggarapan!BM240</f>
        <v>41.150057051109329</v>
      </c>
      <c r="Q238" s="71">
        <f>penggarapan!CA534</f>
        <v>52.285400175316042</v>
      </c>
    </row>
    <row r="239" spans="1:17" ht="15">
      <c r="A239" s="69" t="str">
        <f>TEXT(penggarapan!F241,"dddd")</f>
        <v>Rabu</v>
      </c>
      <c r="B239" s="91">
        <f>DATE(penggarapan!D241,penggarapan!E241,penggarapan!F241)</f>
        <v>41612</v>
      </c>
      <c r="C239" s="92">
        <f>penggarapan!J241/24</f>
        <v>0.375</v>
      </c>
      <c r="D239" s="90">
        <f>penggarapan!AN241*149598000</f>
        <v>147447524.57881781</v>
      </c>
      <c r="E239" s="93">
        <f>penggarapan!BA535</f>
        <v>359006.01386884268</v>
      </c>
      <c r="F239" s="69"/>
      <c r="G239" s="94">
        <f>penggarapan!AV241</f>
        <v>16.705507360010248</v>
      </c>
      <c r="H239" s="94">
        <f>penggarapan!BM535/15</f>
        <v>15.965095396554538</v>
      </c>
      <c r="I239" s="95">
        <f>penggarapan!AP241</f>
        <v>252.07779195368681</v>
      </c>
      <c r="J239" s="71">
        <f>penggarapan!AJ535</f>
        <v>236.45850674225352</v>
      </c>
      <c r="K239" s="71">
        <f>penggarapan!AX241</f>
        <v>-22.235470885984203</v>
      </c>
      <c r="L239" s="71">
        <f>penggarapan!AP535</f>
        <v>1.7164090712320603</v>
      </c>
      <c r="M239" s="71">
        <f>penggarapan!BR535</f>
        <v>-17.68944675345227</v>
      </c>
      <c r="N239" s="71">
        <f>penggarapan!BI241</f>
        <v>133.45784306821972</v>
      </c>
      <c r="O239" s="71">
        <f>penggarapan!BZ535</f>
        <v>135.17858536732228</v>
      </c>
      <c r="P239" s="71">
        <f>penggarapan!BM241</f>
        <v>44.035259504137009</v>
      </c>
      <c r="Q239" s="71">
        <f>penggarapan!CA535</f>
        <v>55.007132711269364</v>
      </c>
    </row>
    <row r="240" spans="1:17" ht="15">
      <c r="A240" s="69" t="str">
        <f>TEXT(penggarapan!F242,"dddd")</f>
        <v>Rabu</v>
      </c>
      <c r="B240" s="91">
        <f>DATE(penggarapan!D242,penggarapan!E242,penggarapan!F242)</f>
        <v>41612</v>
      </c>
      <c r="C240" s="92">
        <f>penggarapan!J242/24</f>
        <v>0.38541666666666669</v>
      </c>
      <c r="D240" s="90">
        <f>penggarapan!AN242*149598000</f>
        <v>147447293.34236857</v>
      </c>
      <c r="E240" s="93">
        <f>penggarapan!BA536</f>
        <v>358987.32577102049</v>
      </c>
      <c r="F240" s="69"/>
      <c r="G240" s="94">
        <f>penggarapan!AV242</f>
        <v>16.706261771849938</v>
      </c>
      <c r="H240" s="94">
        <f>penggarapan!BM536/15</f>
        <v>15.965642977118129</v>
      </c>
      <c r="I240" s="95">
        <f>penggarapan!AP242</f>
        <v>252.08835928498064</v>
      </c>
      <c r="J240" s="71">
        <f>penggarapan!AJ536</f>
        <v>236.46766722298557</v>
      </c>
      <c r="K240" s="71">
        <f>penggarapan!AX242</f>
        <v>-22.236867645377544</v>
      </c>
      <c r="L240" s="71">
        <f>penggarapan!AP536</f>
        <v>1.7194345388027101</v>
      </c>
      <c r="M240" s="71">
        <f>penggarapan!BR536</f>
        <v>-17.688614542649972</v>
      </c>
      <c r="N240" s="71">
        <f>penggarapan!BI242</f>
        <v>136.86005241528619</v>
      </c>
      <c r="O240" s="71">
        <f>penggarapan!BZ536</f>
        <v>139.7468730806138</v>
      </c>
      <c r="P240" s="71">
        <f>penggarapan!BM242</f>
        <v>46.802246125606786</v>
      </c>
      <c r="Q240" s="71">
        <f>penggarapan!CA536</f>
        <v>57.52754588389638</v>
      </c>
    </row>
    <row r="241" spans="1:17" ht="15">
      <c r="A241" s="69" t="str">
        <f>TEXT(penggarapan!F243,"dddd")</f>
        <v>Rabu</v>
      </c>
      <c r="B241" s="91">
        <f>DATE(penggarapan!D243,penggarapan!E243,penggarapan!F243)</f>
        <v>41612</v>
      </c>
      <c r="C241" s="92">
        <f>penggarapan!J243/24</f>
        <v>0.39583333333333331</v>
      </c>
      <c r="D241" s="90">
        <f>penggarapan!AN243*149598000</f>
        <v>147447062.17663616</v>
      </c>
      <c r="E241" s="93">
        <f>penggarapan!BA537</f>
        <v>358968.7774804298</v>
      </c>
      <c r="F241" s="69"/>
      <c r="G241" s="94">
        <f>penggarapan!AV243</f>
        <v>16.707016201122563</v>
      </c>
      <c r="H241" s="94">
        <f>penggarapan!BM537/15</f>
        <v>15.966207805982211</v>
      </c>
      <c r="I241" s="95">
        <f>penggarapan!AP243</f>
        <v>252.09892664987655</v>
      </c>
      <c r="J241" s="71">
        <f>penggarapan!AJ537</f>
        <v>236.47711615063685</v>
      </c>
      <c r="K241" s="71">
        <f>penggarapan!AX243</f>
        <v>-22.238263626304178</v>
      </c>
      <c r="L241" s="71">
        <f>penggarapan!AP537</f>
        <v>1.7073381707609521</v>
      </c>
      <c r="M241" s="71">
        <f>penggarapan!BR537</f>
        <v>-17.702562688156579</v>
      </c>
      <c r="N241" s="71">
        <f>penggarapan!BI243</f>
        <v>140.73519761020395</v>
      </c>
      <c r="O241" s="71">
        <f>penggarapan!BZ537</f>
        <v>145.0698794315187</v>
      </c>
      <c r="P241" s="71">
        <f>penggarapan!BM243</f>
        <v>49.426479556450829</v>
      </c>
      <c r="Q241" s="71">
        <f>penggarapan!CA537</f>
        <v>59.790941812394898</v>
      </c>
    </row>
    <row r="242" spans="1:17" ht="15">
      <c r="A242" s="69" t="str">
        <f>TEXT(penggarapan!F244,"dddd")</f>
        <v>Rabu</v>
      </c>
      <c r="B242" s="91">
        <f>DATE(penggarapan!D244,penggarapan!E244,penggarapan!F244)</f>
        <v>41612</v>
      </c>
      <c r="C242" s="92">
        <f>penggarapan!J244/24</f>
        <v>0.40625</v>
      </c>
      <c r="D242" s="90">
        <f>penggarapan!AN244*149598000</f>
        <v>147446831.08164936</v>
      </c>
      <c r="E242" s="93">
        <f>penggarapan!BA538</f>
        <v>358950.36911479518</v>
      </c>
      <c r="F242" s="69"/>
      <c r="G242" s="94">
        <f>penggarapan!AV244</f>
        <v>16.707770647753037</v>
      </c>
      <c r="H242" s="94">
        <f>penggarapan!BM538/15</f>
        <v>15.966789927152456</v>
      </c>
      <c r="I242" s="95">
        <f>penggarapan!AP244</f>
        <v>252.10949404742004</v>
      </c>
      <c r="J242" s="71">
        <f>penggarapan!AJ538</f>
        <v>236.48685425206531</v>
      </c>
      <c r="K242" s="71">
        <f>penggarapan!AX244</f>
        <v>-22.239658828560597</v>
      </c>
      <c r="L242" s="71">
        <f>penggarapan!AP538</f>
        <v>1.7248670351513151</v>
      </c>
      <c r="M242" s="71">
        <f>penggarapan!BR538</f>
        <v>-17.687749745436093</v>
      </c>
      <c r="N242" s="71">
        <f>penggarapan!BI244</f>
        <v>145.13631190827667</v>
      </c>
      <c r="O242" s="71">
        <f>penggarapan!BZ538</f>
        <v>151.16821414121165</v>
      </c>
      <c r="P242" s="71">
        <f>penggarapan!BM244</f>
        <v>51.878152333919019</v>
      </c>
      <c r="Q242" s="71">
        <f>penggarapan!CA538</f>
        <v>61.772824037307657</v>
      </c>
    </row>
    <row r="243" spans="1:17" ht="15">
      <c r="A243" s="69" t="str">
        <f>TEXT(penggarapan!F245,"dddd")</f>
        <v>Rabu</v>
      </c>
      <c r="B243" s="91">
        <f>DATE(penggarapan!D245,penggarapan!E245,penggarapan!F245)</f>
        <v>41612</v>
      </c>
      <c r="C243" s="92">
        <f>penggarapan!J245/24</f>
        <v>0.41666666666666669</v>
      </c>
      <c r="D243" s="90">
        <f>penggarapan!AN245*149598000</f>
        <v>147446600.05740592</v>
      </c>
      <c r="E243" s="93">
        <f>penggarapan!BA539</f>
        <v>358932.10078853206</v>
      </c>
      <c r="F243" s="69"/>
      <c r="G243" s="94">
        <f>penggarapan!AV245</f>
        <v>16.70852511176744</v>
      </c>
      <c r="H243" s="94">
        <f>penggarapan!BM539/15</f>
        <v>15.967389377802043</v>
      </c>
      <c r="I243" s="95">
        <f>penggarapan!AP245</f>
        <v>252.12006147807378</v>
      </c>
      <c r="J243" s="71">
        <f>penggarapan!AJ539</f>
        <v>236.49688213951646</v>
      </c>
      <c r="K243" s="71">
        <f>penggarapan!AX245</f>
        <v>-22.24105325213057</v>
      </c>
      <c r="L243" s="71">
        <f>penggarapan!AP539</f>
        <v>1.7097910933419345</v>
      </c>
      <c r="M243" s="71">
        <f>penggarapan!BR539</f>
        <v>-17.704729849138257</v>
      </c>
      <c r="N243" s="71">
        <f>penggarapan!BI245</f>
        <v>150.10535669850256</v>
      </c>
      <c r="O243" s="71">
        <f>penggarapan!BZ539</f>
        <v>158.12914158868995</v>
      </c>
      <c r="P243" s="71">
        <f>penggarapan!BM245</f>
        <v>54.121587110412719</v>
      </c>
      <c r="Q243" s="71">
        <f>penggarapan!CA539</f>
        <v>63.354814511120267</v>
      </c>
    </row>
    <row r="244" spans="1:17" ht="15">
      <c r="A244" s="69" t="str">
        <f>TEXT(penggarapan!F246,"dddd")</f>
        <v>Rabu</v>
      </c>
      <c r="B244" s="91">
        <f>DATE(penggarapan!D246,penggarapan!E246,penggarapan!F246)</f>
        <v>41612</v>
      </c>
      <c r="C244" s="92">
        <f>penggarapan!J246/24</f>
        <v>0.42708333333333331</v>
      </c>
      <c r="D244" s="90">
        <f>penggarapan!AN246*149598000</f>
        <v>147446369.10390359</v>
      </c>
      <c r="E244" s="93">
        <f>penggarapan!BA540</f>
        <v>358913.97261524556</v>
      </c>
      <c r="F244" s="69"/>
      <c r="G244" s="94">
        <f>penggarapan!AV246</f>
        <v>16.709279593191937</v>
      </c>
      <c r="H244" s="94">
        <f>penggarapan!BM540/15</f>
        <v>15.968006188179924</v>
      </c>
      <c r="I244" s="95">
        <f>penggarapan!AP246</f>
        <v>252.13062894230154</v>
      </c>
      <c r="J244" s="71">
        <f>penggarapan!AJ540</f>
        <v>236.50720030909338</v>
      </c>
      <c r="K244" s="71">
        <f>penggarapan!AX246</f>
        <v>-22.242446896997894</v>
      </c>
      <c r="L244" s="71">
        <f>penggarapan!AP540</f>
        <v>1.7245821073862415</v>
      </c>
      <c r="M244" s="71">
        <f>penggarapan!BR540</f>
        <v>-17.692713055318784</v>
      </c>
      <c r="N244" s="71">
        <f>penggarapan!BI246</f>
        <v>155.66017731411151</v>
      </c>
      <c r="O244" s="71">
        <f>penggarapan!BZ540</f>
        <v>165.82396274077595</v>
      </c>
      <c r="P244" s="71">
        <f>penggarapan!BM246</f>
        <v>56.115145136528142</v>
      </c>
      <c r="Q244" s="71">
        <f>penggarapan!CA540</f>
        <v>64.520812729136239</v>
      </c>
    </row>
    <row r="245" spans="1:17" ht="15">
      <c r="A245" s="69" t="str">
        <f>TEXT(penggarapan!F247,"dddd")</f>
        <v>Rabu</v>
      </c>
      <c r="B245" s="91">
        <f>DATE(penggarapan!D247,penggarapan!E247,penggarapan!F247)</f>
        <v>41612</v>
      </c>
      <c r="C245" s="92">
        <f>penggarapan!J247/24</f>
        <v>0.4375</v>
      </c>
      <c r="D245" s="90">
        <f>penggarapan!AN247*149598000</f>
        <v>147446138.22117108</v>
      </c>
      <c r="E245" s="93">
        <f>penggarapan!BA541</f>
        <v>358895.98471014778</v>
      </c>
      <c r="F245" s="69"/>
      <c r="G245" s="94">
        <f>penggarapan!AV247</f>
        <v>16.710034091951155</v>
      </c>
      <c r="H245" s="94">
        <f>penggarapan!BM541/15</f>
        <v>15.968640381506919</v>
      </c>
      <c r="I245" s="95">
        <f>penggarapan!AP247</f>
        <v>252.14119643914501</v>
      </c>
      <c r="J245" s="71">
        <f>penggarapan!AJ541</f>
        <v>236.51780913902354</v>
      </c>
      <c r="K245" s="71">
        <f>penggarapan!AX247</f>
        <v>-22.243839762958885</v>
      </c>
      <c r="L245" s="71">
        <f>penggarapan!AP541</f>
        <v>1.713668129673221</v>
      </c>
      <c r="M245" s="71">
        <f>penggarapan!BR541</f>
        <v>-17.705776081856037</v>
      </c>
      <c r="N245" s="71">
        <f>penggarapan!BI247</f>
        <v>161.77805695133432</v>
      </c>
      <c r="O245" s="71">
        <f>penggarapan!BZ541</f>
        <v>174.10000075566381</v>
      </c>
      <c r="P245" s="71">
        <f>penggarapan!BM247</f>
        <v>57.812147329669564</v>
      </c>
      <c r="Q245" s="71">
        <f>penggarapan!CA541</f>
        <v>65.158549538849897</v>
      </c>
    </row>
    <row r="246" spans="1:17" ht="15">
      <c r="A246" s="69" t="str">
        <f>TEXT(penggarapan!F248,"dddd")</f>
        <v>Rabu</v>
      </c>
      <c r="B246" s="91">
        <f>DATE(penggarapan!D248,penggarapan!E248,penggarapan!F248)</f>
        <v>41612</v>
      </c>
      <c r="C246" s="92">
        <f>penggarapan!J248/24</f>
        <v>0.44791666666666669</v>
      </c>
      <c r="D246" s="90">
        <f>penggarapan!AN248*149598000</f>
        <v>147445907.40920615</v>
      </c>
      <c r="E246" s="93">
        <f>penggarapan!BA542</f>
        <v>358878.13718518137</v>
      </c>
      <c r="F246" s="69"/>
      <c r="G246" s="94">
        <f>penggarapan!AV248</f>
        <v>16.710788608071439</v>
      </c>
      <c r="H246" s="94">
        <f>penggarapan!BM542/15</f>
        <v>15.969291974127406</v>
      </c>
      <c r="I246" s="95">
        <f>penggarapan!AP248</f>
        <v>252.15176396907069</v>
      </c>
      <c r="J246" s="71">
        <f>penggarapan!AJ542</f>
        <v>236.52870889220188</v>
      </c>
      <c r="K246" s="71">
        <f>penggarapan!AX248</f>
        <v>-22.245231849997829</v>
      </c>
      <c r="L246" s="71">
        <f>penggarapan!AP542</f>
        <v>1.7245378660570894</v>
      </c>
      <c r="M246" s="71">
        <f>penggarapan!BR542</f>
        <v>-17.697707315395903</v>
      </c>
      <c r="N246" s="71">
        <f>penggarapan!BI248</f>
        <v>168.38000386651146</v>
      </c>
      <c r="O246" s="71">
        <f>penggarapan!BZ542</f>
        <v>182.62517220334701</v>
      </c>
      <c r="P246" s="71">
        <f>penggarapan!BM248</f>
        <v>59.16341628137117</v>
      </c>
      <c r="Q246" s="71">
        <f>penggarapan!CA542</f>
        <v>65.273308926140601</v>
      </c>
    </row>
    <row r="247" spans="1:17" ht="15">
      <c r="A247" s="69" t="str">
        <f>TEXT(penggarapan!F249,"dddd")</f>
        <v>Rabu</v>
      </c>
      <c r="B247" s="91">
        <f>DATE(penggarapan!D249,penggarapan!E249,penggarapan!F249)</f>
        <v>41612</v>
      </c>
      <c r="C247" s="92">
        <f>penggarapan!J249/24</f>
        <v>0.45833333333333331</v>
      </c>
      <c r="D247" s="90">
        <f>penggarapan!AN249*149598000</f>
        <v>147445676.6680066</v>
      </c>
      <c r="E247" s="93">
        <f>penggarapan!BA543</f>
        <v>358860.43015149218</v>
      </c>
      <c r="F247" s="69"/>
      <c r="G247" s="94">
        <f>penggarapan!AV249</f>
        <v>16.711543141578677</v>
      </c>
      <c r="H247" s="94">
        <f>penggarapan!BM543/15</f>
        <v>15.969960975418152</v>
      </c>
      <c r="I247" s="95">
        <f>penggarapan!AP249</f>
        <v>252.16233153253853</v>
      </c>
      <c r="J247" s="71">
        <f>penggarapan!AJ543</f>
        <v>236.53989971467229</v>
      </c>
      <c r="K247" s="71">
        <f>penggarapan!AX249</f>
        <v>-22.246623158098028</v>
      </c>
      <c r="L247" s="71">
        <f>penggarapan!AP543</f>
        <v>1.7182141952546073</v>
      </c>
      <c r="M247" s="71">
        <f>penggarapan!BR543</f>
        <v>-17.706436216966392</v>
      </c>
      <c r="N247" s="71">
        <f>penggarapan!BI249</f>
        <v>175.32352033072956</v>
      </c>
      <c r="O247" s="71">
        <f>penggarapan!BZ543</f>
        <v>191.03194485207598</v>
      </c>
      <c r="P247" s="71">
        <f>penggarapan!BM249</f>
        <v>60.121870716666059</v>
      </c>
      <c r="Q247" s="71">
        <f>penggarapan!CA543</f>
        <v>64.820829974775052</v>
      </c>
    </row>
    <row r="248" spans="1:17" ht="15">
      <c r="A248" s="69" t="str">
        <f>TEXT(penggarapan!F250,"dddd")</f>
        <v>Rabu</v>
      </c>
      <c r="B248" s="91">
        <f>DATE(penggarapan!D250,penggarapan!E250,penggarapan!F250)</f>
        <v>41612</v>
      </c>
      <c r="C248" s="92">
        <f>penggarapan!J250/24</f>
        <v>0.46875</v>
      </c>
      <c r="D248" s="90">
        <f>penggarapan!AN250*149598000</f>
        <v>147445445.99760106</v>
      </c>
      <c r="E248" s="93">
        <f>penggarapan!BA544</f>
        <v>358842.86372175976</v>
      </c>
      <c r="F248" s="69"/>
      <c r="G248" s="94">
        <f>penggarapan!AV250</f>
        <v>16.712297692397815</v>
      </c>
      <c r="H248" s="94">
        <f>penggarapan!BM544/15</f>
        <v>15.970647387687288</v>
      </c>
      <c r="I248" s="95">
        <f>penggarapan!AP250</f>
        <v>252.17289912859491</v>
      </c>
      <c r="J248" s="71">
        <f>penggarapan!AJ544</f>
        <v>236.55138163394429</v>
      </c>
      <c r="K248" s="71">
        <f>penggarapan!AX250</f>
        <v>-22.248013687056723</v>
      </c>
      <c r="L248" s="71">
        <f>penggarapan!AP544</f>
        <v>1.7219516364038367</v>
      </c>
      <c r="M248" s="71">
        <f>penggarapan!BR544</f>
        <v>-17.705440444313716</v>
      </c>
      <c r="N248" s="71">
        <f>penggarapan!BI250</f>
        <v>182.41218352406423</v>
      </c>
      <c r="O248" s="71">
        <f>penggarapan!BZ544</f>
        <v>198.98064306272076</v>
      </c>
      <c r="P248" s="71">
        <f>penggarapan!BM250</f>
        <v>60.648912362312906</v>
      </c>
      <c r="Q248" s="71">
        <f>penggarapan!CA544</f>
        <v>63.855695310151141</v>
      </c>
    </row>
    <row r="249" spans="1:17" ht="15">
      <c r="A249" s="69" t="str">
        <f>TEXT(penggarapan!F251,"dddd")</f>
        <v>Rabu</v>
      </c>
      <c r="B249" s="91">
        <f>DATE(penggarapan!D251,penggarapan!E251,penggarapan!F251)</f>
        <v>41612</v>
      </c>
      <c r="C249" s="92">
        <f>penggarapan!J251/24</f>
        <v>0.47916666666666669</v>
      </c>
      <c r="D249" s="90">
        <f>penggarapan!AN251*149598000</f>
        <v>147445215.39798731</v>
      </c>
      <c r="E249" s="93">
        <f>penggarapan!BA545</f>
        <v>358825.43800546235</v>
      </c>
      <c r="F249" s="69"/>
      <c r="G249" s="94">
        <f>penggarapan!AV251</f>
        <v>16.7130522605548</v>
      </c>
      <c r="H249" s="94">
        <f>penggarapan!BM545/15</f>
        <v>15.971351206347629</v>
      </c>
      <c r="I249" s="95">
        <f>penggarapan!AP251</f>
        <v>252.18346675770078</v>
      </c>
      <c r="J249" s="71">
        <f>penggarapan!AJ545</f>
        <v>236.56315456189964</v>
      </c>
      <c r="K249" s="71">
        <f>penggarapan!AX251</f>
        <v>-22.249403436857477</v>
      </c>
      <c r="L249" s="71">
        <f>penggarapan!AP545</f>
        <v>1.7279727505833098</v>
      </c>
      <c r="M249" s="71">
        <f>penggarapan!BR545</f>
        <v>-17.702288274728552</v>
      </c>
      <c r="N249" s="71">
        <f>penggarapan!BI251</f>
        <v>189.42425489678666</v>
      </c>
      <c r="O249" s="71">
        <f>penggarapan!BZ545</f>
        <v>206.23127197889531</v>
      </c>
      <c r="P249" s="71">
        <f>penggarapan!BM251</f>
        <v>60.721189585080971</v>
      </c>
      <c r="Q249" s="71">
        <f>penggarapan!CA545</f>
        <v>62.425043065341278</v>
      </c>
    </row>
    <row r="250" spans="1:17" ht="15">
      <c r="A250" s="69" t="str">
        <f>TEXT(penggarapan!F252,"dddd")</f>
        <v>Rabu</v>
      </c>
      <c r="B250" s="91">
        <f>DATE(penggarapan!D252,penggarapan!E252,penggarapan!F252)</f>
        <v>41612</v>
      </c>
      <c r="C250" s="92">
        <f>penggarapan!J252/24</f>
        <v>0.48958333333333331</v>
      </c>
      <c r="D250" s="90">
        <f>penggarapan!AN252*149598000</f>
        <v>147444984.86916313</v>
      </c>
      <c r="E250" s="93">
        <f>penggarapan!BA546</f>
        <v>358808.15311127226</v>
      </c>
      <c r="F250" s="69"/>
      <c r="G250" s="94">
        <f>penggarapan!AV252</f>
        <v>16.713806846075762</v>
      </c>
      <c r="H250" s="94">
        <f>penggarapan!BM546/15</f>
        <v>15.972072419828017</v>
      </c>
      <c r="I250" s="95">
        <f>penggarapan!AP252</f>
        <v>252.19403442031972</v>
      </c>
      <c r="J250" s="71">
        <f>penggarapan!AJ546</f>
        <v>236.57521829331785</v>
      </c>
      <c r="K250" s="71">
        <f>penggarapan!AX252</f>
        <v>-22.250792407484074</v>
      </c>
      <c r="L250" s="71">
        <f>penggarapan!AP546</f>
        <v>1.7155596330033562</v>
      </c>
      <c r="M250" s="71">
        <f>penggarapan!BR546</f>
        <v>-17.717142079739311</v>
      </c>
      <c r="N250" s="71">
        <f>penggarapan!BI252</f>
        <v>196.1515279696828</v>
      </c>
      <c r="O250" s="71">
        <f>penggarapan!BZ546</f>
        <v>212.64711548048331</v>
      </c>
      <c r="P250" s="71">
        <f>penggarapan!BM252</f>
        <v>60.335378823865561</v>
      </c>
      <c r="Q250" s="71">
        <f>penggarapan!CA546</f>
        <v>60.58019894124412</v>
      </c>
    </row>
    <row r="251" spans="1:17" ht="15">
      <c r="A251" s="69" t="str">
        <f>TEXT(penggarapan!F253,"dddd")</f>
        <v>Rabu</v>
      </c>
      <c r="B251" s="91">
        <f>DATE(penggarapan!D253,penggarapan!E253,penggarapan!F253)</f>
        <v>41612</v>
      </c>
      <c r="C251" s="92">
        <f>penggarapan!J253/24</f>
        <v>0.5</v>
      </c>
      <c r="D251" s="90">
        <f>penggarapan!AN253*149598000</f>
        <v>147444754.41115716</v>
      </c>
      <c r="E251" s="93">
        <f>penggarapan!BA547</f>
        <v>358791.00914933969</v>
      </c>
      <c r="F251" s="69"/>
      <c r="G251" s="94">
        <f>penggarapan!AV253</f>
        <v>16.714561448885579</v>
      </c>
      <c r="H251" s="94">
        <f>penggarapan!BM547/15</f>
        <v>15.972811009473693</v>
      </c>
      <c r="I251" s="95">
        <f>penggarapan!AP253</f>
        <v>252.20460211549727</v>
      </c>
      <c r="J251" s="71">
        <f>penggarapan!AJ547</f>
        <v>236.58757250421772</v>
      </c>
      <c r="K251" s="71">
        <f>penggarapan!AX253</f>
        <v>-22.252180598733954</v>
      </c>
      <c r="L251" s="71">
        <f>penggarapan!AP547</f>
        <v>1.7275582468258452</v>
      </c>
      <c r="M251" s="71">
        <f>penggarapan!BR547</f>
        <v>-17.708304401282302</v>
      </c>
      <c r="N251" s="71">
        <f>penggarapan!BI253</f>
        <v>202.43260514804086</v>
      </c>
      <c r="O251" s="71">
        <f>penggarapan!BZ547</f>
        <v>218.26496240698091</v>
      </c>
      <c r="P251" s="71">
        <f>penggarapan!BM253</f>
        <v>59.508908512242272</v>
      </c>
      <c r="Q251" s="71">
        <f>penggarapan!CA547</f>
        <v>58.425961516901459</v>
      </c>
    </row>
    <row r="252" spans="1:17" ht="15">
      <c r="A252" s="69" t="str">
        <f>TEXT(penggarapan!F254,"dddd")</f>
        <v>Rabu</v>
      </c>
      <c r="B252" s="91">
        <f>DATE(penggarapan!D254,penggarapan!E254,penggarapan!F254)</f>
        <v>41612</v>
      </c>
      <c r="C252" s="92">
        <f>penggarapan!J254/24</f>
        <v>0.51041666666666663</v>
      </c>
      <c r="D252" s="90">
        <f>penggarapan!AN254*149598000</f>
        <v>147444524.02396721</v>
      </c>
      <c r="E252" s="93">
        <f>penggarapan!BA548</f>
        <v>358774.00622666971</v>
      </c>
      <c r="F252" s="69"/>
      <c r="G252" s="94">
        <f>penggarapan!AV254</f>
        <v>16.715316069010253</v>
      </c>
      <c r="H252" s="94">
        <f>penggarapan!BM548/15</f>
        <v>15.97356694974235</v>
      </c>
      <c r="I252" s="95">
        <f>penggarapan!AP254</f>
        <v>252.21516984369521</v>
      </c>
      <c r="J252" s="71">
        <f>penggarapan!AJ548</f>
        <v>236.60021675514625</v>
      </c>
      <c r="K252" s="71">
        <f>penggarapan!AX254</f>
        <v>-22.253568010590811</v>
      </c>
      <c r="L252" s="71">
        <f>penggarapan!AP548</f>
        <v>1.7349492182743991</v>
      </c>
      <c r="M252" s="71">
        <f>penggarapan!BR548</f>
        <v>-17.704016333520212</v>
      </c>
      <c r="N252" s="71">
        <f>penggarapan!BI254</f>
        <v>208.16869342135718</v>
      </c>
      <c r="O252" s="71">
        <f>penggarapan!BZ548</f>
        <v>223.11055347051524</v>
      </c>
      <c r="P252" s="71">
        <f>penggarapan!BM254</f>
        <v>58.276285619494807</v>
      </c>
      <c r="Q252" s="71">
        <f>penggarapan!CA548</f>
        <v>56.001017287913129</v>
      </c>
    </row>
    <row r="253" spans="1:17" ht="15">
      <c r="A253" s="69" t="str">
        <f>TEXT(penggarapan!F255,"dddd")</f>
        <v>Rabu</v>
      </c>
      <c r="B253" s="91">
        <f>DATE(penggarapan!D255,penggarapan!E255,penggarapan!F255)</f>
        <v>41612</v>
      </c>
      <c r="C253" s="92">
        <f>penggarapan!J255/24</f>
        <v>0.52083333333333337</v>
      </c>
      <c r="D253" s="90">
        <f>penggarapan!AN255*149598000</f>
        <v>147444293.70759097</v>
      </c>
      <c r="E253" s="93">
        <f>penggarapan!BA549</f>
        <v>358757.14444945275</v>
      </c>
      <c r="F253" s="69"/>
      <c r="G253" s="94">
        <f>penggarapan!AV255</f>
        <v>16.716070706475783</v>
      </c>
      <c r="H253" s="94">
        <f>penggarapan!BM549/15</f>
        <v>15.974340208117606</v>
      </c>
      <c r="I253" s="95">
        <f>penggarapan!AP255</f>
        <v>252.2257376053754</v>
      </c>
      <c r="J253" s="71">
        <f>penggarapan!AJ549</f>
        <v>236.61315048974097</v>
      </c>
      <c r="K253" s="71">
        <f>penggarapan!AX255</f>
        <v>-22.254954643038193</v>
      </c>
      <c r="L253" s="71">
        <f>penggarapan!AP549</f>
        <v>1.7345371046664064</v>
      </c>
      <c r="M253" s="71">
        <f>penggarapan!BR549</f>
        <v>-17.707387916530401</v>
      </c>
      <c r="N253" s="71">
        <f>penggarapan!BI255</f>
        <v>213.32088913099369</v>
      </c>
      <c r="O253" s="71">
        <f>penggarapan!BZ549</f>
        <v>227.26608060475274</v>
      </c>
      <c r="P253" s="71">
        <f>penggarapan!BM255</f>
        <v>56.68268081012053</v>
      </c>
      <c r="Q253" s="71">
        <f>penggarapan!CA549</f>
        <v>53.357347848416751</v>
      </c>
    </row>
    <row r="254" spans="1:17" ht="15">
      <c r="A254" s="69" t="str">
        <f>TEXT(penggarapan!F256,"dddd")</f>
        <v>Rabu</v>
      </c>
      <c r="B254" s="91">
        <f>DATE(penggarapan!D256,penggarapan!E256,penggarapan!F256)</f>
        <v>41612</v>
      </c>
      <c r="C254" s="92">
        <f>penggarapan!J256/24</f>
        <v>0.53125</v>
      </c>
      <c r="D254" s="90">
        <f>penggarapan!AN256*149598000</f>
        <v>147444063.46205708</v>
      </c>
      <c r="E254" s="93">
        <f>penggarapan!BA550</f>
        <v>358740.42392531032</v>
      </c>
      <c r="F254" s="69"/>
      <c r="G254" s="94">
        <f>penggarapan!AV256</f>
        <v>16.716825361207018</v>
      </c>
      <c r="H254" s="94">
        <f>penggarapan!BM550/15</f>
        <v>15.975130745010363</v>
      </c>
      <c r="I254" s="95">
        <f>penggarapan!AP256</f>
        <v>252.23630539958322</v>
      </c>
      <c r="J254" s="71">
        <f>penggarapan!AJ550</f>
        <v>236.62637303309052</v>
      </c>
      <c r="K254" s="71">
        <f>penggarapan!AX256</f>
        <v>-22.256340495873857</v>
      </c>
      <c r="L254" s="71">
        <f>penggarapan!AP550</f>
        <v>1.735954733894427</v>
      </c>
      <c r="M254" s="71">
        <f>penggarapan!BR550</f>
        <v>-17.709044011668823</v>
      </c>
      <c r="N254" s="71">
        <f>penggarapan!BI256</f>
        <v>217.8961624708204</v>
      </c>
      <c r="O254" s="71">
        <f>penggarapan!BZ550</f>
        <v>230.83796413523618</v>
      </c>
      <c r="P254" s="71">
        <f>penggarapan!BM256</f>
        <v>54.777212547106657</v>
      </c>
      <c r="Q254" s="71">
        <f>penggarapan!CA550</f>
        <v>50.544798887037615</v>
      </c>
    </row>
    <row r="255" spans="1:17" ht="15">
      <c r="A255" s="69" t="str">
        <f>TEXT(penggarapan!F257,"dddd")</f>
        <v>Rabu</v>
      </c>
      <c r="B255" s="91">
        <f>DATE(penggarapan!D257,penggarapan!E257,penggarapan!F257)</f>
        <v>41612</v>
      </c>
      <c r="C255" s="92">
        <f>penggarapan!J257/24</f>
        <v>0.54166666666666663</v>
      </c>
      <c r="D255" s="90">
        <f>penggarapan!AN257*149598000</f>
        <v>147443833.28736338</v>
      </c>
      <c r="E255" s="93">
        <f>penggarapan!BA551</f>
        <v>358723.84475876624</v>
      </c>
      <c r="F255" s="69"/>
      <c r="G255" s="94">
        <f>penggarapan!AV257</f>
        <v>16.717580033230089</v>
      </c>
      <c r="H255" s="94">
        <f>penggarapan!BM551/15</f>
        <v>15.975938513978333</v>
      </c>
      <c r="I255" s="95">
        <f>penggarapan!AP257</f>
        <v>252.24687322678236</v>
      </c>
      <c r="J255" s="71">
        <f>penggarapan!AJ551</f>
        <v>236.63988359541725</v>
      </c>
      <c r="K255" s="71">
        <f>penggarapan!AX257</f>
        <v>-22.257725569081728</v>
      </c>
      <c r="L255" s="71">
        <f>penggarapan!AP551</f>
        <v>1.7381135662246621</v>
      </c>
      <c r="M255" s="71">
        <f>penggarapan!BR551</f>
        <v>-17.710043732206177</v>
      </c>
      <c r="N255" s="71">
        <f>penggarapan!BI257</f>
        <v>221.93051236430009</v>
      </c>
      <c r="O255" s="71">
        <f>penggarapan!BZ551</f>
        <v>233.91407953350023</v>
      </c>
      <c r="P255" s="71">
        <f>penggarapan!BM257</f>
        <v>52.607713747792275</v>
      </c>
      <c r="Q255" s="71">
        <f>penggarapan!CA551</f>
        <v>47.596568553407607</v>
      </c>
    </row>
    <row r="256" spans="1:17" ht="15">
      <c r="A256" s="69" t="str">
        <f>TEXT(penggarapan!F258,"dddd")</f>
        <v>Rabu</v>
      </c>
      <c r="B256" s="91">
        <f>DATE(penggarapan!D258,penggarapan!E258,penggarapan!F258)</f>
        <v>41612</v>
      </c>
      <c r="C256" s="92">
        <f>penggarapan!J258/24</f>
        <v>0.55208333333333337</v>
      </c>
      <c r="D256" s="90">
        <f>penggarapan!AN258*149598000</f>
        <v>147443603.18350759</v>
      </c>
      <c r="E256" s="93">
        <f>penggarapan!BA552</f>
        <v>358707.40705353039</v>
      </c>
      <c r="F256" s="69"/>
      <c r="G256" s="94">
        <f>penggarapan!AV258</f>
        <v>16.718334722570923</v>
      </c>
      <c r="H256" s="94">
        <f>penggarapan!BM552/15</f>
        <v>15.976763461640871</v>
      </c>
      <c r="I256" s="95">
        <f>penggarapan!AP258</f>
        <v>252.25744108743373</v>
      </c>
      <c r="J256" s="71">
        <f>penggarapan!AJ552</f>
        <v>236.65368127066407</v>
      </c>
      <c r="K256" s="71">
        <f>penggarapan!AX258</f>
        <v>-22.259109862645243</v>
      </c>
      <c r="L256" s="71">
        <f>penggarapan!AP552</f>
        <v>1.7284273131029264</v>
      </c>
      <c r="M256" s="71">
        <f>penggarapan!BR552</f>
        <v>-17.722637081293396</v>
      </c>
      <c r="N256" s="71">
        <f>penggarapan!BI258</f>
        <v>225.47463129521051</v>
      </c>
      <c r="O256" s="71">
        <f>penggarapan!BZ552</f>
        <v>236.55797178826325</v>
      </c>
      <c r="P256" s="71">
        <f>penggarapan!BM258</f>
        <v>50.217571563293085</v>
      </c>
      <c r="Q256" s="71">
        <f>penggarapan!CA552</f>
        <v>44.533203830915291</v>
      </c>
    </row>
    <row r="257" spans="1:17" ht="15">
      <c r="A257" s="69" t="str">
        <f>TEXT(penggarapan!F259,"dddd")</f>
        <v>Rabu</v>
      </c>
      <c r="B257" s="91">
        <f>DATE(penggarapan!D259,penggarapan!E259,penggarapan!F259)</f>
        <v>41612</v>
      </c>
      <c r="C257" s="92">
        <f>penggarapan!J259/24</f>
        <v>0.5625</v>
      </c>
      <c r="D257" s="90">
        <f>penggarapan!AN259*149598000</f>
        <v>147443373.15051833</v>
      </c>
      <c r="E257" s="93">
        <f>penggarapan!BA553</f>
        <v>358691.1109146871</v>
      </c>
      <c r="F257" s="69"/>
      <c r="G257" s="94">
        <f>penggarapan!AV259</f>
        <v>16.719089429154426</v>
      </c>
      <c r="H257" s="94">
        <f>penggarapan!BM553/15</f>
        <v>15.977605527582133</v>
      </c>
      <c r="I257" s="95">
        <f>penggarapan!AP259</f>
        <v>252.26800898058369</v>
      </c>
      <c r="J257" s="71">
        <f>penggarapan!AJ553</f>
        <v>236.66776503488691</v>
      </c>
      <c r="K257" s="71">
        <f>penggarapan!AX259</f>
        <v>-22.260493376362614</v>
      </c>
      <c r="L257" s="71">
        <f>penggarapan!AP553</f>
        <v>1.7286333358909733</v>
      </c>
      <c r="M257" s="71">
        <f>penggarapan!BR553</f>
        <v>-17.725666897422549</v>
      </c>
      <c r="N257" s="71">
        <f>penggarapan!BI259</f>
        <v>228.58387838118634</v>
      </c>
      <c r="O257" s="71">
        <f>penggarapan!BZ553</f>
        <v>238.86247465861729</v>
      </c>
      <c r="P257" s="71">
        <f>penggarapan!BM259</f>
        <v>47.644363054017184</v>
      </c>
      <c r="Q257" s="71">
        <f>penggarapan!CA553</f>
        <v>41.386596338937174</v>
      </c>
    </row>
    <row r="258" spans="1:17" ht="15">
      <c r="A258" s="69" t="str">
        <f>TEXT(penggarapan!F260,"dddd")</f>
        <v>Rabu</v>
      </c>
      <c r="B258" s="91">
        <f>DATE(penggarapan!D260,penggarapan!E260,penggarapan!F260)</f>
        <v>41612</v>
      </c>
      <c r="C258" s="92">
        <f>penggarapan!J260/24</f>
        <v>0.57291666666666663</v>
      </c>
      <c r="D258" s="90">
        <f>penggarapan!AN260*149598000</f>
        <v>147443143.18839338</v>
      </c>
      <c r="E258" s="93">
        <f>penggarapan!BA554</f>
        <v>358674.95644427044</v>
      </c>
      <c r="F258" s="69"/>
      <c r="G258" s="94">
        <f>penggarapan!AV260</f>
        <v>16.719844153006584</v>
      </c>
      <c r="H258" s="94">
        <f>penggarapan!BM554/15</f>
        <v>15.978464644593513</v>
      </c>
      <c r="I258" s="95">
        <f>penggarapan!AP260</f>
        <v>252.27857690669407</v>
      </c>
      <c r="J258" s="71">
        <f>penggarapan!AJ554</f>
        <v>236.68213375032207</v>
      </c>
      <c r="K258" s="71">
        <f>penggarapan!AX260</f>
        <v>-22.261876110217521</v>
      </c>
      <c r="L258" s="71">
        <f>penggarapan!AP554</f>
        <v>1.7368360605902697</v>
      </c>
      <c r="M258" s="71">
        <f>penggarapan!BR554</f>
        <v>-17.720977327496051</v>
      </c>
      <c r="N258" s="71">
        <f>penggarapan!BI260</f>
        <v>231.31223954226172</v>
      </c>
      <c r="O258" s="71">
        <f>penggarapan!BZ554</f>
        <v>240.87991616282326</v>
      </c>
      <c r="P258" s="71">
        <f>penggarapan!BM260</f>
        <v>44.919691261657434</v>
      </c>
      <c r="Q258" s="71">
        <f>penggarapan!CA554</f>
        <v>38.171125820652314</v>
      </c>
    </row>
    <row r="259" spans="1:17" ht="15">
      <c r="A259" s="69" t="str">
        <f>TEXT(penggarapan!F261,"dddd")</f>
        <v>Rabu</v>
      </c>
      <c r="B259" s="91">
        <f>DATE(penggarapan!D261,penggarapan!E261,penggarapan!F261)</f>
        <v>41612</v>
      </c>
      <c r="C259" s="92">
        <f>penggarapan!J261/24</f>
        <v>0.58333333333333337</v>
      </c>
      <c r="D259" s="90">
        <f>penggarapan!AN261*149598000</f>
        <v>147442913.29713047</v>
      </c>
      <c r="E259" s="93">
        <f>penggarapan!BA555</f>
        <v>358658.94374351116</v>
      </c>
      <c r="F259" s="69"/>
      <c r="G259" s="94">
        <f>penggarapan!AV261</f>
        <v>16.720598894153319</v>
      </c>
      <c r="H259" s="94">
        <f>penggarapan!BM555/15</f>
        <v>15.97934073858948</v>
      </c>
      <c r="I259" s="95">
        <f>penggarapan!AP261</f>
        <v>252.28914486622571</v>
      </c>
      <c r="J259" s="71">
        <f>penggarapan!AJ555</f>
        <v>236.69678616399145</v>
      </c>
      <c r="K259" s="71">
        <f>penggarapan!AX261</f>
        <v>-22.263258064193391</v>
      </c>
      <c r="L259" s="71">
        <f>penggarapan!AP555</f>
        <v>1.7373929182651133</v>
      </c>
      <c r="M259" s="71">
        <f>penggarapan!BR555</f>
        <v>-17.723793467188358</v>
      </c>
      <c r="N259" s="71">
        <f>penggarapan!BI261</f>
        <v>233.70920862658201</v>
      </c>
      <c r="O259" s="71">
        <f>penggarapan!BZ555</f>
        <v>242.6379257225874</v>
      </c>
      <c r="P259" s="71">
        <f>penggarapan!BM261</f>
        <v>42.069669243394657</v>
      </c>
      <c r="Q259" s="71">
        <f>penggarapan!CA555</f>
        <v>34.893089585658004</v>
      </c>
    </row>
    <row r="260" spans="1:17" ht="15">
      <c r="A260" s="69" t="str">
        <f>TEXT(penggarapan!F262,"dddd")</f>
        <v>Rabu</v>
      </c>
      <c r="B260" s="91">
        <f>DATE(penggarapan!D262,penggarapan!E262,penggarapan!F262)</f>
        <v>41612</v>
      </c>
      <c r="C260" s="92">
        <f>penggarapan!J262/24</f>
        <v>0.59375</v>
      </c>
      <c r="D260" s="90">
        <f>penggarapan!AN262*149598000</f>
        <v>147442683.47675824</v>
      </c>
      <c r="E260" s="93">
        <f>penggarapan!BA556</f>
        <v>358643.07291494892</v>
      </c>
      <c r="F260" s="69"/>
      <c r="G260" s="94">
        <f>penggarapan!AV262</f>
        <v>16.721353652519586</v>
      </c>
      <c r="H260" s="94">
        <f>penggarapan!BM556/15</f>
        <v>15.980233728513191</v>
      </c>
      <c r="I260" s="95">
        <f>penggarapan!AP262</f>
        <v>252.29971285822594</v>
      </c>
      <c r="J260" s="71">
        <f>penggarapan!AJ556</f>
        <v>236.71172090613769</v>
      </c>
      <c r="K260" s="71">
        <f>penggarapan!AX262</f>
        <v>-22.264639238088883</v>
      </c>
      <c r="L260" s="71">
        <f>penggarapan!AP556</f>
        <v>1.7274290973103958</v>
      </c>
      <c r="M260" s="71">
        <f>penggarapan!BR556</f>
        <v>-17.736913689710324</v>
      </c>
      <c r="N260" s="71">
        <f>penggarapan!BI262</f>
        <v>235.81852916552947</v>
      </c>
      <c r="O260" s="71">
        <f>penggarapan!BZ556</f>
        <v>244.17131110492551</v>
      </c>
      <c r="P260" s="71">
        <f>penggarapan!BM262</f>
        <v>39.115668907203649</v>
      </c>
      <c r="Q260" s="71">
        <f>penggarapan!CA556</f>
        <v>31.562532297445564</v>
      </c>
    </row>
    <row r="261" spans="1:17" ht="15">
      <c r="A261" s="69" t="str">
        <f>TEXT(penggarapan!F263,"dddd")</f>
        <v>Rabu</v>
      </c>
      <c r="B261" s="91">
        <f>DATE(penggarapan!D263,penggarapan!E263,penggarapan!F263)</f>
        <v>41612</v>
      </c>
      <c r="C261" s="92">
        <f>penggarapan!J263/24</f>
        <v>0.60416666666666663</v>
      </c>
      <c r="D261" s="90">
        <f>penggarapan!AN263*149598000</f>
        <v>147442453.72727439</v>
      </c>
      <c r="E261" s="93">
        <f>penggarapan!BA557</f>
        <v>358627.34405812726</v>
      </c>
      <c r="F261" s="69"/>
      <c r="G261" s="94">
        <f>penggarapan!AV263</f>
        <v>16.722108428131438</v>
      </c>
      <c r="H261" s="94">
        <f>penggarapan!BM557/15</f>
        <v>15.981143526601306</v>
      </c>
      <c r="I261" s="95">
        <f>penggarapan!AP263</f>
        <v>252.31028088315753</v>
      </c>
      <c r="J261" s="71">
        <f>penggarapan!AJ557</f>
        <v>236.72693649466711</v>
      </c>
      <c r="K261" s="71">
        <f>penggarapan!AX263</f>
        <v>-22.266019631887811</v>
      </c>
      <c r="L261" s="71">
        <f>penggarapan!AP557</f>
        <v>1.7363031089852259</v>
      </c>
      <c r="M261" s="71">
        <f>penggarapan!BR557</f>
        <v>-17.73176047368916</v>
      </c>
      <c r="N261" s="71">
        <f>penggarapan!BI263</f>
        <v>237.67799922796499</v>
      </c>
      <c r="O261" s="71">
        <f>penggarapan!BZ557</f>
        <v>245.54199798591299</v>
      </c>
      <c r="P261" s="71">
        <f>penggarapan!BM263</f>
        <v>36.075113847213188</v>
      </c>
      <c r="Q261" s="71">
        <f>penggarapan!CA557</f>
        <v>28.197612259367791</v>
      </c>
    </row>
    <row r="262" spans="1:17" ht="15">
      <c r="A262" s="69" t="str">
        <f>TEXT(penggarapan!F264,"dddd")</f>
        <v>Rabu</v>
      </c>
      <c r="B262" s="91">
        <f>DATE(penggarapan!D264,penggarapan!E264,penggarapan!F264)</f>
        <v>41612</v>
      </c>
      <c r="C262" s="92">
        <f>penggarapan!J264/24</f>
        <v>0.61458333333333337</v>
      </c>
      <c r="D262" s="90">
        <f>penggarapan!AN264*149598000</f>
        <v>147442224.04867676</v>
      </c>
      <c r="E262" s="93">
        <f>penggarapan!BA558</f>
        <v>358611.75727178855</v>
      </c>
      <c r="F262" s="69"/>
      <c r="G262" s="94">
        <f>penggarapan!AV264</f>
        <v>16.722863221014777</v>
      </c>
      <c r="H262" s="94">
        <f>penggarapan!BM558/15</f>
        <v>15.982070038300987</v>
      </c>
      <c r="I262" s="95">
        <f>penggarapan!AP264</f>
        <v>252.32084894148127</v>
      </c>
      <c r="J262" s="71">
        <f>penggarapan!AJ558</f>
        <v>236.74243133377587</v>
      </c>
      <c r="K262" s="71">
        <f>penggarapan!AX264</f>
        <v>-22.267399245573603</v>
      </c>
      <c r="L262" s="71">
        <f>penggarapan!AP558</f>
        <v>1.7465764547201947</v>
      </c>
      <c r="M262" s="71">
        <f>penggarapan!BR558</f>
        <v>-17.725307281002138</v>
      </c>
      <c r="N262" s="71">
        <f>penggarapan!BI264</f>
        <v>239.31981814872785</v>
      </c>
      <c r="O262" s="71">
        <f>penggarapan!BZ558</f>
        <v>246.75564677721826</v>
      </c>
      <c r="P262" s="71">
        <f>penggarapan!BM264</f>
        <v>32.962208979473097</v>
      </c>
      <c r="Q262" s="71">
        <f>penggarapan!CA558</f>
        <v>24.798440528129756</v>
      </c>
    </row>
    <row r="263" spans="1:17" ht="15">
      <c r="A263" s="69" t="str">
        <f>TEXT(penggarapan!F265,"dddd")</f>
        <v>Rabu</v>
      </c>
      <c r="B263" s="91">
        <f>DATE(penggarapan!D265,penggarapan!E265,penggarapan!F265)</f>
        <v>41612</v>
      </c>
      <c r="C263" s="92">
        <f>penggarapan!J265/24</f>
        <v>0.625</v>
      </c>
      <c r="D263" s="90">
        <f>penggarapan!AN265*149598000</f>
        <v>147441994.44099385</v>
      </c>
      <c r="E263" s="93">
        <f>penggarapan!BA559</f>
        <v>358596.3126559229</v>
      </c>
      <c r="F263" s="69"/>
      <c r="G263" s="94">
        <f>penggarapan!AV265</f>
        <v>16.723618031094425</v>
      </c>
      <c r="H263" s="94">
        <f>penggarapan!BM559/15</f>
        <v>15.983013162177903</v>
      </c>
      <c r="I263" s="95">
        <f>penggarapan!AP265</f>
        <v>252.33141703224265</v>
      </c>
      <c r="J263" s="71">
        <f>penggarapan!AJ559</f>
        <v>236.75820371242668</v>
      </c>
      <c r="K263" s="71">
        <f>penggarapan!AX265</f>
        <v>-22.268778078944997</v>
      </c>
      <c r="L263" s="71">
        <f>penggarapan!AP559</f>
        <v>1.7453215005654195</v>
      </c>
      <c r="M263" s="71">
        <f>penggarapan!BR559</f>
        <v>-17.730137998769511</v>
      </c>
      <c r="N263" s="71">
        <f>penggarapan!BI265</f>
        <v>240.77116452907865</v>
      </c>
      <c r="O263" s="71">
        <f>penggarapan!BZ559</f>
        <v>247.81951862201072</v>
      </c>
      <c r="P263" s="71">
        <f>penggarapan!BM265</f>
        <v>29.78856678865025</v>
      </c>
      <c r="Q263" s="71">
        <f>penggarapan!CA559</f>
        <v>21.36704334289562</v>
      </c>
    </row>
    <row r="264" spans="1:17" ht="15">
      <c r="A264" s="69" t="str">
        <f>TEXT(penggarapan!F266,"dddd")</f>
        <v>Rabu</v>
      </c>
      <c r="B264" s="91">
        <f>DATE(penggarapan!D266,penggarapan!E266,penggarapan!F266)</f>
        <v>41612</v>
      </c>
      <c r="C264" s="92">
        <f>penggarapan!J266/24</f>
        <v>0.63541666666666663</v>
      </c>
      <c r="D264" s="90">
        <f>penggarapan!AN266*149598000</f>
        <v>147441764.90422344</v>
      </c>
      <c r="E264" s="93">
        <f>penggarapan!BA560</f>
        <v>358581.01030758448</v>
      </c>
      <c r="F264" s="69"/>
      <c r="G264" s="94">
        <f>penggarapan!AV266</f>
        <v>16.724372858396482</v>
      </c>
      <c r="H264" s="94">
        <f>penggarapan!BM560/15</f>
        <v>15.983972790202488</v>
      </c>
      <c r="I264" s="95">
        <f>penggarapan!AP266</f>
        <v>252.34198515590535</v>
      </c>
      <c r="J264" s="71">
        <f>penggarapan!AJ560</f>
        <v>236.77425180915159</v>
      </c>
      <c r="K264" s="71">
        <f>penggarapan!AX266</f>
        <v>-22.270156131985921</v>
      </c>
      <c r="L264" s="71">
        <f>penggarapan!AP560</f>
        <v>1.7342587928272348</v>
      </c>
      <c r="M264" s="71">
        <f>penggarapan!BR560</f>
        <v>-17.744577964536255</v>
      </c>
      <c r="N264" s="71">
        <f>penggarapan!BI266</f>
        <v>242.05483403814932</v>
      </c>
      <c r="O264" s="71">
        <f>penggarapan!BZ560</f>
        <v>248.75252346919189</v>
      </c>
      <c r="P264" s="71">
        <f>penggarapan!BM266</f>
        <v>26.563724640768591</v>
      </c>
      <c r="Q264" s="71">
        <f>penggarapan!CA560</f>
        <v>17.909129004543075</v>
      </c>
    </row>
    <row r="265" spans="1:17" ht="15">
      <c r="A265" s="69" t="str">
        <f>TEXT(penggarapan!F267,"dddd")</f>
        <v>Rabu</v>
      </c>
      <c r="B265" s="91">
        <f>DATE(penggarapan!D267,penggarapan!E267,penggarapan!F267)</f>
        <v>41612</v>
      </c>
      <c r="C265" s="92">
        <f>penggarapan!J267/24</f>
        <v>0.64583333333333337</v>
      </c>
      <c r="D265" s="90">
        <f>penggarapan!AN267*149598000</f>
        <v>147441535.4383634</v>
      </c>
      <c r="E265" s="93">
        <f>penggarapan!BA561</f>
        <v>358565.85032302013</v>
      </c>
      <c r="F265" s="69"/>
      <c r="G265" s="94">
        <f>penggarapan!AV267</f>
        <v>16.72512770294685</v>
      </c>
      <c r="H265" s="94">
        <f>penggarapan!BM561/15</f>
        <v>15.984948807669294</v>
      </c>
      <c r="I265" s="95">
        <f>penggarapan!AP267</f>
        <v>252.35255331293018</v>
      </c>
      <c r="J265" s="71">
        <f>penggarapan!AJ561</f>
        <v>236.79057369071904</v>
      </c>
      <c r="K265" s="71">
        <f>penggarapan!AX267</f>
        <v>-22.271533404679808</v>
      </c>
      <c r="L265" s="71">
        <f>penggarapan!AP561</f>
        <v>1.7435528643884293</v>
      </c>
      <c r="M265" s="71">
        <f>penggarapan!BR561</f>
        <v>-17.739262285082468</v>
      </c>
      <c r="N265" s="71">
        <f>penggarapan!BI267</f>
        <v>243.18984991439694</v>
      </c>
      <c r="O265" s="71">
        <f>penggarapan!BZ561</f>
        <v>249.59815616828962</v>
      </c>
      <c r="P265" s="71">
        <f>penggarapan!BM267</f>
        <v>23.295563072970548</v>
      </c>
      <c r="Q265" s="71">
        <f>penggarapan!CA561</f>
        <v>14.435347462821445</v>
      </c>
    </row>
    <row r="266" spans="1:17" ht="15">
      <c r="A266" s="69" t="str">
        <f>TEXT(penggarapan!F268,"dddd")</f>
        <v>Rabu</v>
      </c>
      <c r="B266" s="91">
        <f>DATE(penggarapan!D268,penggarapan!E268,penggarapan!F268)</f>
        <v>41612</v>
      </c>
      <c r="C266" s="92">
        <f>penggarapan!J268/24</f>
        <v>0.65625</v>
      </c>
      <c r="D266" s="90">
        <f>penggarapan!AN268*149598000</f>
        <v>147441306.0434421</v>
      </c>
      <c r="E266" s="93">
        <f>penggarapan!BA562</f>
        <v>358550.83279966749</v>
      </c>
      <c r="F266" s="69"/>
      <c r="G266" s="94">
        <f>penggarapan!AV268</f>
        <v>16.725882564670403</v>
      </c>
      <c r="H266" s="94">
        <f>penggarapan!BM562/15</f>
        <v>15.98594109310646</v>
      </c>
      <c r="I266" s="95">
        <f>penggarapan!AP268</f>
        <v>252.36312150236353</v>
      </c>
      <c r="J266" s="71">
        <f>penggarapan!AJ562</f>
        <v>236.80716731063595</v>
      </c>
      <c r="K266" s="71">
        <f>penggarapan!AX268</f>
        <v>-22.272909896825848</v>
      </c>
      <c r="L266" s="71">
        <f>penggarapan!AP562</f>
        <v>1.7440905376538689</v>
      </c>
      <c r="M266" s="71">
        <f>penggarapan!BR562</f>
        <v>-17.742531243630083</v>
      </c>
      <c r="N266" s="71">
        <f>penggarapan!BI268</f>
        <v>244.19200712820538</v>
      </c>
      <c r="O266" s="71">
        <f>penggarapan!BZ562</f>
        <v>250.33846388521576</v>
      </c>
      <c r="P266" s="71">
        <f>penggarapan!BM268</f>
        <v>19.990640259622982</v>
      </c>
      <c r="Q266" s="71">
        <f>penggarapan!CA562</f>
        <v>10.941987150437591</v>
      </c>
    </row>
    <row r="267" spans="1:17" ht="15">
      <c r="A267" s="69" t="str">
        <f>TEXT(penggarapan!F269,"dddd")</f>
        <v>Rabu</v>
      </c>
      <c r="B267" s="91">
        <f>DATE(penggarapan!D269,penggarapan!E269,penggarapan!F269)</f>
        <v>41612</v>
      </c>
      <c r="C267" s="92">
        <f>penggarapan!J269/24</f>
        <v>0.66666666666666663</v>
      </c>
      <c r="D267" s="90">
        <f>penggarapan!AN269*149598000</f>
        <v>147441076.71945742</v>
      </c>
      <c r="E267" s="93">
        <f>penggarapan!BA563</f>
        <v>358535.95783208421</v>
      </c>
      <c r="F267" s="69"/>
      <c r="G267" s="94">
        <f>penggarapan!AV269</f>
        <v>16.726637443593027</v>
      </c>
      <c r="H267" s="94">
        <f>penggarapan!BM563/15</f>
        <v>15.986949518583678</v>
      </c>
      <c r="I267" s="95">
        <f>penggarapan!AP269</f>
        <v>252.37368972466635</v>
      </c>
      <c r="J267" s="71">
        <f>penggarapan!AJ563</f>
        <v>236.82403051431507</v>
      </c>
      <c r="K267" s="71">
        <f>penggarapan!AX269</f>
        <v>-22.274285608407599</v>
      </c>
      <c r="L267" s="71">
        <f>penggarapan!AP563</f>
        <v>1.7532261239132338</v>
      </c>
      <c r="M267" s="71">
        <f>penggarapan!BR563</f>
        <v>-17.737489708448869</v>
      </c>
      <c r="N267" s="71">
        <f>penggarapan!BI269</f>
        <v>245.07433697407299</v>
      </c>
      <c r="O267" s="71">
        <f>penggarapan!BZ563</f>
        <v>250.99936067431662</v>
      </c>
      <c r="P267" s="71">
        <f>penggarapan!BM269</f>
        <v>16.654458251375392</v>
      </c>
      <c r="Q267" s="71">
        <f>penggarapan!CA563</f>
        <v>7.4351388358505854</v>
      </c>
    </row>
    <row r="268" spans="1:17" ht="15">
      <c r="A268" s="69" t="str">
        <f>TEXT(penggarapan!F270,"dddd")</f>
        <v>Rabu</v>
      </c>
      <c r="B268" s="91">
        <f>DATE(penggarapan!D270,penggarapan!E270,penggarapan!F270)</f>
        <v>41612</v>
      </c>
      <c r="C268" s="92">
        <f>penggarapan!J270/24</f>
        <v>0.67708333333333337</v>
      </c>
      <c r="D268" s="90">
        <f>penggarapan!AN270*149598000</f>
        <v>147440847.46640715</v>
      </c>
      <c r="E268" s="93">
        <f>penggarapan!BA564</f>
        <v>358521.22551402048</v>
      </c>
      <c r="F268" s="69"/>
      <c r="G268" s="94">
        <f>penggarapan!AV270</f>
        <v>16.727392339740824</v>
      </c>
      <c r="H268" s="94">
        <f>penggarapan!BM564/15</f>
        <v>15.987973949633149</v>
      </c>
      <c r="I268" s="95">
        <f>penggarapan!AP270</f>
        <v>252.38425798030212</v>
      </c>
      <c r="J268" s="71">
        <f>penggarapan!AJ564</f>
        <v>236.84116103776981</v>
      </c>
      <c r="K268" s="71">
        <f>penggarapan!AX270</f>
        <v>-22.275660539408854</v>
      </c>
      <c r="L268" s="71">
        <f>penggarapan!AP564</f>
        <v>1.7489997124368035</v>
      </c>
      <c r="M268" s="71">
        <f>penggarapan!BR564</f>
        <v>-17.745515928337102</v>
      </c>
      <c r="N268" s="71">
        <f>penggarapan!BI270</f>
        <v>245.84749170389841</v>
      </c>
      <c r="O268" s="71">
        <f>penggarapan!BZ564</f>
        <v>251.56667635118362</v>
      </c>
      <c r="P268" s="71">
        <f>penggarapan!BM270</f>
        <v>13.291674944053369</v>
      </c>
      <c r="Q268" s="71">
        <f>penggarapan!CA564</f>
        <v>3.9133370138413119</v>
      </c>
    </row>
    <row r="269" spans="1:17" ht="15">
      <c r="A269" s="69" t="str">
        <f>TEXT(penggarapan!F271,"dddd")</f>
        <v>Rabu</v>
      </c>
      <c r="B269" s="91">
        <f>DATE(penggarapan!D271,penggarapan!E271,penggarapan!F271)</f>
        <v>41612</v>
      </c>
      <c r="C269" s="92">
        <f>penggarapan!J271/24</f>
        <v>0.6875</v>
      </c>
      <c r="D269" s="90">
        <f>penggarapan!AN271*149598000</f>
        <v>147440618.28431973</v>
      </c>
      <c r="E269" s="93">
        <f>penggarapan!BA565</f>
        <v>358506.63594035228</v>
      </c>
      <c r="F269" s="69"/>
      <c r="G269" s="94">
        <f>penggarapan!AV271</f>
        <v>16.728147253038586</v>
      </c>
      <c r="H269" s="94">
        <f>penggarapan!BM565/15</f>
        <v>15.989014245161234</v>
      </c>
      <c r="I269" s="95">
        <f>penggarapan!AP271</f>
        <v>252.39482626831645</v>
      </c>
      <c r="J269" s="71">
        <f>penggarapan!AJ565</f>
        <v>236.85855650615434</v>
      </c>
      <c r="K269" s="71">
        <f>penggarapan!AX271</f>
        <v>-22.277034689629037</v>
      </c>
      <c r="L269" s="71">
        <f>penggarapan!AP565</f>
        <v>1.7545770252391311</v>
      </c>
      <c r="M269" s="71">
        <f>penggarapan!BR565</f>
        <v>-17.744056278910122</v>
      </c>
      <c r="N269" s="71">
        <f>penggarapan!BI271</f>
        <v>285.42021815546951</v>
      </c>
      <c r="O269" s="71">
        <f>penggarapan!BZ565</f>
        <v>252.06833499765685</v>
      </c>
      <c r="P269" s="71">
        <f>penggarapan!BM271</f>
        <v>9.9062735136431801</v>
      </c>
      <c r="Q269" s="71">
        <f>penggarapan!CA565</f>
        <v>0.38228748176303484</v>
      </c>
    </row>
    <row r="270" spans="1:17" ht="15">
      <c r="A270" s="69" t="str">
        <f>TEXT(penggarapan!F272,"dddd")</f>
        <v>Rabu</v>
      </c>
      <c r="B270" s="91">
        <f>DATE(penggarapan!D272,penggarapan!E272,penggarapan!F272)</f>
        <v>41855</v>
      </c>
      <c r="C270" s="92">
        <f>penggarapan!J272/24</f>
        <v>0.69791666666666663</v>
      </c>
      <c r="D270" s="90">
        <f>penggarapan!AN272*149598000</f>
        <v>151735933.18827599</v>
      </c>
      <c r="E270" s="93">
        <f>penggarapan!BA566</f>
        <v>376693.20956332114</v>
      </c>
      <c r="F270" s="69"/>
      <c r="G270" s="94">
        <f>penggarapan!AV272</f>
        <v>9.088984357107595</v>
      </c>
      <c r="H270" s="94">
        <f>penggarapan!BM566/15</f>
        <v>15.791579806584149</v>
      </c>
      <c r="I270" s="95">
        <f>penggarapan!AP272</f>
        <v>133.86924392606747</v>
      </c>
      <c r="J270" s="71">
        <f>penggarapan!AJ566</f>
        <v>233.55095636877161</v>
      </c>
      <c r="K270" s="71">
        <f>penggarapan!AX272</f>
        <v>16.661548921085902</v>
      </c>
      <c r="L270" s="71">
        <f>penggarapan!AP566</f>
        <v>2.6558445444514005</v>
      </c>
      <c r="M270" s="71">
        <f>penggarapan!BR566</f>
        <v>-16.084418453817165</v>
      </c>
      <c r="N270" s="71">
        <f>penggarapan!BI272</f>
        <v>247.09878112590911</v>
      </c>
      <c r="O270" s="71">
        <f>penggarapan!BZ566</f>
        <v>133.8159606714309</v>
      </c>
      <c r="P270" s="71">
        <f>penggarapan!BM272</f>
        <v>15.285551557827702</v>
      </c>
      <c r="Q270" s="71">
        <f>penggarapan!CA566</f>
        <v>56.550203856857046</v>
      </c>
    </row>
    <row r="271" spans="1:17" ht="15">
      <c r="A271" s="69" t="str">
        <f>TEXT(penggarapan!F273,"dddd")</f>
        <v>Rabu</v>
      </c>
      <c r="B271" s="91">
        <f>DATE(penggarapan!D273,penggarapan!E273,penggarapan!F273)</f>
        <v>41612</v>
      </c>
      <c r="C271" s="92">
        <f>penggarapan!J273/24</f>
        <v>0.70833333333333337</v>
      </c>
      <c r="D271" s="90">
        <f>penggarapan!AN273*149598000</f>
        <v>147440160.13302466</v>
      </c>
      <c r="E271" s="93">
        <f>penggarapan!BA567</f>
        <v>358477.88539363415</v>
      </c>
      <c r="F271" s="69"/>
      <c r="G271" s="94">
        <f>penggarapan!AV273</f>
        <v>16.729657131187803</v>
      </c>
      <c r="H271" s="94">
        <f>penggarapan!BM567/15</f>
        <v>15.99114183371538</v>
      </c>
      <c r="I271" s="95">
        <f>penggarapan!AP273</f>
        <v>252.41596294332766</v>
      </c>
      <c r="J271" s="71">
        <f>penggarapan!AJ567</f>
        <v>236.89413225032519</v>
      </c>
      <c r="K271" s="71">
        <f>penggarapan!AX273</f>
        <v>-22.279780647660697</v>
      </c>
      <c r="L271" s="71">
        <f>penggarapan!AP567</f>
        <v>1.7493806957199833</v>
      </c>
      <c r="M271" s="71">
        <f>penggarapan!BR567</f>
        <v>-17.757229768604319</v>
      </c>
      <c r="N271" s="71">
        <f>penggarapan!BI273</f>
        <v>247.58878149266778</v>
      </c>
      <c r="O271" s="71">
        <f>penggarapan!BZ567</f>
        <v>252.84551571852046</v>
      </c>
      <c r="P271" s="71">
        <f>penggarapan!BM273</f>
        <v>3.0809687326999686</v>
      </c>
      <c r="Q271" s="71">
        <f>penggarapan!CA567</f>
        <v>-6.7070680454400016</v>
      </c>
    </row>
    <row r="272" spans="1:17" ht="15">
      <c r="A272" s="106" t="str">
        <f>TEXT(penggarapan!F274,"dddd")</f>
        <v>Rabu</v>
      </c>
      <c r="B272" s="107">
        <f>DATE(penggarapan!D274,penggarapan!E274,penggarapan!F274)</f>
        <v>41612</v>
      </c>
      <c r="C272" s="108">
        <f>penggarapan!J274/24</f>
        <v>0.71875</v>
      </c>
      <c r="D272" s="109">
        <f>penggarapan!AN274*149598000</f>
        <v>147439931.16384324</v>
      </c>
      <c r="E272" s="110">
        <f>penggarapan!BA568</f>
        <v>358463.72460414527</v>
      </c>
      <c r="F272" s="106"/>
      <c r="G272" s="111">
        <f>penggarapan!AV274</f>
        <v>16.730412095989998</v>
      </c>
      <c r="H272" s="111">
        <f>penggarapan!BM568/15</f>
        <v>15.99222881275036</v>
      </c>
      <c r="I272" s="112">
        <f>penggarapan!AP274</f>
        <v>252.42653132983187</v>
      </c>
      <c r="J272" s="113">
        <f>penggarapan!AJ568</f>
        <v>236.91230724444884</v>
      </c>
      <c r="K272" s="113">
        <f>penggarapan!AX274</f>
        <v>-22.281152455255476</v>
      </c>
      <c r="L272" s="113">
        <f>penggarapan!AP568</f>
        <v>1.7458743661318565</v>
      </c>
      <c r="M272" s="113">
        <f>penggarapan!BR568</f>
        <v>-17.764786407393469</v>
      </c>
      <c r="N272" s="113">
        <f>penggarapan!BI274</f>
        <v>247.99364337703031</v>
      </c>
      <c r="O272" s="113">
        <f>penggarapan!BZ568</f>
        <v>253.13228650888652</v>
      </c>
      <c r="P272" s="113">
        <f>penggarapan!BM274</f>
        <v>-0.35323443360983553</v>
      </c>
      <c r="Q272" s="113">
        <f>penggarapan!CA568</f>
        <v>-10.261236268095152</v>
      </c>
    </row>
    <row r="273" spans="1:17" ht="15">
      <c r="A273" s="106" t="str">
        <f>TEXT(penggarapan!F275,"dddd")</f>
        <v>Rabu</v>
      </c>
      <c r="B273" s="107">
        <f>DATE(penggarapan!D275,penggarapan!E275,penggarapan!F275)</f>
        <v>41612</v>
      </c>
      <c r="C273" s="108">
        <f>penggarapan!J275/24</f>
        <v>0.72916666666666663</v>
      </c>
      <c r="D273" s="109">
        <f>penggarapan!AN275*149598000</f>
        <v>147439702.26564655</v>
      </c>
      <c r="E273" s="110">
        <f>penggarapan!BA569</f>
        <v>358449.7069242319</v>
      </c>
      <c r="F273" s="106"/>
      <c r="G273" s="111">
        <f>penggarapan!AV275</f>
        <v>16.73116707794491</v>
      </c>
      <c r="H273" s="111">
        <f>penggarapan!BM569/15</f>
        <v>15.993331028544279</v>
      </c>
      <c r="I273" s="112">
        <f>penggarapan!AP275</f>
        <v>252.43709974914714</v>
      </c>
      <c r="J273" s="113">
        <f>penggarapan!AJ569</f>
        <v>236.93073662460301</v>
      </c>
      <c r="K273" s="113">
        <f>penggarapan!AX275</f>
        <v>-22.282523481820039</v>
      </c>
      <c r="L273" s="113">
        <f>penggarapan!AP569</f>
        <v>1.7535712203234213</v>
      </c>
      <c r="M273" s="113">
        <f>penggarapan!BR569</f>
        <v>-17.761490825852782</v>
      </c>
      <c r="N273" s="113">
        <f>penggarapan!BI275</f>
        <v>248.31550418421634</v>
      </c>
      <c r="O273" s="113">
        <f>penggarapan!BZ569</f>
        <v>253.36372279298956</v>
      </c>
      <c r="P273" s="113">
        <f>penggarapan!BM275</f>
        <v>-3.7984858664914545</v>
      </c>
      <c r="Q273" s="113">
        <f>penggarapan!CA569</f>
        <v>-13.819243746810269</v>
      </c>
    </row>
    <row r="274" spans="1:17" ht="15">
      <c r="A274" s="106" t="str">
        <f>TEXT(penggarapan!F276,"dddd")</f>
        <v>Rabu</v>
      </c>
      <c r="B274" s="107">
        <f>DATE(penggarapan!D276,penggarapan!E276,penggarapan!F276)</f>
        <v>41612</v>
      </c>
      <c r="C274" s="108">
        <f>penggarapan!J276/24</f>
        <v>0.73958333333333337</v>
      </c>
      <c r="D274" s="109">
        <f>penggarapan!AN276*149598000</f>
        <v>147439473.43843228</v>
      </c>
      <c r="E274" s="110">
        <f>penggarapan!BA570</f>
        <v>358435.83244263387</v>
      </c>
      <c r="F274" s="106"/>
      <c r="G274" s="111">
        <f>penggarapan!AV276</f>
        <v>16.73192207707843</v>
      </c>
      <c r="H274" s="111">
        <f>penggarapan!BM570/15</f>
        <v>15.994448308572604</v>
      </c>
      <c r="I274" s="112">
        <f>penggarapan!AP276</f>
        <v>252.44766820173444</v>
      </c>
      <c r="J274" s="113">
        <f>penggarapan!AJ570</f>
        <v>236.94941749031702</v>
      </c>
      <c r="K274" s="113">
        <f>penggarapan!AX276</f>
        <v>-22.283893727337848</v>
      </c>
      <c r="L274" s="113">
        <f>penggarapan!AP570</f>
        <v>1.7579956890066646</v>
      </c>
      <c r="M274" s="113">
        <f>penggarapan!BR570</f>
        <v>-17.76143649585843</v>
      </c>
      <c r="N274" s="113">
        <f>penggarapan!BI276</f>
        <v>248.55506961773011</v>
      </c>
      <c r="O274" s="113">
        <f>penggarapan!BZ570</f>
        <v>253.5246245082447</v>
      </c>
      <c r="P274" s="113">
        <f>penggarapan!BM276</f>
        <v>-7.2525510674205638</v>
      </c>
      <c r="Q274" s="113">
        <f>penggarapan!CA570</f>
        <v>-17.380889033507671</v>
      </c>
    </row>
    <row r="275" spans="1:17" ht="15">
      <c r="A275" s="106" t="str">
        <f>TEXT(penggarapan!F277,"dddd")</f>
        <v>Rabu</v>
      </c>
      <c r="B275" s="107">
        <f>DATE(penggarapan!D277,penggarapan!E277,penggarapan!F277)</f>
        <v>41612</v>
      </c>
      <c r="C275" s="108">
        <f>penggarapan!J277/24</f>
        <v>0.75</v>
      </c>
      <c r="D275" s="109">
        <f>penggarapan!AN277*149598000</f>
        <v>147439244.68222898</v>
      </c>
      <c r="E275" s="110">
        <f>penggarapan!BA571</f>
        <v>358422.10124910122</v>
      </c>
      <c r="F275" s="106"/>
      <c r="G275" s="111">
        <f>penggarapan!AV277</f>
        <v>16.732677093315385</v>
      </c>
      <c r="H275" s="111">
        <f>penggarapan!BM571/15</f>
        <v>15.995580474038837</v>
      </c>
      <c r="I275" s="112">
        <f>penggarapan!AP277</f>
        <v>252.45823668664011</v>
      </c>
      <c r="J275" s="113">
        <f>penggarapan!AJ571</f>
        <v>236.96834683628992</v>
      </c>
      <c r="K275" s="113">
        <f>penggarapan!AX277</f>
        <v>-22.28526319160904</v>
      </c>
      <c r="L275" s="113">
        <f>penggarapan!AP571</f>
        <v>1.7610805832293019</v>
      </c>
      <c r="M275" s="113">
        <f>penggarapan!BR571</f>
        <v>-17.762740846557666</v>
      </c>
      <c r="N275" s="113">
        <f>penggarapan!BI277</f>
        <v>248.71157747505248</v>
      </c>
      <c r="O275" s="113">
        <f>penggarapan!BZ571</f>
        <v>253.61445230893901</v>
      </c>
      <c r="P275" s="113">
        <f>penggarapan!BM277</f>
        <v>-10.713325075469285</v>
      </c>
      <c r="Q275" s="113">
        <f>penggarapan!CA571</f>
        <v>-20.944668484299235</v>
      </c>
    </row>
    <row r="276" spans="1:17" ht="15">
      <c r="A276" s="106" t="str">
        <f>TEXT(penggarapan!F278,"dddd")</f>
        <v>Rabu</v>
      </c>
      <c r="B276" s="107">
        <f>DATE(penggarapan!D278,penggarapan!E278,penggarapan!F278)</f>
        <v>41612</v>
      </c>
      <c r="C276" s="108">
        <f>penggarapan!J278/24</f>
        <v>0.76041666666666663</v>
      </c>
      <c r="D276" s="109">
        <f>penggarapan!AN278*149598000</f>
        <v>147439015.99703437</v>
      </c>
      <c r="E276" s="110">
        <f>penggarapan!BA572</f>
        <v>358408.51343068323</v>
      </c>
      <c r="F276" s="106"/>
      <c r="G276" s="111">
        <f>penggarapan!AV278</f>
        <v>16.733432126681574</v>
      </c>
      <c r="H276" s="111">
        <f>penggarapan!BM572/15</f>
        <v>15.996727340243858</v>
      </c>
      <c r="I276" s="112">
        <f>penggarapan!AP278</f>
        <v>252.46880520432404</v>
      </c>
      <c r="J276" s="113">
        <f>penggarapan!AJ572</f>
        <v>236.98752155858455</v>
      </c>
      <c r="K276" s="113">
        <f>penggarapan!AX278</f>
        <v>-22.286631874617068</v>
      </c>
      <c r="L276" s="113">
        <f>penggarapan!AP572</f>
        <v>1.7660490566422857</v>
      </c>
      <c r="M276" s="113">
        <f>penggarapan!BR572</f>
        <v>-17.76226458018246</v>
      </c>
      <c r="N276" s="113">
        <f>penggarapan!BI278</f>
        <v>248.78270058649218</v>
      </c>
      <c r="O276" s="113">
        <f>penggarapan!BZ572</f>
        <v>253.63257273321244</v>
      </c>
      <c r="P276" s="113">
        <f>penggarapan!BM278</f>
        <v>-14.178775211638596</v>
      </c>
      <c r="Q276" s="113">
        <f>penggarapan!CA572</f>
        <v>-24.509199840720019</v>
      </c>
    </row>
    <row r="277" spans="1:17" ht="15">
      <c r="A277" s="106" t="str">
        <f>TEXT(penggarapan!F279,"dddd")</f>
        <v>Rabu</v>
      </c>
      <c r="B277" s="107">
        <f>DATE(penggarapan!D279,penggarapan!E279,penggarapan!F279)</f>
        <v>41612</v>
      </c>
      <c r="C277" s="108">
        <f>penggarapan!J279/24</f>
        <v>0.77083333333333337</v>
      </c>
      <c r="D277" s="109">
        <f>penggarapan!AN279*149598000</f>
        <v>147438787.38284621</v>
      </c>
      <c r="E277" s="110">
        <f>penggarapan!BA573</f>
        <v>358395.06907360535</v>
      </c>
      <c r="F277" s="106"/>
      <c r="G277" s="111">
        <f>penggarapan!AV279</f>
        <v>16.734187177203285</v>
      </c>
      <c r="H277" s="111">
        <f>penggarapan!BM573/15</f>
        <v>15.997888716512655</v>
      </c>
      <c r="I277" s="112">
        <f>penggarapan!AP279</f>
        <v>252.47937375525274</v>
      </c>
      <c r="J277" s="113">
        <f>penggarapan!AJ573</f>
        <v>237.00693845342229</v>
      </c>
      <c r="K277" s="113">
        <f>penggarapan!AX279</f>
        <v>-22.28799977634614</v>
      </c>
      <c r="L277" s="113">
        <f>penggarapan!AP573</f>
        <v>1.7693083501682203</v>
      </c>
      <c r="M277" s="113">
        <f>penggarapan!BR573</f>
        <v>-17.763505351394659</v>
      </c>
      <c r="N277" s="113">
        <f>penggarapan!BI279</f>
        <v>248.76437848292875</v>
      </c>
      <c r="O277" s="113">
        <f>penggarapan!BZ573</f>
        <v>253.56932764194863</v>
      </c>
      <c r="P277" s="113">
        <f>penggarapan!BM279</f>
        <v>-17.64688416350619</v>
      </c>
      <c r="Q277" s="113">
        <f>penggarapan!CA573</f>
        <v>-28.073105022985974</v>
      </c>
    </row>
    <row r="278" spans="1:17" ht="15">
      <c r="A278" s="69" t="str">
        <f>TEXT(penggarapan!F280,"dddd")</f>
        <v>Rabu</v>
      </c>
      <c r="B278" s="91">
        <f>DATE(penggarapan!D280,penggarapan!E280,penggarapan!F280)</f>
        <v>41612</v>
      </c>
      <c r="C278" s="92">
        <f>penggarapan!J280/24</f>
        <v>0.78125</v>
      </c>
      <c r="D278" s="90">
        <f>penggarapan!AN280*149598000</f>
        <v>147438558.83969307</v>
      </c>
      <c r="E278" s="93">
        <f>penggarapan!BA574</f>
        <v>358381.76826505392</v>
      </c>
      <c r="F278" s="69"/>
      <c r="G278" s="94">
        <f>penggarapan!AV280</f>
        <v>16.734942244804984</v>
      </c>
      <c r="H278" s="94">
        <f>penggarapan!BM574/15</f>
        <v>15.999064406109968</v>
      </c>
      <c r="I278" s="95">
        <f>penggarapan!AP280</f>
        <v>252.48994233846781</v>
      </c>
      <c r="J278" s="71">
        <f>penggarapan!AJ574</f>
        <v>237.02659421579233</v>
      </c>
      <c r="K278" s="71">
        <f>penggarapan!AX280</f>
        <v>-22.289366896596075</v>
      </c>
      <c r="L278" s="71">
        <f>penggarapan!AP574</f>
        <v>1.7552108508548394</v>
      </c>
      <c r="M278" s="71">
        <f>penggarapan!BR574</f>
        <v>-17.781700479143847</v>
      </c>
      <c r="N278" s="71">
        <f>penggarapan!BI280</f>
        <v>248.65056140041671</v>
      </c>
      <c r="O278" s="71">
        <f>penggarapan!BZ574</f>
        <v>253.39848035791317</v>
      </c>
      <c r="P278" s="71">
        <f>penggarapan!BM280</f>
        <v>-21.115590034404907</v>
      </c>
      <c r="Q278" s="71">
        <f>penggarapan!CA574</f>
        <v>-31.634029210299758</v>
      </c>
    </row>
    <row r="279" spans="1:17" ht="15">
      <c r="A279" s="69" t="str">
        <f>TEXT(penggarapan!F281,"dddd")</f>
        <v>Rabu</v>
      </c>
      <c r="B279" s="91">
        <f>DATE(penggarapan!D281,penggarapan!E281,penggarapan!F281)</f>
        <v>41612</v>
      </c>
      <c r="C279" s="92">
        <f>penggarapan!J281/24</f>
        <v>0.79166666666666663</v>
      </c>
      <c r="D279" s="90">
        <f>penggarapan!AN281*149598000</f>
        <v>147438330.36757255</v>
      </c>
      <c r="E279" s="93">
        <f>penggarapan!BA575</f>
        <v>358368.61108955991</v>
      </c>
      <c r="F279" s="69"/>
      <c r="G279" s="94">
        <f>penggarapan!AV281</f>
        <v>16.73569732951281</v>
      </c>
      <c r="H279" s="94">
        <f>penggarapan!BM575/15</f>
        <v>16.000254206630604</v>
      </c>
      <c r="I279" s="95">
        <f>penggarapan!AP281</f>
        <v>252.50051095443385</v>
      </c>
      <c r="J279" s="71">
        <f>penggarapan!AJ575</f>
        <v>237.0464854459974</v>
      </c>
      <c r="K279" s="71">
        <f>penggarapan!AX281</f>
        <v>-22.290733235350952</v>
      </c>
      <c r="L279" s="71">
        <f>penggarapan!AP575</f>
        <v>1.7732526009188718</v>
      </c>
      <c r="M279" s="71">
        <f>penggarapan!BR575</f>
        <v>-17.768648754899928</v>
      </c>
      <c r="N279" s="71">
        <f>penggarapan!BI281</f>
        <v>248.43284200923705</v>
      </c>
      <c r="O279" s="71">
        <f>penggarapan!BZ575</f>
        <v>253.16535893344138</v>
      </c>
      <c r="P279" s="71">
        <f>penggarapan!BM281</f>
        <v>-24.582719408592748</v>
      </c>
      <c r="Q279" s="71">
        <f>penggarapan!CA575</f>
        <v>-35.192444952909113</v>
      </c>
    </row>
    <row r="280" spans="1:17" ht="15">
      <c r="A280" s="69" t="str">
        <f>TEXT(penggarapan!F282,"dddd")</f>
        <v>Rabu</v>
      </c>
      <c r="B280" s="91">
        <f>DATE(penggarapan!D282,penggarapan!E282,penggarapan!F282)</f>
        <v>41612</v>
      </c>
      <c r="C280" s="92">
        <f>penggarapan!J282/24</f>
        <v>0.80208333333333337</v>
      </c>
      <c r="D280" s="90">
        <f>penggarapan!AN282*149598000</f>
        <v>147438101.96648252</v>
      </c>
      <c r="E280" s="93">
        <f>penggarapan!BA576</f>
        <v>358355.59763084014</v>
      </c>
      <c r="F280" s="69"/>
      <c r="G280" s="94">
        <f>penggarapan!AV282</f>
        <v>16.736452431352632</v>
      </c>
      <c r="H280" s="94">
        <f>penggarapan!BM576/15</f>
        <v>16.001457909925811</v>
      </c>
      <c r="I280" s="95">
        <f>penggarapan!AP282</f>
        <v>252.51107960361182</v>
      </c>
      <c r="J280" s="71">
        <f>penggarapan!AJ576</f>
        <v>237.06660864844244</v>
      </c>
      <c r="K280" s="71">
        <f>penggarapan!AX282</f>
        <v>-22.292098792594249</v>
      </c>
      <c r="L280" s="71">
        <f>penggarapan!AP576</f>
        <v>1.7736066773994195</v>
      </c>
      <c r="M280" s="71">
        <f>penggarapan!BR576</f>
        <v>-17.772872032852639</v>
      </c>
      <c r="N280" s="71">
        <f>penggarapan!BI282</f>
        <v>248.09993861777511</v>
      </c>
      <c r="O280" s="71">
        <f>penggarapan!BZ576</f>
        <v>252.79796015576224</v>
      </c>
      <c r="P280" s="71">
        <f>penggarapan!BM282</f>
        <v>-28.045908462989445</v>
      </c>
      <c r="Q280" s="71">
        <f>penggarapan!CA576</f>
        <v>-38.743941781401986</v>
      </c>
    </row>
    <row r="281" spans="1:17" ht="15">
      <c r="A281" s="69" t="str">
        <f>TEXT(penggarapan!F283,"dddd")</f>
        <v>Rabu</v>
      </c>
      <c r="B281" s="91">
        <f>DATE(penggarapan!D283,penggarapan!E283,penggarapan!F283)</f>
        <v>41612</v>
      </c>
      <c r="C281" s="92">
        <f>penggarapan!J283/24</f>
        <v>0.8125</v>
      </c>
      <c r="D281" s="90">
        <f>penggarapan!AN283*149598000</f>
        <v>147437873.63645142</v>
      </c>
      <c r="E281" s="93">
        <f>penggarapan!BA577</f>
        <v>358342.72797350248</v>
      </c>
      <c r="F281" s="69"/>
      <c r="G281" s="94">
        <f>penggarapan!AV283</f>
        <v>16.737207550249178</v>
      </c>
      <c r="H281" s="94">
        <f>penggarapan!BM577/15</f>
        <v>16.002675302022553</v>
      </c>
      <c r="I281" s="95">
        <f>penggarapan!AP283</f>
        <v>252.52164828504701</v>
      </c>
      <c r="J281" s="71">
        <f>penggarapan!AJ577</f>
        <v>237.08696023030529</v>
      </c>
      <c r="K281" s="71">
        <f>penggarapan!AX283</f>
        <v>-22.293463568126608</v>
      </c>
      <c r="L281" s="71">
        <f>penggarapan!AP577</f>
        <v>1.7766483421302199</v>
      </c>
      <c r="M281" s="71">
        <f>penggarapan!BR577</f>
        <v>-17.774527268437783</v>
      </c>
      <c r="N281" s="71">
        <f>penggarapan!BI283</f>
        <v>247.63697678656257</v>
      </c>
      <c r="O281" s="71">
        <f>penggarapan!BZ577</f>
        <v>252.30001297338799</v>
      </c>
      <c r="P281" s="71">
        <f>penggarapan!BM283</f>
        <v>-31.50250544891114</v>
      </c>
      <c r="Q281" s="71">
        <f>penggarapan!CA577</f>
        <v>-42.287137574958294</v>
      </c>
    </row>
    <row r="282" spans="1:17" ht="15">
      <c r="A282" s="69" t="str">
        <f>TEXT(penggarapan!F284,"dddd")</f>
        <v>Rabu</v>
      </c>
      <c r="B282" s="91">
        <f>DATE(penggarapan!D284,penggarapan!E284,penggarapan!F284)</f>
        <v>41612</v>
      </c>
      <c r="C282" s="92">
        <f>penggarapan!J284/24</f>
        <v>0.82291666666666663</v>
      </c>
      <c r="D282" s="90">
        <f>penggarapan!AN284*149598000</f>
        <v>147437645.37747699</v>
      </c>
      <c r="E282" s="93">
        <f>penggarapan!BA578</f>
        <v>358330.00219956506</v>
      </c>
      <c r="F282" s="69"/>
      <c r="G282" s="94">
        <f>penggarapan!AV284</f>
        <v>16.737962686228499</v>
      </c>
      <c r="H282" s="94">
        <f>penggarapan!BM578/15</f>
        <v>16.003906163530736</v>
      </c>
      <c r="I282" s="95">
        <f>penggarapan!AP284</f>
        <v>252.53221699920303</v>
      </c>
      <c r="J282" s="71">
        <f>penggarapan!AJ578</f>
        <v>237.10753650836469</v>
      </c>
      <c r="K282" s="71">
        <f>penggarapan!AX284</f>
        <v>-22.294827561931964</v>
      </c>
      <c r="L282" s="71">
        <f>penggarapan!AP578</f>
        <v>1.7618769847965465</v>
      </c>
      <c r="M282" s="71">
        <f>penggarapan!BR578</f>
        <v>-17.793579600098472</v>
      </c>
      <c r="N282" s="71">
        <f>penggarapan!BI284</f>
        <v>247.02449162136173</v>
      </c>
      <c r="O282" s="71">
        <f>penggarapan!BZ578</f>
        <v>251.61691294432114</v>
      </c>
      <c r="P282" s="71">
        <f>penggarapan!BM284</f>
        <v>-34.949445179233606</v>
      </c>
      <c r="Q282" s="71">
        <f>penggarapan!CA578</f>
        <v>-45.816183866776541</v>
      </c>
    </row>
    <row r="283" spans="1:17" ht="15">
      <c r="A283" s="69" t="str">
        <f>TEXT(penggarapan!F285,"dddd")</f>
        <v>Rabu</v>
      </c>
      <c r="B283" s="91">
        <f>DATE(penggarapan!D285,penggarapan!E285,penggarapan!F285)</f>
        <v>41612</v>
      </c>
      <c r="C283" s="92">
        <f>penggarapan!J285/24</f>
        <v>0.83333333333333337</v>
      </c>
      <c r="D283" s="90">
        <f>penggarapan!AN285*149598000</f>
        <v>147437417.18955696</v>
      </c>
      <c r="E283" s="93">
        <f>penggarapan!BA579</f>
        <v>358317.4203902256</v>
      </c>
      <c r="F283" s="69"/>
      <c r="G283" s="94">
        <f>penggarapan!AV285</f>
        <v>16.738717839316472</v>
      </c>
      <c r="H283" s="94">
        <f>penggarapan!BM579/15</f>
        <v>16.017461973708002</v>
      </c>
      <c r="I283" s="95">
        <f>penggarapan!AP285</f>
        <v>252.54278574654089</v>
      </c>
      <c r="J283" s="71">
        <f>penggarapan!AJ579</f>
        <v>237.33411690558435</v>
      </c>
      <c r="K283" s="71">
        <f>penggarapan!AX285</f>
        <v>-22.296190773993818</v>
      </c>
      <c r="L283" s="71">
        <f>penggarapan!AP579</f>
        <v>1.7960603417621366</v>
      </c>
      <c r="M283" s="71">
        <f>penggarapan!BR579</f>
        <v>-17.811498675641971</v>
      </c>
      <c r="N283" s="71">
        <f>penggarapan!BI285</f>
        <v>246.23703651021123</v>
      </c>
      <c r="O283" s="71">
        <f>penggarapan!BZ579</f>
        <v>250.78310781791802</v>
      </c>
      <c r="P283" s="71">
        <f>penggarapan!BM285</f>
        <v>-38.383081936758849</v>
      </c>
      <c r="Q283" s="71">
        <f>penggarapan!CA579</f>
        <v>-49.155648766554982</v>
      </c>
    </row>
    <row r="284" spans="1:17" ht="15">
      <c r="A284" s="69" t="str">
        <f>TEXT(penggarapan!F286,"dddd")</f>
        <v>Rabu</v>
      </c>
      <c r="B284" s="91">
        <f>DATE(penggarapan!D286,penggarapan!E286,penggarapan!F286)</f>
        <v>41612</v>
      </c>
      <c r="C284" s="92">
        <f>penggarapan!J286/24</f>
        <v>0.84375</v>
      </c>
      <c r="D284" s="90">
        <f>penggarapan!AN286*149598000</f>
        <v>147437189.07271981</v>
      </c>
      <c r="E284" s="93">
        <f>penggarapan!BA580</f>
        <v>358304.98262751481</v>
      </c>
      <c r="F284" s="69"/>
      <c r="G284" s="94">
        <f>penggarapan!AV286</f>
        <v>16.739473009437866</v>
      </c>
      <c r="H284" s="94">
        <f>penggarapan!BM580/15</f>
        <v>16.018719386426138</v>
      </c>
      <c r="I284" s="95">
        <f>penggarapan!AP286</f>
        <v>252.55335452610674</v>
      </c>
      <c r="J284" s="71">
        <f>penggarapan!AJ580</f>
        <v>237.35513115879857</v>
      </c>
      <c r="K284" s="71">
        <f>penggarapan!AX286</f>
        <v>-22.297553204113246</v>
      </c>
      <c r="L284" s="71">
        <f>penggarapan!AP580</f>
        <v>1.798728442532237</v>
      </c>
      <c r="M284" s="71">
        <f>penggarapan!BR580</f>
        <v>-17.813633588516929</v>
      </c>
      <c r="N284" s="71">
        <f>penggarapan!BI286</f>
        <v>245.24122999220779</v>
      </c>
      <c r="O284" s="71">
        <f>penggarapan!BZ580</f>
        <v>249.69023879134554</v>
      </c>
      <c r="P284" s="71">
        <f>penggarapan!BM286</f>
        <v>-41.798960514646161</v>
      </c>
      <c r="Q284" s="71">
        <f>penggarapan!CA580</f>
        <v>-52.650448038968236</v>
      </c>
    </row>
    <row r="285" spans="1:17" ht="15">
      <c r="A285" s="69" t="str">
        <f>TEXT(penggarapan!F287,"dddd")</f>
        <v>Rabu</v>
      </c>
      <c r="B285" s="91">
        <f>DATE(penggarapan!D287,penggarapan!E287,penggarapan!F287)</f>
        <v>41612</v>
      </c>
      <c r="C285" s="92">
        <f>penggarapan!J287/24</f>
        <v>0.85416666666666663</v>
      </c>
      <c r="D285" s="90">
        <f>penggarapan!AN287*149598000</f>
        <v>147436961.02696326</v>
      </c>
      <c r="E285" s="93">
        <f>penggarapan!BA581</f>
        <v>358292.68899093207</v>
      </c>
      <c r="F285" s="69"/>
      <c r="G285" s="94">
        <f>penggarapan!AV287</f>
        <v>16.740228196618546</v>
      </c>
      <c r="H285" s="94">
        <f>penggarapan!BM581/15</f>
        <v>16.019989580567721</v>
      </c>
      <c r="I285" s="95">
        <f>penggarapan!AP287</f>
        <v>252.56392333836158</v>
      </c>
      <c r="J285" s="71">
        <f>penggarapan!AJ581</f>
        <v>237.37635851234799</v>
      </c>
      <c r="K285" s="71">
        <f>penggarapan!AX287</f>
        <v>-22.29891485227385</v>
      </c>
      <c r="L285" s="71">
        <f>penggarapan!AP581</f>
        <v>1.7992281010498063</v>
      </c>
      <c r="M285" s="71">
        <f>penggarapan!BR581</f>
        <v>-17.817926465718923</v>
      </c>
      <c r="N285" s="71">
        <f>penggarapan!BI287</f>
        <v>243.99299320599809</v>
      </c>
      <c r="O285" s="71">
        <f>penggarapan!BZ581</f>
        <v>248.27973508886558</v>
      </c>
      <c r="P285" s="71">
        <f>penggarapan!BM287</f>
        <v>-45.191494418006407</v>
      </c>
      <c r="Q285" s="71">
        <f>penggarapan!CA581</f>
        <v>-56.1163900307196</v>
      </c>
    </row>
    <row r="286" spans="1:17" ht="15">
      <c r="A286" s="69" t="str">
        <f>TEXT(penggarapan!F288,"dddd")</f>
        <v>Rabu</v>
      </c>
      <c r="B286" s="91">
        <f>DATE(penggarapan!D288,penggarapan!E288,penggarapan!F288)</f>
        <v>41612</v>
      </c>
      <c r="C286" s="92">
        <f>penggarapan!J288/24</f>
        <v>0.86458333333333337</v>
      </c>
      <c r="D286" s="90">
        <f>penggarapan!AN288*149598000</f>
        <v>147436733.05228513</v>
      </c>
      <c r="E286" s="93">
        <f>penggarapan!BA582</f>
        <v>358280.53955914883</v>
      </c>
      <c r="F286" s="69"/>
      <c r="G286" s="94">
        <f>penggarapan!AV288</f>
        <v>16.740983400884556</v>
      </c>
      <c r="H286" s="94">
        <f>penggarapan!BM582/15</f>
        <v>16.021272315274796</v>
      </c>
      <c r="I286" s="95">
        <f>penggarapan!AP288</f>
        <v>252.57449218376902</v>
      </c>
      <c r="J286" s="71">
        <f>penggarapan!AJ582</f>
        <v>237.39779492593112</v>
      </c>
      <c r="K286" s="71">
        <f>penggarapan!AX288</f>
        <v>-22.300275718459464</v>
      </c>
      <c r="L286" s="71">
        <f>penggarapan!AP582</f>
        <v>1.8010952175852575</v>
      </c>
      <c r="M286" s="71">
        <f>penggarapan!BR582</f>
        <v>-17.820931344707624</v>
      </c>
      <c r="N286" s="71">
        <f>penggarapan!BI288</f>
        <v>242.4336181911757</v>
      </c>
      <c r="O286" s="71">
        <f>penggarapan!BZ582</f>
        <v>246.45809322564594</v>
      </c>
      <c r="P286" s="71">
        <f>penggarapan!BM288</f>
        <v>-48.553503033232275</v>
      </c>
      <c r="Q286" s="71">
        <f>penggarapan!CA582</f>
        <v>-59.543634098103489</v>
      </c>
    </row>
    <row r="287" spans="1:17" ht="15">
      <c r="A287" s="69" t="str">
        <f>TEXT(penggarapan!F289,"dddd")</f>
        <v>Rabu</v>
      </c>
      <c r="B287" s="91">
        <f>DATE(penggarapan!D289,penggarapan!E289,penggarapan!F289)</f>
        <v>41612</v>
      </c>
      <c r="C287" s="92">
        <f>penggarapan!J289/24</f>
        <v>0.875</v>
      </c>
      <c r="D287" s="90">
        <f>penggarapan!AN289*149598000</f>
        <v>147436505.14871377</v>
      </c>
      <c r="E287" s="93">
        <f>penggarapan!BA583</f>
        <v>358268.5344116193</v>
      </c>
      <c r="F287" s="69"/>
      <c r="G287" s="94">
        <f>penggarapan!AV289</f>
        <v>16.741738622160604</v>
      </c>
      <c r="H287" s="94">
        <f>penggarapan!BM583/15</f>
        <v>16.010254452592957</v>
      </c>
      <c r="I287" s="95">
        <f>penggarapan!AP289</f>
        <v>252.58506106137435</v>
      </c>
      <c r="J287" s="71">
        <f>penggarapan!AJ583</f>
        <v>237.21365307331536</v>
      </c>
      <c r="K287" s="71">
        <f>penggarapan!AX289</f>
        <v>-22.301635802471374</v>
      </c>
      <c r="L287" s="71">
        <f>penggarapan!AP583</f>
        <v>1.7846466564668744</v>
      </c>
      <c r="M287" s="71">
        <f>penggarapan!BR583</f>
        <v>-17.795426567685972</v>
      </c>
      <c r="N287" s="71">
        <f>penggarapan!BI289</f>
        <v>240.48416210093774</v>
      </c>
      <c r="O287" s="71">
        <f>penggarapan!BZ583</f>
        <v>244.00189339742465</v>
      </c>
      <c r="P287" s="71">
        <f>penggarapan!BM289</f>
        <v>-51.875531499995795</v>
      </c>
      <c r="Q287" s="71">
        <f>penggarapan!CA583</f>
        <v>-63.091021582024709</v>
      </c>
    </row>
    <row r="288" spans="1:17" ht="15">
      <c r="A288" s="69" t="str">
        <f>TEXT(penggarapan!F290,"dddd")</f>
        <v>Rabu</v>
      </c>
      <c r="B288" s="91">
        <f>DATE(penggarapan!D290,penggarapan!E290,penggarapan!F290)</f>
        <v>41612</v>
      </c>
      <c r="C288" s="92">
        <f>penggarapan!J290/24</f>
        <v>0.88541666666666663</v>
      </c>
      <c r="D288" s="90">
        <f>penggarapan!AN290*149598000</f>
        <v>147436277.31624696</v>
      </c>
      <c r="E288" s="93">
        <f>penggarapan!BA584</f>
        <v>358256.67362531723</v>
      </c>
      <c r="F288" s="69"/>
      <c r="G288" s="94">
        <f>penggarapan!AV290</f>
        <v>16.742493860472589</v>
      </c>
      <c r="H288" s="94">
        <f>penggarapan!BM584/15</f>
        <v>16.011561221199564</v>
      </c>
      <c r="I288" s="95">
        <f>penggarapan!AP290</f>
        <v>252.59562997163943</v>
      </c>
      <c r="J288" s="71">
        <f>penggarapan!AJ584</f>
        <v>237.23549514076066</v>
      </c>
      <c r="K288" s="71">
        <f>penggarapan!AX290</f>
        <v>-22.302995104293291</v>
      </c>
      <c r="L288" s="71">
        <f>penggarapan!AP584</f>
        <v>1.779868334117481</v>
      </c>
      <c r="M288" s="71">
        <f>penggarapan!BR584</f>
        <v>-17.805017750778557</v>
      </c>
      <c r="N288" s="71">
        <f>penggarapan!BI290</f>
        <v>238.03751921430819</v>
      </c>
      <c r="O288" s="71">
        <f>penggarapan!BZ584</f>
        <v>240.79024672112283</v>
      </c>
      <c r="P288" s="71">
        <f>penggarapan!BM290</f>
        <v>-55.144831218894922</v>
      </c>
      <c r="Q288" s="71">
        <f>penggarapan!CA584</f>
        <v>-66.379419702328306</v>
      </c>
    </row>
    <row r="289" spans="1:17" ht="15">
      <c r="A289" s="69" t="str">
        <f>TEXT(penggarapan!F291,"dddd")</f>
        <v>Rabu</v>
      </c>
      <c r="B289" s="91">
        <f>DATE(penggarapan!D291,penggarapan!E291,penggarapan!F291)</f>
        <v>41612</v>
      </c>
      <c r="C289" s="92">
        <f>penggarapan!J291/24</f>
        <v>0.89583333333333337</v>
      </c>
      <c r="D289" s="90">
        <f>penggarapan!AN291*149598000</f>
        <v>147436049.55488247</v>
      </c>
      <c r="E289" s="93">
        <f>penggarapan!BA585</f>
        <v>358244.95727638906</v>
      </c>
      <c r="F289" s="69"/>
      <c r="G289" s="94">
        <f>penggarapan!AV291</f>
        <v>16.743249115846446</v>
      </c>
      <c r="H289" s="94">
        <f>penggarapan!BM585/15</f>
        <v>16.012879774622341</v>
      </c>
      <c r="I289" s="95">
        <f>penggarapan!AP291</f>
        <v>252.60619891502611</v>
      </c>
      <c r="J289" s="71">
        <f>penggarapan!AJ585</f>
        <v>237.25753363938676</v>
      </c>
      <c r="K289" s="71">
        <f>penggarapan!AX291</f>
        <v>-22.304353623908856</v>
      </c>
      <c r="L289" s="71">
        <f>penggarapan!AP585</f>
        <v>1.7750694492848387</v>
      </c>
      <c r="M289" s="71">
        <f>penggarapan!BR585</f>
        <v>-17.814670815231096</v>
      </c>
      <c r="N289" s="71">
        <f>penggarapan!BI291</f>
        <v>234.94753788065168</v>
      </c>
      <c r="O289" s="71">
        <f>penggarapan!BZ585</f>
        <v>236.44402450158202</v>
      </c>
      <c r="P289" s="71">
        <f>penggarapan!BM291</f>
        <v>-58.343805027635973</v>
      </c>
      <c r="Q289" s="71">
        <f>penggarapan!CA585</f>
        <v>-69.547554210031123</v>
      </c>
    </row>
    <row r="290" spans="1:17" ht="15">
      <c r="A290" s="69" t="str">
        <f>TEXT(penggarapan!F292,"dddd")</f>
        <v>Rabu</v>
      </c>
      <c r="B290" s="91">
        <f>DATE(penggarapan!D292,penggarapan!E292,penggarapan!F292)</f>
        <v>41612</v>
      </c>
      <c r="C290" s="92">
        <f>penggarapan!J292/24</f>
        <v>0.90625</v>
      </c>
      <c r="D290" s="90">
        <f>penggarapan!AN292*149598000</f>
        <v>147435821.86464864</v>
      </c>
      <c r="E290" s="93">
        <f>penggarapan!BA586</f>
        <v>358233.38544170425</v>
      </c>
      <c r="F290" s="69"/>
      <c r="G290" s="94">
        <f>penggarapan!AV292</f>
        <v>16.744004388206843</v>
      </c>
      <c r="H290" s="94">
        <f>penggarapan!BM586/15</f>
        <v>16.014209852014115</v>
      </c>
      <c r="I290" s="95">
        <f>penggarapan!AP292</f>
        <v>252.61676789057961</v>
      </c>
      <c r="J290" s="71">
        <f>penggarapan!AJ586</f>
        <v>237.27976419491654</v>
      </c>
      <c r="K290" s="71">
        <f>penggarapan!AX292</f>
        <v>-22.305711361119645</v>
      </c>
      <c r="L290" s="71">
        <f>penggarapan!AP586</f>
        <v>1.7925969446160652</v>
      </c>
      <c r="M290" s="71">
        <f>penggarapan!BR586</f>
        <v>-17.802614921524526</v>
      </c>
      <c r="N290" s="71">
        <f>penggarapan!BI292</f>
        <v>231.01524922432588</v>
      </c>
      <c r="O290" s="71">
        <f>penggarapan!BZ586</f>
        <v>230.49132298273497</v>
      </c>
      <c r="P290" s="71">
        <f>penggarapan!BM292</f>
        <v>-61.447606855090314</v>
      </c>
      <c r="Q290" s="71">
        <f>penggarapan!CA586</f>
        <v>-72.542179276783216</v>
      </c>
    </row>
    <row r="291" spans="1:17" ht="15">
      <c r="A291" s="69" t="str">
        <f>TEXT(penggarapan!F293,"dddd")</f>
        <v>Rabu</v>
      </c>
      <c r="B291" s="91">
        <f>DATE(penggarapan!D293,penggarapan!E293,penggarapan!F293)</f>
        <v>41612</v>
      </c>
      <c r="C291" s="92">
        <f>penggarapan!J293/24</f>
        <v>0.91666666666666663</v>
      </c>
      <c r="D291" s="90">
        <f>penggarapan!AN293*149598000</f>
        <v>147435594.24554333</v>
      </c>
      <c r="E291" s="93">
        <f>penggarapan!BA587</f>
        <v>358221.95819570997</v>
      </c>
      <c r="F291" s="69"/>
      <c r="G291" s="94">
        <f>penggarapan!AV293</f>
        <v>16.744759677579761</v>
      </c>
      <c r="H291" s="94">
        <f>penggarapan!BM587/15</f>
        <v>16.015551187993246</v>
      </c>
      <c r="I291" s="95">
        <f>penggarapan!AP293</f>
        <v>252.62733689876274</v>
      </c>
      <c r="J291" s="71">
        <f>penggarapan!AJ587</f>
        <v>237.30218235760577</v>
      </c>
      <c r="K291" s="71">
        <f>penggarapan!AX293</f>
        <v>-22.3070683159095</v>
      </c>
      <c r="L291" s="71">
        <f>penggarapan!AP587</f>
        <v>1.7900176793513758</v>
      </c>
      <c r="M291" s="71">
        <f>penggarapan!BR587</f>
        <v>-17.810185480055893</v>
      </c>
      <c r="N291" s="71">
        <f>penggarapan!BI293</f>
        <v>225.9751950465058</v>
      </c>
      <c r="O291" s="71">
        <f>penggarapan!BZ587</f>
        <v>222.03158815678512</v>
      </c>
      <c r="P291" s="71">
        <f>penggarapan!BM293</f>
        <v>-64.420430343337387</v>
      </c>
      <c r="Q291" s="71">
        <f>penggarapan!CA587</f>
        <v>-75.227871641922206</v>
      </c>
    </row>
    <row r="292" spans="1:17" ht="15">
      <c r="A292" s="69" t="str">
        <f>TEXT(penggarapan!F294,"dddd")</f>
        <v>Rabu</v>
      </c>
      <c r="B292" s="91">
        <f>DATE(penggarapan!D294,penggarapan!E294,penggarapan!F294)</f>
        <v>41612</v>
      </c>
      <c r="C292" s="92">
        <f>penggarapan!J294/24</f>
        <v>0.92708333333333337</v>
      </c>
      <c r="D292" s="90">
        <f>penggarapan!AN294*149598000</f>
        <v>147435366.69756418</v>
      </c>
      <c r="E292" s="93">
        <f>penggarapan!BA588</f>
        <v>358210.67561202002</v>
      </c>
      <c r="F292" s="69"/>
      <c r="G292" s="94">
        <f>penggarapan!AV294</f>
        <v>16.745514983991242</v>
      </c>
      <c r="H292" s="94">
        <f>penggarapan!BM588/15</f>
        <v>16.016903512577056</v>
      </c>
      <c r="I292" s="95">
        <f>penggarapan!AP294</f>
        <v>252.63790594003916</v>
      </c>
      <c r="J292" s="71">
        <f>penggarapan!AJ588</f>
        <v>237.32478360114916</v>
      </c>
      <c r="K292" s="71">
        <f>penggarapan!AX294</f>
        <v>-22.308424488262304</v>
      </c>
      <c r="L292" s="71">
        <f>penggarapan!AP588</f>
        <v>1.7911895310024675</v>
      </c>
      <c r="M292" s="71">
        <f>penggarapan!BR588</f>
        <v>-17.814140052722561</v>
      </c>
      <c r="N292" s="71">
        <f>penggarapan!BI294</f>
        <v>219.49379093903792</v>
      </c>
      <c r="O292" s="71">
        <f>penggarapan!BZ588</f>
        <v>210.11722622922508</v>
      </c>
      <c r="P292" s="71">
        <f>penggarapan!BM294</f>
        <v>-67.209891205934198</v>
      </c>
      <c r="Q292" s="71">
        <f>penggarapan!CA588</f>
        <v>-77.423830066134357</v>
      </c>
    </row>
    <row r="293" spans="1:17" ht="15">
      <c r="A293" s="69" t="str">
        <f>TEXT(penggarapan!F295,"dddd")</f>
        <v>Rabu</v>
      </c>
      <c r="B293" s="91">
        <f>DATE(penggarapan!D295,penggarapan!E295,penggarapan!F295)</f>
        <v>41612</v>
      </c>
      <c r="C293" s="92">
        <f>penggarapan!J295/24</f>
        <v>0.9375</v>
      </c>
      <c r="D293" s="90">
        <f>penggarapan!AN295*149598000</f>
        <v>147435139.22073963</v>
      </c>
      <c r="E293" s="93">
        <f>penggarapan!BA589</f>
        <v>358199.53776492074</v>
      </c>
      <c r="F293" s="69"/>
      <c r="G293" s="94">
        <f>penggarapan!AV295</f>
        <v>16.746270307365748</v>
      </c>
      <c r="H293" s="94">
        <f>penggarapan!BM589/15</f>
        <v>16.018266551105274</v>
      </c>
      <c r="I293" s="95">
        <f>penggarapan!AP295</f>
        <v>252.64847501345136</v>
      </c>
      <c r="J293" s="71">
        <f>penggarapan!AJ589</f>
        <v>237.34756332142052</v>
      </c>
      <c r="K293" s="71">
        <f>penggarapan!AX295</f>
        <v>-22.30977987797959</v>
      </c>
      <c r="L293" s="71">
        <f>penggarapan!AP589</f>
        <v>1.799186483225246</v>
      </c>
      <c r="M293" s="71">
        <f>penggarapan!BR589</f>
        <v>-17.811482292006819</v>
      </c>
      <c r="N293" s="71">
        <f>penggarapan!BI295</f>
        <v>211.21306638580802</v>
      </c>
      <c r="O293" s="71">
        <f>penggarapan!BZ589</f>
        <v>194.1555614900864</v>
      </c>
      <c r="P293" s="71">
        <f>penggarapan!BM295</f>
        <v>-69.739126534814346</v>
      </c>
      <c r="Q293" s="71">
        <f>penggarapan!CA589</f>
        <v>-78.83989838716974</v>
      </c>
    </row>
    <row r="294" spans="1:17" ht="15">
      <c r="A294" s="69" t="str">
        <f>TEXT(penggarapan!F296,"dddd")</f>
        <v>Rabu</v>
      </c>
      <c r="B294" s="91">
        <f>DATE(penggarapan!D296,penggarapan!E296,penggarapan!F296)</f>
        <v>41612</v>
      </c>
      <c r="C294" s="92">
        <f>penggarapan!J296/24</f>
        <v>0.94791666666666663</v>
      </c>
      <c r="D294" s="90">
        <f>penggarapan!AN296*149598000</f>
        <v>147434911.81506741</v>
      </c>
      <c r="E294" s="93">
        <f>penggarapan!BA590</f>
        <v>358188.54472632275</v>
      </c>
      <c r="F294" s="69"/>
      <c r="G294" s="94">
        <f>penggarapan!AV296</f>
        <v>16.74702564772932</v>
      </c>
      <c r="H294" s="94">
        <f>penggarapan!BM590/15</f>
        <v>16.019640024715411</v>
      </c>
      <c r="I294" s="95">
        <f>penggarapan!AP296</f>
        <v>252.65904411946306</v>
      </c>
      <c r="J294" s="71">
        <f>penggarapan!AJ590</f>
        <v>237.370516844436</v>
      </c>
      <c r="K294" s="71">
        <f>penggarapan!AX296</f>
        <v>-22.311134485045351</v>
      </c>
      <c r="L294" s="71">
        <f>penggarapan!AP590</f>
        <v>1.7845853260707651</v>
      </c>
      <c r="M294" s="71">
        <f>penggarapan!BR590</f>
        <v>-17.830877443901436</v>
      </c>
      <c r="N294" s="71">
        <f>penggarapan!BI296</f>
        <v>200.90418014045304</v>
      </c>
      <c r="O294" s="71">
        <f>penggarapan!BZ590</f>
        <v>175.50029841240791</v>
      </c>
      <c r="P294" s="71">
        <f>penggarapan!BM296</f>
        <v>-71.897856139509784</v>
      </c>
      <c r="Q294" s="71">
        <f>penggarapan!CA590</f>
        <v>-79.137196644650587</v>
      </c>
    </row>
    <row r="295" spans="1:17" ht="15">
      <c r="A295" s="69" t="str">
        <f>TEXT(penggarapan!F297,"dddd")</f>
        <v>Rabu</v>
      </c>
      <c r="B295" s="91">
        <f>DATE(penggarapan!D297,penggarapan!E297,penggarapan!F297)</f>
        <v>41612</v>
      </c>
      <c r="C295" s="92">
        <f>penggarapan!J297/24</f>
        <v>0.95833333333333337</v>
      </c>
      <c r="D295" s="90">
        <f>penggarapan!AN297*149598000</f>
        <v>147434684.48054531</v>
      </c>
      <c r="E295" s="93">
        <f>penggarapan!BA591</f>
        <v>358177.69656731299</v>
      </c>
      <c r="F295" s="69"/>
      <c r="G295" s="94">
        <f>penggarapan!AV297</f>
        <v>16.747781005107917</v>
      </c>
      <c r="H295" s="94">
        <f>penggarapan!BM591/15</f>
        <v>16.021023650275016</v>
      </c>
      <c r="I295" s="95">
        <f>penggarapan!AP297</f>
        <v>252.66961325853694</v>
      </c>
      <c r="J295" s="71">
        <f>penggarapan!AJ591</f>
        <v>237.39363942524034</v>
      </c>
      <c r="K295" s="71">
        <f>penggarapan!AX297</f>
        <v>-22.312488309443314</v>
      </c>
      <c r="L295" s="71">
        <f>penggarapan!AP591</f>
        <v>1.8030147284656264</v>
      </c>
      <c r="M295" s="71">
        <f>penggarapan!BR591</f>
        <v>-17.818125792955733</v>
      </c>
      <c r="N295" s="71">
        <f>penggarapan!BI297</f>
        <v>188.77180001411898</v>
      </c>
      <c r="O295" s="71">
        <f>penggarapan!BZ591</f>
        <v>157.77164496975502</v>
      </c>
      <c r="P295" s="71">
        <f>penggarapan!BM297</f>
        <v>-73.538945107237595</v>
      </c>
      <c r="Q295" s="71">
        <f>penggarapan!CA591</f>
        <v>-78.280641161253058</v>
      </c>
    </row>
    <row r="296" spans="1:17" ht="15">
      <c r="A296" s="69" t="str">
        <f>TEXT(penggarapan!F298,"dddd")</f>
        <v>Rabu</v>
      </c>
      <c r="B296" s="91">
        <f>DATE(penggarapan!D298,penggarapan!E298,penggarapan!F298)</f>
        <v>41612</v>
      </c>
      <c r="C296" s="92">
        <f>penggarapan!J298/24</f>
        <v>0.96875</v>
      </c>
      <c r="D296" s="90">
        <f>penggarapan!AN298*149598000</f>
        <v>147434457.21720165</v>
      </c>
      <c r="E296" s="93">
        <f>penggarapan!BA592</f>
        <v>358166.99335958151</v>
      </c>
      <c r="F296" s="69"/>
      <c r="G296" s="94">
        <f>penggarapan!AV298</f>
        <v>16.748536379426199</v>
      </c>
      <c r="H296" s="94">
        <f>penggarapan!BM592/15</f>
        <v>16.022417140308796</v>
      </c>
      <c r="I296" s="95">
        <f>penggarapan!AP298</f>
        <v>252.68018242971831</v>
      </c>
      <c r="J296" s="71">
        <f>penggarapan!AJ592</f>
        <v>237.41692624670733</v>
      </c>
      <c r="K296" s="71">
        <f>penggarapan!AX298</f>
        <v>-22.313841350975729</v>
      </c>
      <c r="L296" s="71">
        <f>penggarapan!AP592</f>
        <v>1.7958197012076125</v>
      </c>
      <c r="M296" s="71">
        <f>penggarapan!BR592</f>
        <v>-17.830374266934683</v>
      </c>
      <c r="N296" s="71">
        <f>penggarapan!BI298</f>
        <v>175.72242940748166</v>
      </c>
      <c r="O296" s="71">
        <f>penggarapan!BZ592</f>
        <v>143.76841744918843</v>
      </c>
      <c r="P296" s="71">
        <f>penggarapan!BM298</f>
        <v>-74.496619000286685</v>
      </c>
      <c r="Q296" s="71">
        <f>penggarapan!CA592</f>
        <v>-76.442639005913904</v>
      </c>
    </row>
    <row r="297" spans="1:17" ht="15">
      <c r="A297" s="69" t="str">
        <f>TEXT(penggarapan!F299,"dddd")</f>
        <v>Rabu</v>
      </c>
      <c r="B297" s="91">
        <f>DATE(penggarapan!D299,penggarapan!E299,penggarapan!F299)</f>
        <v>41612</v>
      </c>
      <c r="C297" s="92">
        <f>penggarapan!J299/24</f>
        <v>0.97916666666666663</v>
      </c>
      <c r="D297" s="90">
        <f>penggarapan!AN299*149598000</f>
        <v>147434230.02503416</v>
      </c>
      <c r="E297" s="93">
        <f>penggarapan!BA593</f>
        <v>358156.43517250492</v>
      </c>
      <c r="F297" s="69"/>
      <c r="G297" s="94">
        <f>penggarapan!AV299</f>
        <v>16.749291770710069</v>
      </c>
      <c r="H297" s="94">
        <f>penggarapan!BM593/15</f>
        <v>16.02382020348637</v>
      </c>
      <c r="I297" s="95">
        <f>penggarapan!AP299</f>
        <v>252.69075163346906</v>
      </c>
      <c r="J297" s="71">
        <f>penggarapan!AJ593</f>
        <v>237.44037242770918</v>
      </c>
      <c r="K297" s="71">
        <f>penggarapan!AX299</f>
        <v>-22.315193609626334</v>
      </c>
      <c r="L297" s="71">
        <f>penggarapan!AP593</f>
        <v>1.7899442307003177</v>
      </c>
      <c r="M297" s="71">
        <f>penggarapan!BR593</f>
        <v>-17.841370052779421</v>
      </c>
      <c r="N297" s="71">
        <f>penggarapan!BI299</f>
        <v>163.1366325757819</v>
      </c>
      <c r="O297" s="71">
        <f>penggarapan!BZ593</f>
        <v>133.67267729904944</v>
      </c>
      <c r="P297" s="71">
        <f>penggarapan!BM299</f>
        <v>-74.642225692139391</v>
      </c>
      <c r="Q297" s="71">
        <f>penggarapan!CA593</f>
        <v>-73.975250912069683</v>
      </c>
    </row>
    <row r="298" spans="1:17" ht="15">
      <c r="A298" s="69" t="str">
        <f>TEXT(penggarapan!F300,"dddd")</f>
        <v>Rabu</v>
      </c>
      <c r="B298" s="91">
        <f>DATE(penggarapan!D300,penggarapan!E300,penggarapan!F300)</f>
        <v>41612</v>
      </c>
      <c r="C298" s="92">
        <f>penggarapan!J300/24</f>
        <v>0.98958333333333337</v>
      </c>
      <c r="D298" s="90">
        <f>penggarapan!AN300*149598000</f>
        <v>147434002.90404069</v>
      </c>
      <c r="E298" s="93">
        <f>penggarapan!BA594</f>
        <v>358146.02207463601</v>
      </c>
      <c r="F298" s="69"/>
      <c r="G298" s="94">
        <f>penggarapan!AV300</f>
        <v>16.750047178985401</v>
      </c>
      <c r="H298" s="94">
        <f>penggarapan!BM594/15</f>
        <v>16.025232544555951</v>
      </c>
      <c r="I298" s="95">
        <f>penggarapan!AP300</f>
        <v>252.70132087025087</v>
      </c>
      <c r="J298" s="71">
        <f>penggarapan!AJ594</f>
        <v>237.46397302202479</v>
      </c>
      <c r="K298" s="71">
        <f>penggarapan!AX300</f>
        <v>-22.316545085378749</v>
      </c>
      <c r="L298" s="71">
        <f>penggarapan!AP594</f>
        <v>1.7973489443031807</v>
      </c>
      <c r="M298" s="71">
        <f>penggarapan!BR594</f>
        <v>-17.839457124071092</v>
      </c>
      <c r="N298" s="71">
        <f>penggarapan!BI300</f>
        <v>152.1449802468872</v>
      </c>
      <c r="O298" s="71">
        <f>penggarapan!BZ594</f>
        <v>126.51059271413509</v>
      </c>
      <c r="P298" s="71">
        <f>penggarapan!BM300</f>
        <v>-73.953622025790239</v>
      </c>
      <c r="Q298" s="71">
        <f>penggarapan!CA594</f>
        <v>-71.130601081948583</v>
      </c>
    </row>
    <row r="299" spans="1:17" ht="15">
      <c r="A299" s="69" t="str">
        <f>TEXT(penggarapan!F301,"dddd")</f>
        <v>Rabu</v>
      </c>
      <c r="B299" s="91">
        <f>DATE(penggarapan!D301,penggarapan!E301,penggarapan!F301)</f>
        <v>41612</v>
      </c>
      <c r="C299" s="92">
        <f>penggarapan!J301/24</f>
        <v>1</v>
      </c>
      <c r="D299" s="90">
        <f>penggarapan!AN301*149598000</f>
        <v>147433775.85424948</v>
      </c>
      <c r="E299" s="93">
        <f>penggarapan!BA595</f>
        <v>358135.75413506926</v>
      </c>
      <c r="F299" s="69"/>
      <c r="G299" s="94">
        <f>penggarapan!AV301</f>
        <v>16.750802604176851</v>
      </c>
      <c r="H299" s="94">
        <f>penggarapan!BM595/15</f>
        <v>16.026653864273271</v>
      </c>
      <c r="I299" s="95">
        <f>penggarapan!AP301</f>
        <v>252.71189013910913</v>
      </c>
      <c r="J299" s="71">
        <f>penggarapan!AJ595</f>
        <v>237.48772301717028</v>
      </c>
      <c r="K299" s="71">
        <f>penggarapan!AX301</f>
        <v>-22.317895778035538</v>
      </c>
      <c r="L299" s="71">
        <f>penggarapan!AP595</f>
        <v>1.8100093174928826</v>
      </c>
      <c r="M299" s="71">
        <f>penggarapan!BR595</f>
        <v>-17.832452536774749</v>
      </c>
      <c r="N299" s="71">
        <f>penggarapan!BI301</f>
        <v>143.17836658337291</v>
      </c>
      <c r="O299" s="71">
        <f>penggarapan!BZ595</f>
        <v>121.37588695444049</v>
      </c>
      <c r="P299" s="71">
        <f>penggarapan!BM301</f>
        <v>-72.529364037686008</v>
      </c>
      <c r="Q299" s="71">
        <f>penggarapan!CA595</f>
        <v>-68.051464540008425</v>
      </c>
    </row>
    <row r="300" spans="1:17" ht="15">
      <c r="A300" s="69" t="str">
        <f>TEXT(penggarapan!F302,"dddd")</f>
        <v>Rabu</v>
      </c>
      <c r="B300" s="91">
        <f>DATE(penggarapan!D302,penggarapan!E302,penggarapan!F302)</f>
        <v>41612</v>
      </c>
      <c r="C300" s="92">
        <f>penggarapan!J302/24</f>
        <v>1.0104166666666667</v>
      </c>
      <c r="D300" s="90">
        <f>penggarapan!AN302*149598000</f>
        <v>147433548.87565824</v>
      </c>
      <c r="E300" s="93">
        <f>penggarapan!BA596</f>
        <v>358125.6314206422</v>
      </c>
      <c r="F300" s="69"/>
      <c r="G300" s="94">
        <f>penggarapan!AV302</f>
        <v>16.751558046310436</v>
      </c>
      <c r="H300" s="94">
        <f>penggarapan!BM596/15</f>
        <v>16.028083859901628</v>
      </c>
      <c r="I300" s="95">
        <f>penggarapan!AP302</f>
        <v>252.72245944050749</v>
      </c>
      <c r="J300" s="71">
        <f>penggarapan!AJ596</f>
        <v>237.51161734277076</v>
      </c>
      <c r="K300" s="71">
        <f>penggarapan!AX302</f>
        <v>-22.319245687580704</v>
      </c>
      <c r="L300" s="71">
        <f>penggarapan!AP596</f>
        <v>1.8071257981581483</v>
      </c>
      <c r="M300" s="71">
        <f>penggarapan!BR596</f>
        <v>-17.840623615762063</v>
      </c>
      <c r="N300" s="71">
        <f>penggarapan!BI302</f>
        <v>136.1168875370297</v>
      </c>
      <c r="O300" s="71">
        <f>penggarapan!BZ596</f>
        <v>117.65657003764792</v>
      </c>
      <c r="P300" s="71">
        <f>penggarapan!BM302</f>
        <v>-70.530598310126237</v>
      </c>
      <c r="Q300" s="71">
        <f>penggarapan!CA596</f>
        <v>-64.816313201397946</v>
      </c>
    </row>
    <row r="301" spans="1:17" ht="15">
      <c r="A301" s="69" t="str">
        <f>TEXT(penggarapan!F303,"dddd")</f>
        <v>Rabu</v>
      </c>
      <c r="B301" s="91">
        <f>DATE(penggarapan!D303,penggarapan!E303,penggarapan!F303)</f>
        <v>41612</v>
      </c>
      <c r="C301" s="92">
        <f>penggarapan!J303/24</f>
        <v>1.0208333333333333</v>
      </c>
      <c r="D301" s="90">
        <f>penggarapan!AN303*149598000</f>
        <v>147433321.96826491</v>
      </c>
      <c r="E301" s="93">
        <f>penggarapan!BA597</f>
        <v>358115.65399736905</v>
      </c>
      <c r="F301" s="69"/>
      <c r="G301" s="94">
        <f>penggarapan!AV303</f>
        <v>16.752313505411966</v>
      </c>
      <c r="H301" s="94">
        <f>penggarapan!BM597/15</f>
        <v>16.029522225146803</v>
      </c>
      <c r="I301" s="95">
        <f>penggarapan!AP303</f>
        <v>252.73302877490676</v>
      </c>
      <c r="J301" s="71">
        <f>penggarapan!AJ597</f>
        <v>237.53565086948964</v>
      </c>
      <c r="K301" s="71">
        <f>penggarapan!AX303</f>
        <v>-22.320594813997715</v>
      </c>
      <c r="L301" s="71">
        <f>penggarapan!AP597</f>
        <v>1.7989167918573969</v>
      </c>
      <c r="M301" s="71">
        <f>penggarapan!BR597</f>
        <v>-17.854012552697426</v>
      </c>
      <c r="N301" s="71">
        <f>penggarapan!BI303</f>
        <v>130.62187985151911</v>
      </c>
      <c r="O301" s="71">
        <f>penggarapan!BZ597</f>
        <v>114.89382938028723</v>
      </c>
      <c r="P301" s="71">
        <f>penggarapan!BM303</f>
        <v>-68.114667833887097</v>
      </c>
      <c r="Q301" s="71">
        <f>penggarapan!CA597</f>
        <v>-61.482642126263791</v>
      </c>
    </row>
    <row r="302" spans="1:17" ht="15">
      <c r="A302" s="69" t="str">
        <f>TEXT(penggarapan!F304,"dddd")</f>
        <v>Rabu</v>
      </c>
      <c r="B302" s="91">
        <f>DATE(penggarapan!D304,penggarapan!E304,penggarapan!F304)</f>
        <v>41612</v>
      </c>
      <c r="C302" s="92">
        <f>penggarapan!J304/24</f>
        <v>1.03125</v>
      </c>
      <c r="D302" s="90">
        <f>penggarapan!AN304*149598000</f>
        <v>147433095.1320976</v>
      </c>
      <c r="E302" s="93">
        <f>penggarapan!BA598</f>
        <v>358105.82193174504</v>
      </c>
      <c r="F302" s="69"/>
      <c r="G302" s="94">
        <f>penggarapan!AV304</f>
        <v>16.753068981406148</v>
      </c>
      <c r="H302" s="94">
        <f>penggarapan!BM598/15</f>
        <v>16.030968650087189</v>
      </c>
      <c r="I302" s="95">
        <f>penggarapan!AP304</f>
        <v>252.74359814135326</v>
      </c>
      <c r="J302" s="71">
        <f>penggarapan!AJ598</f>
        <v>237.55981840787695</v>
      </c>
      <c r="K302" s="71">
        <f>penggarapan!AX304</f>
        <v>-22.321943157089617</v>
      </c>
      <c r="L302" s="71">
        <f>penggarapan!AP598</f>
        <v>1.8169498397781938</v>
      </c>
      <c r="M302" s="71">
        <f>penggarapan!BR598</f>
        <v>-17.841854235645094</v>
      </c>
      <c r="N302" s="71">
        <f>penggarapan!BI304</f>
        <v>180</v>
      </c>
      <c r="O302" s="71">
        <f>penggarapan!BZ598</f>
        <v>112.75182164458127</v>
      </c>
      <c r="P302" s="71">
        <f>penggarapan!BM304</f>
        <v>-65.404802189374919</v>
      </c>
      <c r="Q302" s="71">
        <f>penggarapan!CA598</f>
        <v>-58.090702690030525</v>
      </c>
    </row>
    <row r="304" spans="1:17">
      <c r="A304" t="str">
        <f>TEXT(penggarapan!F601,"dddd")</f>
        <v>Minggu</v>
      </c>
      <c r="B304" s="17">
        <f>DATE(penggarapan!D601,penggarapan!E601,penggarapan!F601)</f>
        <v>41609</v>
      </c>
      <c r="C304">
        <f>penggarapan!J601/24</f>
        <v>4.1666666666666664E-2</v>
      </c>
    </row>
  </sheetData>
  <dataValidations count="3">
    <dataValidation type="list" allowBlank="1" showInputMessage="1" showErrorMessage="1" sqref="A13">
      <formula1>$A$13:$A$302</formula1>
    </dataValidation>
    <dataValidation type="list" allowBlank="1" showInputMessage="1" showErrorMessage="1" sqref="B13">
      <formula1>$B$13:$B$302</formula1>
    </dataValidation>
    <dataValidation type="list" allowBlank="1" showInputMessage="1" showErrorMessage="1" sqref="C13">
      <formula1>$C$13:$C$302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/>
  <dimension ref="A1:CI696"/>
  <sheetViews>
    <sheetView topLeftCell="F1" zoomScale="78" zoomScaleNormal="78" workbookViewId="0">
      <selection activeCell="Q8" sqref="Q8"/>
    </sheetView>
  </sheetViews>
  <sheetFormatPr defaultRowHeight="14.25"/>
  <cols>
    <col min="3" max="3" width="14.375" bestFit="1" customWidth="1"/>
    <col min="5" max="5" width="10.625" customWidth="1"/>
    <col min="6" max="6" width="12.125" customWidth="1"/>
    <col min="7" max="7" width="13" customWidth="1"/>
    <col min="8" max="8" width="14.25" customWidth="1"/>
    <col min="9" max="9" width="11.625" customWidth="1"/>
    <col min="10" max="10" width="11.75" customWidth="1"/>
    <col min="11" max="11" width="11" customWidth="1"/>
    <col min="12" max="12" width="12.125" customWidth="1"/>
    <col min="13" max="13" width="11.375" customWidth="1"/>
    <col min="14" max="14" width="14.75" customWidth="1"/>
    <col min="15" max="15" width="11.625" customWidth="1"/>
    <col min="16" max="16" width="12.625" customWidth="1"/>
    <col min="17" max="17" width="11.875" customWidth="1"/>
    <col min="18" max="18" width="10.625" customWidth="1"/>
    <col min="19" max="19" width="11.625" customWidth="1"/>
    <col min="20" max="20" width="11" customWidth="1"/>
    <col min="21" max="21" width="11.625" customWidth="1"/>
    <col min="22" max="22" width="11.875" customWidth="1"/>
    <col min="23" max="23" width="12.625" customWidth="1"/>
    <col min="24" max="24" width="12.875" customWidth="1"/>
    <col min="25" max="25" width="16.375" customWidth="1"/>
    <col min="26" max="26" width="15.25" customWidth="1"/>
    <col min="27" max="27" width="14.125" customWidth="1"/>
    <col min="28" max="28" width="12.875" customWidth="1"/>
    <col min="29" max="29" width="14.625" customWidth="1"/>
    <col min="30" max="30" width="11.25" customWidth="1"/>
    <col min="32" max="32" width="14" customWidth="1"/>
    <col min="40" max="40" width="11.125" customWidth="1"/>
    <col min="41" max="41" width="6.125" customWidth="1"/>
    <col min="42" max="42" width="12.625" customWidth="1"/>
    <col min="43" max="43" width="11.75" customWidth="1"/>
    <col min="47" max="47" width="10" customWidth="1"/>
    <col min="48" max="48" width="17.75" customWidth="1"/>
    <col min="49" max="49" width="11" customWidth="1"/>
    <col min="50" max="50" width="11.375" customWidth="1"/>
    <col min="51" max="51" width="11" bestFit="1" customWidth="1"/>
    <col min="52" max="53" width="11.125" customWidth="1"/>
    <col min="54" max="54" width="10.875" customWidth="1"/>
    <col min="55" max="55" width="12.375" customWidth="1"/>
    <col min="56" max="56" width="12.625" customWidth="1"/>
    <col min="57" max="57" width="12.375" customWidth="1"/>
    <col min="58" max="58" width="11.75" customWidth="1"/>
    <col min="59" max="59" width="12.25" customWidth="1"/>
    <col min="60" max="60" width="10.875" customWidth="1"/>
    <col min="61" max="61" width="11.625" customWidth="1"/>
    <col min="65" max="65" width="12.625" customWidth="1"/>
    <col min="77" max="77" width="12.625" customWidth="1"/>
    <col min="78" max="78" width="11.875" customWidth="1"/>
    <col min="79" max="79" width="13.375" customWidth="1"/>
  </cols>
  <sheetData>
    <row r="1" spans="1:69" ht="15">
      <c r="C1" t="s">
        <v>2</v>
      </c>
      <c r="D1" t="s">
        <v>3</v>
      </c>
      <c r="E1" t="s">
        <v>4</v>
      </c>
      <c r="K1" s="12" t="s">
        <v>70</v>
      </c>
      <c r="P1" s="12" t="s">
        <v>80</v>
      </c>
    </row>
    <row r="2" spans="1:69">
      <c r="B2" t="s">
        <v>0</v>
      </c>
      <c r="C2" s="6">
        <f>'prediksi saat ijtima&amp;istiqbal'!C6</f>
        <v>7</v>
      </c>
      <c r="D2" s="6">
        <f>'prediksi saat ijtima&amp;istiqbal'!D6</f>
        <v>0</v>
      </c>
      <c r="E2" s="6">
        <f>'prediksi saat ijtima&amp;istiqbal'!E6</f>
        <v>10</v>
      </c>
      <c r="F2" s="7" t="str">
        <f>'prediksi saat ijtima&amp;istiqbal'!F6</f>
        <v>N</v>
      </c>
      <c r="G2">
        <f>'prediksi saat ijtima&amp;istiqbal'!G6</f>
        <v>7.0027777777777782</v>
      </c>
      <c r="H2" t="s">
        <v>5</v>
      </c>
      <c r="I2" s="5">
        <f>'prediksi saat ijtima&amp;istiqbal'!C3</f>
        <v>2</v>
      </c>
      <c r="K2" t="s">
        <v>71</v>
      </c>
      <c r="L2" s="10">
        <f>AN8</f>
        <v>12</v>
      </c>
      <c r="M2" t="s">
        <v>73</v>
      </c>
      <c r="N2" s="11">
        <f>AQ9</f>
        <v>1.5512398909777403E-2</v>
      </c>
      <c r="P2" t="s">
        <v>83</v>
      </c>
      <c r="Q2" s="10">
        <f>AN12</f>
        <v>12</v>
      </c>
      <c r="R2" t="s">
        <v>73</v>
      </c>
      <c r="S2" s="11">
        <f>AQ13</f>
        <v>0.39428632380440831</v>
      </c>
      <c r="AP2">
        <f>AP8+1</f>
        <v>4.0155123989097774</v>
      </c>
    </row>
    <row r="3" spans="1:69">
      <c r="B3" t="s">
        <v>1</v>
      </c>
      <c r="C3" s="6">
        <f>'prediksi saat ijtima&amp;istiqbal'!C7</f>
        <v>111</v>
      </c>
      <c r="D3" s="6">
        <f>'prediksi saat ijtima&amp;istiqbal'!D7</f>
        <v>18</v>
      </c>
      <c r="E3" s="6">
        <f>'prediksi saat ijtima&amp;istiqbal'!E7</f>
        <v>54</v>
      </c>
      <c r="F3" s="7" t="str">
        <f>'prediksi saat ijtima&amp;istiqbal'!F7</f>
        <v>E</v>
      </c>
      <c r="G3">
        <f>'prediksi saat ijtima&amp;istiqbal'!G7</f>
        <v>111.315</v>
      </c>
      <c r="H3" t="s">
        <v>6</v>
      </c>
      <c r="I3" s="5">
        <f>'prediksi saat ijtima&amp;istiqbal'!C4</f>
        <v>1435</v>
      </c>
      <c r="K3" t="s">
        <v>72</v>
      </c>
      <c r="L3" s="10">
        <f>AM8</f>
        <v>2013</v>
      </c>
      <c r="M3" t="s">
        <v>79</v>
      </c>
      <c r="N3" s="13">
        <f>AS9</f>
        <v>0.32472073224311077</v>
      </c>
      <c r="P3" s="9" t="s">
        <v>49</v>
      </c>
      <c r="Q3" s="10">
        <f>AM12</f>
        <v>2013</v>
      </c>
      <c r="R3" t="s">
        <v>79</v>
      </c>
      <c r="S3" s="11">
        <f>AS13</f>
        <v>0.70349465713774162</v>
      </c>
    </row>
    <row r="4" spans="1:69">
      <c r="B4" t="s">
        <v>219</v>
      </c>
      <c r="C4" t="s">
        <v>220</v>
      </c>
      <c r="G4">
        <f>G3/15</f>
        <v>7.4210000000000003</v>
      </c>
      <c r="K4" t="s">
        <v>45</v>
      </c>
      <c r="L4" s="10">
        <f>AO8</f>
        <v>3</v>
      </c>
      <c r="M4" t="s">
        <v>74</v>
      </c>
      <c r="N4" s="11">
        <f>AR9</f>
        <v>0.30717906557644409</v>
      </c>
      <c r="P4" t="s">
        <v>81</v>
      </c>
      <c r="Q4" s="10">
        <f>AO12</f>
        <v>17</v>
      </c>
      <c r="R4" t="s">
        <v>82</v>
      </c>
      <c r="S4" s="11">
        <f>AR13</f>
        <v>0.68595299047107505</v>
      </c>
      <c r="AP4">
        <f>AP8-1</f>
        <v>2.0155123989097774</v>
      </c>
    </row>
    <row r="5" spans="1:69" ht="15">
      <c r="H5" t="s">
        <v>76</v>
      </c>
      <c r="K5" t="s">
        <v>69</v>
      </c>
      <c r="L5" s="14"/>
      <c r="P5" t="s">
        <v>69</v>
      </c>
      <c r="Q5" s="14"/>
      <c r="AT5" t="s">
        <v>155</v>
      </c>
      <c r="BM5" t="s">
        <v>326</v>
      </c>
    </row>
    <row r="6" spans="1:69">
      <c r="C6" s="15" t="s">
        <v>7</v>
      </c>
      <c r="D6" s="15" t="s">
        <v>9</v>
      </c>
      <c r="E6" t="s">
        <v>10</v>
      </c>
      <c r="F6" t="s">
        <v>11</v>
      </c>
      <c r="G6" t="s">
        <v>12</v>
      </c>
      <c r="H6" s="15" t="s">
        <v>13</v>
      </c>
      <c r="I6" s="15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  <c r="AA6" t="s">
        <v>32</v>
      </c>
      <c r="AB6" t="s">
        <v>33</v>
      </c>
      <c r="AC6" t="s">
        <v>34</v>
      </c>
      <c r="AD6" t="s">
        <v>68</v>
      </c>
      <c r="AE6" t="s">
        <v>35</v>
      </c>
      <c r="AF6" t="s">
        <v>36</v>
      </c>
      <c r="AG6" t="s">
        <v>37</v>
      </c>
      <c r="AH6" t="s">
        <v>38</v>
      </c>
      <c r="AI6" t="s">
        <v>39</v>
      </c>
      <c r="AJ6" t="s">
        <v>40</v>
      </c>
      <c r="AK6" t="s">
        <v>41</v>
      </c>
      <c r="AL6" t="s">
        <v>42</v>
      </c>
      <c r="AM6" t="s">
        <v>43</v>
      </c>
      <c r="AN6" t="s">
        <v>44</v>
      </c>
      <c r="AO6" t="s">
        <v>45</v>
      </c>
      <c r="AP6" t="s">
        <v>46</v>
      </c>
      <c r="AQ6" t="s">
        <v>47</v>
      </c>
      <c r="AR6" t="s">
        <v>48</v>
      </c>
      <c r="AS6" t="s">
        <v>75</v>
      </c>
      <c r="AT6" t="s">
        <v>49</v>
      </c>
      <c r="AU6" t="s">
        <v>50</v>
      </c>
      <c r="AV6" t="s">
        <v>51</v>
      </c>
      <c r="AW6" t="s">
        <v>52</v>
      </c>
      <c r="AX6" t="s">
        <v>53</v>
      </c>
      <c r="AY6" t="s">
        <v>54</v>
      </c>
      <c r="AZ6" t="s">
        <v>65</v>
      </c>
      <c r="BA6" t="s">
        <v>55</v>
      </c>
      <c r="BB6" t="s">
        <v>56</v>
      </c>
      <c r="BC6" t="s">
        <v>57</v>
      </c>
      <c r="BD6" t="s">
        <v>58</v>
      </c>
      <c r="BE6" t="s">
        <v>59</v>
      </c>
      <c r="BF6" t="s">
        <v>60</v>
      </c>
      <c r="BG6" t="s">
        <v>61</v>
      </c>
      <c r="BH6" t="s">
        <v>62</v>
      </c>
      <c r="BI6" t="s">
        <v>63</v>
      </c>
      <c r="BJ6" t="s">
        <v>66</v>
      </c>
    </row>
    <row r="7" spans="1:69"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64</v>
      </c>
      <c r="W7" t="s">
        <v>64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BJ7" t="s">
        <v>67</v>
      </c>
    </row>
    <row r="8" spans="1:69">
      <c r="A8" t="s">
        <v>8</v>
      </c>
      <c r="C8" s="2">
        <f>12*I3+I2-17050</f>
        <v>172</v>
      </c>
      <c r="D8" s="1">
        <f>C8/1236.85</f>
        <v>0.13906294215143308</v>
      </c>
      <c r="E8" s="1">
        <f xml:space="preserve"> 1 - 0.002516*D8 - 0.0000074*D8*D8</f>
        <v>0.99964997453263305</v>
      </c>
      <c r="F8" s="1">
        <f>RADIANS(MOD(2.5534+29.10535669*C8-0.0000218*D8*D8-0.00000011*D8*D8*D8,360))</f>
        <v>5.7364565601743749</v>
      </c>
      <c r="G8" s="1">
        <f xml:space="preserve"> RADIANS(MOD(201.5643 + 385.81693528*C8 + 0.0107438*D8*D8 + 0.00001239*D8*D8*D8 - 0.000000058*D8*D8*D8*D8, 360))</f>
        <v>5.6213106567259779</v>
      </c>
      <c r="H8">
        <f xml:space="preserve"> RADIANS(MOD(160.7108 + 390.67050274*C8 - 0.0016341*D8*D8 - 0.00000227*D8*D8*D8 + 0.000000011*D8*D8*D8*D8, 360))</f>
        <v>0.6289684856215384</v>
      </c>
      <c r="I8">
        <f xml:space="preserve"> RADIANS(MOD(124.7746 - 1.5637558*C8 + 0.0020691*D8*D8 + 0.00000215*D8*D8*D8, 360))</f>
        <v>3.7665713644719805</v>
      </c>
      <c r="J8">
        <f xml:space="preserve"> (299.77 +  0.107408*C8- 0.009173*D8*D8)*PI()/180</f>
        <v>5.5544056004204938</v>
      </c>
      <c r="K8">
        <f xml:space="preserve"> (251.88 +  0.016321*C8)*PI()/180</f>
        <v>4.4451304121248114</v>
      </c>
      <c r="L8">
        <f xml:space="preserve"> (251.83 + 26.651886*C8)*PI()/180</f>
        <v>84.40332661668053</v>
      </c>
      <c r="M8">
        <f xml:space="preserve"> (349.42 + 36.412478*C8)*PI()/180</f>
        <v>115.40756181683857</v>
      </c>
      <c r="N8">
        <f xml:space="preserve"> ( 84.66 + 18.206239*C8)*PI()/180</f>
        <v>56.132111916998383</v>
      </c>
      <c r="O8">
        <f xml:space="preserve"> (141.74 + 53.303771*C8)*PI()/180</f>
        <v>162.48995460257686</v>
      </c>
      <c r="P8">
        <f xml:space="preserve"> (207.14 +  2.453732*C8)*PI()/180</f>
        <v>10.981295818766881</v>
      </c>
      <c r="Q8">
        <f xml:space="preserve"> (154.84 +  7.30686*C8)*PI()/180</f>
        <v>24.637415390738948</v>
      </c>
      <c r="R8">
        <f xml:space="preserve"> ( 34.52 + 27.261239*C8)*PI()/180</f>
        <v>82.439808798159319</v>
      </c>
      <c r="S8">
        <f xml:space="preserve"> (207.19 +  0.121824*C8)*PI()/180</f>
        <v>3.981859221374378</v>
      </c>
      <c r="T8">
        <f xml:space="preserve"> (291.34 +  1.844379*C8)*PI()/180</f>
        <v>10.621605869958444</v>
      </c>
      <c r="U8">
        <f xml:space="preserve"> (161.72 + 24.198154*C8)*PI()/180</f>
        <v>75.46458962152262</v>
      </c>
      <c r="V8">
        <f xml:space="preserve"> (239.56 + 25.513099*C8)*PI()/180</f>
        <v>80.770574505288536</v>
      </c>
      <c r="W8">
        <f xml:space="preserve"> (331.55 +  3.592518*C8)*PI()/180</f>
        <v>16.571257151379005</v>
      </c>
      <c r="X8">
        <f xml:space="preserve"> 2451550.09765 + 29.530588853*C8 + 0.0001337*D8*D8 - 0.00000015*D8*D8*D8 + 0.00000000073*D8*D8*D8*D8</f>
        <v>2456629.3589353007</v>
      </c>
      <c r="Y8">
        <f xml:space="preserve"> (325*SIN(J8) + 165*SIN(K8) + 164*SIN(L8) + 126*SIN(M8) + 110*SIN(N8) + 62*SIN(O8) + 60*SIN(P8) + 56*SIN(Q8) + 47*SIN(R8) + 42*SIN(S8) + 40*SIN(T8) + 37*SIN(U8) + 35*SIN(V8) + 23*SIN(W8))/1000000</f>
        <v>-4.7315118138830742E-4</v>
      </c>
      <c r="Z8">
        <f xml:space="preserve"> (-40720*SIN(G8) + 17241*E8*SIN(F8) +  1608*SIN(2*G8) + 1039*SIN(2*H8) + 739*E8*SIN(G8-F8) - 514*E8*SIN(G8+F8) + 208*E8*E8*SIN(2*F8) - 111*SIN(G8-2*H8) - 57*SIN(G8+2*H8) + 56*E8*SIN(2*G8+F8) - 42*SIN(3*G8) + 42*E8*SIN(F8+2*H8) + 38*E8*SIN(F8-2*H8) - 24*E8*SIN(2*G8-F8) - 17*SIN(I8) - 7*SIN(G8+2*F8) + 4*SIN(2*(G8-H8)) + 4*SIN(3*F8) + 3*SIN(G8+F8-2*H8) +3*SIN(2*(G8+H8)) - 3*SIN(G8+F8+2*H8) + 3*SIN(G8-F8+2*H8) - 2*SIN(G8-F8-2*H8) - 2*SIN(3*G8+F8) + 2*SIN(4*G8))/100000</f>
        <v>0.15784285376511015</v>
      </c>
      <c r="AA8">
        <f>X8+Y8+Z8</f>
        <v>2456629.5163050033</v>
      </c>
      <c r="AB8">
        <f>BJ8/86400</f>
        <v>7.9260439441383669E-4</v>
      </c>
      <c r="AC8">
        <f>AA8-AB8</f>
        <v>2456629.5155123989</v>
      </c>
      <c r="AD8">
        <f>AC8+0.5</f>
        <v>2456630.0155123989</v>
      </c>
      <c r="AE8">
        <f>INT(AD8)</f>
        <v>2456630</v>
      </c>
      <c r="AF8">
        <f>AD8-AE8</f>
        <v>1.5512398909777403E-2</v>
      </c>
      <c r="AG8">
        <f>INT((AE8 - 1867216.25)/36524.25)</f>
        <v>16</v>
      </c>
      <c r="AH8">
        <f>IF(AE8&lt;2299161, AE8, AE8+1+AG8-INT(AG8/4))</f>
        <v>2456643</v>
      </c>
      <c r="AI8">
        <f xml:space="preserve"> AH8 + 1524</f>
        <v>2458167</v>
      </c>
      <c r="AJ8">
        <f xml:space="preserve"> INT((AI8 - 122.1)/365.25)</f>
        <v>6729</v>
      </c>
      <c r="AK8">
        <f xml:space="preserve"> INT(365.25*AJ8)</f>
        <v>2457767</v>
      </c>
      <c r="AL8">
        <f xml:space="preserve"> INT((AI8 - AK8)/30.6001)</f>
        <v>13</v>
      </c>
      <c r="AM8">
        <f>IF(AN8&gt;2,AJ8-4716,AJ8-4715)</f>
        <v>2013</v>
      </c>
      <c r="AN8">
        <f>IF(AL8&lt;14,AL8-1,AL8-13)</f>
        <v>12</v>
      </c>
      <c r="AO8">
        <f>INT(AP8)</f>
        <v>3</v>
      </c>
      <c r="AP8">
        <f xml:space="preserve"> AI8 - AK8 - INT(30.6001*AL8) + AF8</f>
        <v>3.0155123989097774</v>
      </c>
      <c r="AQ8">
        <f>AP8-AO8</f>
        <v>1.5512398909777403E-2</v>
      </c>
      <c r="AR8">
        <f>AQ8+7/24</f>
        <v>0.30717906557644409</v>
      </c>
      <c r="AS8">
        <f>AQ8+G4/24</f>
        <v>0.32472073224311077</v>
      </c>
      <c r="AT8">
        <f>2000+100*D8</f>
        <v>2013.9062942151434</v>
      </c>
      <c r="AU8">
        <f>IF(AT8&lt;=-500,-20+32*(AT8/100-18.2)*(AT8/100-18.2),0)</f>
        <v>0</v>
      </c>
      <c r="AV8">
        <f>IF(AT8&gt;-500, IF(AT8&lt;=500, 10583.6 - 1014.41*(AT8/100) + 33.78311*(AT8/100)*(AT8/100) - 5.952053*(AT8/100)*(AT8/100)*(AT8/100) - 0.1798452*(AT8/100)*(AT8/100)*(AT8/100)*(AT8/100) + 0.022174192*(AT8/100)*(AT8/100)*(AT8/100)*(AT8/100)*(AT8/100) + 0.0090316521*(AT8/100)*(AT8/100)*(AT8/100)*(AT8/100)*(AT8/100)*(AT8/100), 0), 0)</f>
        <v>0</v>
      </c>
      <c r="AW8">
        <f>IF(AT8&gt;500, IF(AT8&lt;=1600, 1574.2 - 556.01*(AT8/100-10) + 71.23472*(AT8/100-10)*(AT8/100-10) + 0.319781*(AT8/100-10)*(AT8/100-10)*(AT8/100-10) - 0.8503463*(AT8/100-10)*(AT8/100-10)*(AT8/100-10)*(AT8/100-10) - 0.005050998*(AT8/100-10)*(AT8/100-10)*(AT8/100-10)*(AT8/100-10)*(AT8/100-10) + 0.0083572073*(AT8/100-10)*(AT8/100-10)*(AT8/100-10)*(AT8/100-10)*(AT8/100-10)*(AT8/100-10), 0), 0)</f>
        <v>0</v>
      </c>
      <c r="AX8">
        <f>IF(AT8&gt;1600, IF(AT8&lt;=1700, 120 - 0.9808*(AT8-1600) - 0.01532*(AT8-1600)*(AT8-1600) + (AT8-1600)*(AT8-1600)*(AT8-1600)/7129, 0), 0)</f>
        <v>0</v>
      </c>
      <c r="AY8">
        <f>IF(AT8&gt;1700, IF(AT8&lt;=1800, 8.83 + 0.1603*(AT8-1700) - 0.0059285*(AT8-1700)*(AT8-1700) + 0.00013336*(AT8-1700)*(AT8-1700)*(AT8-1700) - (AT8-1700)*(AT8-1700)*(AT8-1700)*(AT8-1700)/1174000, 0), 0)</f>
        <v>0</v>
      </c>
      <c r="AZ8">
        <f>IF(AT8&gt;1800, IF(AT8&lt;=1860, 13.72 - 0.332447*(AT8-1800) + 0.0068612*(AT8-1800)*(AT8-1800) + 0.0041116*(AT8-1800)*(AT8-1800)*(AT8-1800) - 0.00037436*(AT8-1800)*(AT8-1800)*(AT8-1800)*(AT8-1800) + 0.0000121272*(AT8-1800)*(AT8-1800)*(AT8-1800)*(AT8-1800)*(AT8-1800) - 0.0000001699*(AT8-1800)*(AT8-1800)*(AT8-1800)*(AT8-1800)*(AT8-1800)*(AT8-1800) + 0.000000000875*(AT8-1800)*(AT8-1800)*(AT8-1800)*(AT8-1800)*(AT8-1800)*(AT8-1800)*(AT8-1800), 0), 0)</f>
        <v>0</v>
      </c>
      <c r="BA8">
        <f>IF(AT8&gt;1860, IF(AT8&lt;=1900, 7.62 + 0.5737*(AT8-1860) - 0.251754*(AT8-1860)*(AT8-1860) + 0.01680668*(AT8-1860)*(AT8-1860)*(AT8-1860) - 0.0004473624*(AT8-1860)*(AT8-1860)*(AT8-1860)*(AT8-1860) + (AT8-1860)*(AT8-1860)*(AT8-1860)*(AT8-1860)*(AT8-1860)/233174, 0), 0)</f>
        <v>0</v>
      </c>
      <c r="BB8">
        <f>IF(AT8&gt;1900, IF(AT8&lt;=1920, -2.79 + 1.494119*(AT8-1900) - 0.0598939*(AT8-1900)*(AT8-1900) + 0.0061966*(AT8-1900)*(AT8-1900)*(AT8-1900) - 0.000197*(AT8-1900)*(AT8-1900)*(AT8-1900)*(AT8-1900), 0), 0)</f>
        <v>0</v>
      </c>
      <c r="BC8">
        <f>IF(AT8&gt;1920, IF(AT8&lt;=1941, 21.2 + 0.84493*(AT8-1920) - 0.0761*(AT8-1920)*(AT8-1920) + 0.0020936*(AT8-1920)*(AT8-1920)*(AT8-1920), 0), 0)</f>
        <v>0</v>
      </c>
      <c r="BD8">
        <f>IF(AT8&gt;1941, IF(AT8&lt;=1961, 29.07 + 0.407*(AT8-1950) - (AT8-1950)*(AT8-1950)/233 + (AT8-1950)*(AT8-1950)*(AT8-1950)/2547, 0), 0)</f>
        <v>0</v>
      </c>
      <c r="BE8">
        <f>IF(AT8&gt;1961, IF(AT8&lt;=1986, 45.45 + 1.067*(AT8-1975) - (AT8-1975)*(AT8-1975)/260 - (AT8-1975)*(AT8-1975)*(AT8-1975)/718, 0), 0)</f>
        <v>0</v>
      </c>
      <c r="BF8">
        <f>IF(AT8&gt;1986, IF(AT8&lt;=2005, 63.86 + 0.3345*(AT8-2000) - 0.060374*(AT8-2000)*(AT8-2000) + 0.0017275*(AT8-2000)*(AT8-2000)*(AT8-2000) + 0.000651814*(AT8-2000)*(AT8-2000)*(AT8-2000)*(AT8-2000) + 0.00002373599*(AT8-2000)*(AT8-2000)*(AT8-2000)*(AT8-2000)*(AT8-2000), 0), 0)</f>
        <v>0</v>
      </c>
      <c r="BG8">
        <f>IF(AT8&gt;2005, IF(AT8&lt;=2050, 62.92 + 0.32217*(AT8-2000) + 0.005589*(AT8-2000)*(AT8-2000), 0), 0)</f>
        <v>68.481019677355491</v>
      </c>
      <c r="BH8">
        <f>IF(AT8&gt;2050, IF(AT8&lt;=2150, -20 + 32*((AT8 - 1820)/100)*((AT8 - 1820)/100) - 0.5628*(2150 - AT8), 0), 0)</f>
        <v>0</v>
      </c>
      <c r="BI8">
        <f>IF(AT8&gt;2150, -20 + 32*((AT8 - 1820)/100)*((AT8 - 1820)/100), 0)</f>
        <v>0</v>
      </c>
      <c r="BJ8">
        <f>SUM(AU8:BI8)</f>
        <v>68.481019677355491</v>
      </c>
    </row>
    <row r="9" spans="1:69">
      <c r="AO9" t="str">
        <f>TEXT(AO8,"dddd")</f>
        <v>Selasa</v>
      </c>
      <c r="AQ9" s="4">
        <f>AQ8</f>
        <v>1.5512398909777403E-2</v>
      </c>
      <c r="AR9" s="4">
        <f>AR8</f>
        <v>0.30717906557644409</v>
      </c>
      <c r="AS9" s="3">
        <f>AS8</f>
        <v>0.32472073224311077</v>
      </c>
    </row>
    <row r="10" spans="1:69">
      <c r="AQ10" s="3"/>
    </row>
    <row r="11" spans="1:69"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78</v>
      </c>
      <c r="U11" t="s">
        <v>78</v>
      </c>
      <c r="V11" t="s">
        <v>78</v>
      </c>
      <c r="W11" t="s">
        <v>78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69</v>
      </c>
    </row>
    <row r="12" spans="1:69">
      <c r="A12" t="s">
        <v>77</v>
      </c>
      <c r="C12" s="8">
        <f>C8+0.5</f>
        <v>172.5</v>
      </c>
      <c r="D12">
        <f>C12/1236.85</f>
        <v>0.13946719489024539</v>
      </c>
      <c r="E12">
        <f xml:space="preserve"> 1 - 0.002516*D12 - 0.0000074*D12*D12</f>
        <v>0.99964895659952757</v>
      </c>
      <c r="F12">
        <f>RADIANS(MOD(2.5534+29.10535669*C12-0.0000218*D12*D12-0.00000011*D12*D12*D12,360))</f>
        <v>5.9904487122354055</v>
      </c>
      <c r="G12">
        <f xml:space="preserve"> RADIANS(MOD(201.5643 + 385.81693528*C12 + 0.0107438*D12*D12 + 0.00001239*D12*D12*D12 - 0.000000058*D12*D12*D12*D12, 360))</f>
        <v>2.7050132859595681</v>
      </c>
      <c r="H12">
        <f xml:space="preserve"> RADIANS(MOD(160.7108 + 390.67050274*C12 - 0.0016341*D12*D12 - 0.00000227*D12*D12*D12 + 0.000000011*D12*D12*D12*D12, 360))</f>
        <v>4.0382117640268778</v>
      </c>
      <c r="I12">
        <f xml:space="preserve"> RADIANS(MOD(124.7746 - 1.5637558*C12 + 0.0020691*D12*D12 + 0.00000215*D12*D12*D12, 360))</f>
        <v>3.7529250248354393</v>
      </c>
      <c r="J12">
        <f xml:space="preserve"> (299.77 +  0.107408*C12- 0.009173*D12*D12)*PI()/180</f>
        <v>5.5553428940153795</v>
      </c>
      <c r="K12">
        <f xml:space="preserve"> (251.88 +  0.016321*C12)*PI()/180</f>
        <v>4.4452728397184211</v>
      </c>
      <c r="L12">
        <f xml:space="preserve"> (251.83 + 26.651886*C12)*PI()/180</f>
        <v>84.63590819796363</v>
      </c>
      <c r="M12">
        <f xml:space="preserve"> (349.42 + 36.412478*C12)*PI()/180</f>
        <v>115.72532063179355</v>
      </c>
      <c r="N12">
        <f xml:space="preserve"> ( 84.66 + 18.206239*C12)*PI()/180</f>
        <v>56.290991324475876</v>
      </c>
      <c r="O12">
        <f xml:space="preserve"> (141.74 + 53.303771*C12)*PI()/180</f>
        <v>162.95511775641637</v>
      </c>
      <c r="P12">
        <f xml:space="preserve"> (207.14 +  2.453732*C12)*PI()/180</f>
        <v>11.002708669947653</v>
      </c>
      <c r="Q12">
        <f xml:space="preserve"> (154.84 +  7.30686*C12)*PI()/180</f>
        <v>24.701179773230088</v>
      </c>
      <c r="R12">
        <f xml:space="preserve"> ( 34.52 + 27.261239*C12)*PI()/180</f>
        <v>82.677707987520861</v>
      </c>
      <c r="S12">
        <f xml:space="preserve"> (207.19 +  0.121824*C12)*PI()/180</f>
        <v>3.9829223363283526</v>
      </c>
      <c r="T12">
        <f xml:space="preserve"> (291.34 +  1.844379*C12)*PI()/180</f>
        <v>10.637701113060764</v>
      </c>
      <c r="U12">
        <f xml:space="preserve"> (161.72 + 24.198154*C12)*PI()/180</f>
        <v>75.675758351624935</v>
      </c>
      <c r="V12">
        <f xml:space="preserve"> (239.56 + 25.513099*C12)*PI()/180</f>
        <v>80.993218295257179</v>
      </c>
      <c r="W12">
        <f xml:space="preserve"> (331.55 +  3.592518*C12)*PI()/180</f>
        <v>16.602607785147583</v>
      </c>
      <c r="X12">
        <f xml:space="preserve"> 2451550.09765 + 29.530588853*C12+ 0.0001337*D12*D12 - 0.00000015*D12*D12*D12 + 0.00000000073*D12*D12*D12*D12</f>
        <v>2456644.1242297427</v>
      </c>
      <c r="Y12">
        <f xml:space="preserve"> (325*SIN(J12) + 165*SIN(K12) + 164*SIN(L12) + 126*SIN(M12) + 110*SIN(N12) + 62*SIN(O12) + 60*SIN(P12) + 56*SIN(Q12) + 47*SIN(R12) + 42*SIN(S12) + 40*SIN(T12) + 37*SIN(U12) + 35*SIN(V12) + 23*SIN(W12))/1000000</f>
        <v>-4.7833949424494997E-4</v>
      </c>
      <c r="Z12">
        <f xml:space="preserve"> (-40720*SIN(G12) + 17241*E12*SIN(F12) +  1608*SIN(2*G12) + 1039*SIN(2*H12) + 739*E12*SIN(G12-F12) - 514*E12*SIN(G12+F12) + 208*E12*E12*SIN(2*F12) - 111*SIN(G12-2*H12) - 57*SIN(G12+2*H12) + 56*E12*SIN(2*G12+F12) - 42*SIN(3*G12) + 42*E12*SIN(F12+2*H12) + 38*E12*SIN(F12-2*H12) - 24*E12*SIN(2*G12-F12) - 17*SIN(I12) - 7*SIN(G12+2*F12) + 4*SIN(2*(G12-H12)) + 4*SIN(3*F12) + 3*SIN(G12+F12-2*H12) +3*SIN(2*(G12+H12)) - 3*SIN(G12+F12+2*H12) + 3*SIN(G12-F12+2*H12) - 2*SIN(G12-F12-2*H12) - 2*SIN(3*G12+F12) + 2*SIN(4*G12))/100000</f>
        <v>-0.22867247493418152</v>
      </c>
      <c r="AA12">
        <f>X12+Y12+Z12</f>
        <v>2456643.8950789282</v>
      </c>
      <c r="AB12">
        <f>AB8</f>
        <v>7.9260439441383669E-4</v>
      </c>
      <c r="AC12">
        <f>AA12-AB12</f>
        <v>2456643.8942863238</v>
      </c>
      <c r="AD12">
        <f>AC12+0.5</f>
        <v>2456644.3942863238</v>
      </c>
      <c r="AE12">
        <f>INT(AD12)</f>
        <v>2456644</v>
      </c>
      <c r="AF12">
        <f>AD12-AE12</f>
        <v>0.39428632380440831</v>
      </c>
      <c r="AG12">
        <f>INT((AE12 - 1867216.25)/36524.25)</f>
        <v>16</v>
      </c>
      <c r="AH12">
        <f>IF(AE12&lt;2299161, AE12, AE12+1+AG12-INT(AG12/4))</f>
        <v>2456657</v>
      </c>
      <c r="AI12">
        <f>AH12+1524</f>
        <v>2458181</v>
      </c>
      <c r="AJ12">
        <f xml:space="preserve"> INT((AI12 - 122.1)/365.25)</f>
        <v>6729</v>
      </c>
      <c r="AK12">
        <f xml:space="preserve"> INT(365.25*AJ12)</f>
        <v>2457767</v>
      </c>
      <c r="AL12">
        <f xml:space="preserve"> INT((AI12 - AK12)/30.6001)</f>
        <v>13</v>
      </c>
      <c r="AM12">
        <f>IF(AN12&gt;2,AJ12-4716,AJ12-4715)</f>
        <v>2013</v>
      </c>
      <c r="AN12">
        <f>IF(AL12&lt;14,AL12-1,AL12-13)</f>
        <v>12</v>
      </c>
      <c r="AO12">
        <f>INT(AP12)</f>
        <v>17</v>
      </c>
      <c r="AP12">
        <f xml:space="preserve"> AI12- AK12 - INT(30.6001*AL12) + AF12</f>
        <v>17.394286323804408</v>
      </c>
      <c r="AQ12">
        <f>AP12-AO12</f>
        <v>0.39428632380440831</v>
      </c>
      <c r="AR12">
        <f>AQ12+7/24</f>
        <v>0.68595299047107505</v>
      </c>
      <c r="AS12">
        <f>AQ12+G4/24</f>
        <v>0.70349465713774162</v>
      </c>
    </row>
    <row r="13" spans="1:69">
      <c r="W13" t="s">
        <v>114</v>
      </c>
      <c r="X13" t="s">
        <v>116</v>
      </c>
      <c r="Y13" t="s">
        <v>118</v>
      </c>
      <c r="AD13" t="s">
        <v>122</v>
      </c>
      <c r="AF13" t="s">
        <v>124</v>
      </c>
      <c r="AG13" t="s">
        <v>126</v>
      </c>
      <c r="AH13" t="s">
        <v>128</v>
      </c>
      <c r="AI13" t="s">
        <v>129</v>
      </c>
      <c r="AJ13" t="s">
        <v>64</v>
      </c>
      <c r="AL13" t="s">
        <v>133</v>
      </c>
      <c r="AM13" t="s">
        <v>64</v>
      </c>
      <c r="AO13" t="str">
        <f>TEXT(AO12,"dddd")</f>
        <v>Selasa</v>
      </c>
      <c r="AQ13" s="4">
        <f>AQ12</f>
        <v>0.39428632380440831</v>
      </c>
      <c r="AR13" s="4">
        <f>AR12</f>
        <v>0.68595299047107505</v>
      </c>
      <c r="AS13" s="4">
        <f>AS12</f>
        <v>0.70349465713774162</v>
      </c>
      <c r="BD13" t="s">
        <v>145</v>
      </c>
      <c r="BE13" t="s">
        <v>64</v>
      </c>
      <c r="BF13" t="s">
        <v>64</v>
      </c>
      <c r="BG13" t="s">
        <v>148</v>
      </c>
      <c r="BI13" t="s">
        <v>150</v>
      </c>
    </row>
    <row r="14" spans="1:69">
      <c r="A14" t="s">
        <v>0</v>
      </c>
      <c r="B14" t="s">
        <v>1</v>
      </c>
      <c r="C14" t="s">
        <v>104</v>
      </c>
      <c r="D14" t="s">
        <v>84</v>
      </c>
      <c r="E14" t="s">
        <v>44</v>
      </c>
      <c r="F14" t="s">
        <v>45</v>
      </c>
      <c r="H14" t="s">
        <v>85</v>
      </c>
      <c r="I14" t="s">
        <v>3</v>
      </c>
      <c r="J14" t="s">
        <v>101</v>
      </c>
      <c r="L14" t="s">
        <v>103</v>
      </c>
      <c r="M14" t="s">
        <v>102</v>
      </c>
      <c r="N14" t="s">
        <v>105</v>
      </c>
      <c r="O14" t="s">
        <v>106</v>
      </c>
      <c r="P14" t="s">
        <v>107</v>
      </c>
      <c r="Q14" t="s">
        <v>108</v>
      </c>
      <c r="R14" t="s">
        <v>109</v>
      </c>
      <c r="S14" t="s">
        <v>110</v>
      </c>
      <c r="T14" t="s">
        <v>111</v>
      </c>
      <c r="U14" t="s">
        <v>112</v>
      </c>
      <c r="V14" t="s">
        <v>113</v>
      </c>
      <c r="W14" t="s">
        <v>115</v>
      </c>
      <c r="X14" t="s">
        <v>117</v>
      </c>
      <c r="Y14" t="s">
        <v>119</v>
      </c>
      <c r="Z14" t="s">
        <v>64</v>
      </c>
      <c r="AA14" t="s">
        <v>14</v>
      </c>
      <c r="AB14" t="s">
        <v>120</v>
      </c>
      <c r="AC14" t="s">
        <v>121</v>
      </c>
      <c r="AD14" t="s">
        <v>123</v>
      </c>
      <c r="AE14" t="s">
        <v>123</v>
      </c>
      <c r="AF14" t="s">
        <v>125</v>
      </c>
      <c r="AG14" t="s">
        <v>127</v>
      </c>
      <c r="AH14" t="s">
        <v>125</v>
      </c>
      <c r="AI14" t="s">
        <v>130</v>
      </c>
      <c r="AJ14" t="s">
        <v>131</v>
      </c>
      <c r="AK14" t="s">
        <v>132</v>
      </c>
      <c r="AL14" t="s">
        <v>134</v>
      </c>
      <c r="AM14" t="s">
        <v>135</v>
      </c>
      <c r="AN14" t="s">
        <v>136</v>
      </c>
      <c r="AP14" t="s">
        <v>140</v>
      </c>
      <c r="AQ14" t="s">
        <v>138</v>
      </c>
      <c r="AR14" t="s">
        <v>139</v>
      </c>
      <c r="AS14" t="s">
        <v>67</v>
      </c>
      <c r="AT14" t="s">
        <v>64</v>
      </c>
      <c r="AU14" t="s">
        <v>141</v>
      </c>
      <c r="AV14" t="s">
        <v>142</v>
      </c>
      <c r="AW14" t="s">
        <v>143</v>
      </c>
      <c r="AX14" t="s">
        <v>122</v>
      </c>
      <c r="AY14" t="s">
        <v>154</v>
      </c>
      <c r="AZ14" t="s">
        <v>2</v>
      </c>
      <c r="BA14" t="s">
        <v>139</v>
      </c>
      <c r="BB14" t="s">
        <v>67</v>
      </c>
      <c r="BC14" t="s">
        <v>144</v>
      </c>
      <c r="BD14" t="s">
        <v>146</v>
      </c>
      <c r="BE14" t="s">
        <v>0</v>
      </c>
      <c r="BF14" t="s">
        <v>1</v>
      </c>
      <c r="BG14" t="s">
        <v>147</v>
      </c>
      <c r="BH14" t="s">
        <v>149</v>
      </c>
      <c r="BI14" t="s">
        <v>151</v>
      </c>
      <c r="BJ14" t="s">
        <v>138</v>
      </c>
      <c r="BK14" t="s">
        <v>3</v>
      </c>
      <c r="BL14" t="s">
        <v>152</v>
      </c>
      <c r="BM14" t="s">
        <v>153</v>
      </c>
      <c r="BO14" t="s">
        <v>2</v>
      </c>
      <c r="BP14" t="s">
        <v>139</v>
      </c>
      <c r="BQ14" t="s">
        <v>67</v>
      </c>
    </row>
    <row r="15" spans="1:69">
      <c r="A15">
        <f>G2</f>
        <v>7.0027777777777782</v>
      </c>
      <c r="B15">
        <f>G3</f>
        <v>111.315</v>
      </c>
      <c r="C15">
        <f>INT(G3/15)</f>
        <v>7</v>
      </c>
      <c r="D15">
        <f>L3</f>
        <v>2013</v>
      </c>
      <c r="E15">
        <f>L2</f>
        <v>12</v>
      </c>
      <c r="F15">
        <f>L4-1</f>
        <v>2</v>
      </c>
      <c r="H15">
        <v>1</v>
      </c>
      <c r="I15">
        <v>0</v>
      </c>
      <c r="J15">
        <f>H15+I15/60</f>
        <v>1</v>
      </c>
      <c r="L15">
        <f>INT(D15/100)</f>
        <v>20</v>
      </c>
      <c r="M15">
        <f>IF(D15&lt;1583,IF(E15&lt;11,IF(F15&lt;4,0,IF(F15&gt;14,2+INT(L15/4)-L15,"TANGGAL SALAH")),2+INT(L15/4)-L15),2+INT(L15/4)-L15)</f>
        <v>-13</v>
      </c>
      <c r="N15">
        <f>1720994.5+INT(365.25*D15)+INT(30.60001*(E15+1))+M15+F15+(H15+I15/60)/24 - C15/24</f>
        <v>2456628.25</v>
      </c>
      <c r="O15">
        <f>'delta T'!F19/86400</f>
        <v>7.9269203913977097E-4</v>
      </c>
      <c r="P15">
        <f>N15+O15</f>
        <v>2456628.2507926919</v>
      </c>
      <c r="Q15">
        <f>(P15-2451545)/36525</f>
        <v>0.13917182183961532</v>
      </c>
      <c r="R15">
        <f>MOD(280.46607+36000.7698*Q15, 360)</f>
        <v>250.75879069460461</v>
      </c>
      <c r="S15">
        <f>MOD(357.5291+35999.0503*Q15, 360)</f>
        <v>327.58251474695044</v>
      </c>
      <c r="T15">
        <f xml:space="preserve"> (1.9146 - 0.0048*Q15)*SIN(V15) + (0.02 - 0.0001)*SIN(2*V15) + 0.0003*SIN(3*V15)</f>
        <v>-1.0443379736769616</v>
      </c>
      <c r="U15">
        <f>RADIANS(R15)</f>
        <v>4.3765665259401692</v>
      </c>
      <c r="V15">
        <f>RADIANS(S15)</f>
        <v>5.7173934542971647</v>
      </c>
      <c r="W15">
        <f>0.0167086 - 0.000042*Q15</f>
        <v>1.6702754783482737E-2</v>
      </c>
      <c r="X15">
        <f>R15+T15</f>
        <v>249.71445272092765</v>
      </c>
      <c r="Y15">
        <f>S15+T15</f>
        <v>326.53817677327345</v>
      </c>
      <c r="Z15">
        <f>RADIANS(Y15)</f>
        <v>5.6991663181528951</v>
      </c>
      <c r="AA15">
        <f>MOD(125.04452-1934.13626*Q15, 360)</f>
        <v>215.8672530097401</v>
      </c>
      <c r="AB15">
        <f>RADIANS(AA15)</f>
        <v>3.7675943122556035</v>
      </c>
      <c r="AC15">
        <f>23.43929111 - 0.01300417*Q15</f>
        <v>23.437481295969587</v>
      </c>
      <c r="AD15">
        <f>9.2*COS(AB15)/3600 + 0.57*COS(2*U15)/3600</f>
        <v>-2.1949057345343258E-3</v>
      </c>
      <c r="AE15">
        <f>AC15+AD15</f>
        <v>23.435286390235053</v>
      </c>
      <c r="AF15">
        <f>1720994.5+INT(365.25*D15)+INT(30.60001*(E15+1))+M15+F15</f>
        <v>2456628.5</v>
      </c>
      <c r="AG15">
        <f>(AF15-2451545)/36525</f>
        <v>0.13917864476386038</v>
      </c>
      <c r="AH15">
        <f>MOD(6.6973745583+2400.0513369072*AG15+0.0000258622*AG15*AG15,24)</f>
        <v>4.7332674937041475</v>
      </c>
      <c r="AI15">
        <f>MOD(AH15+(H15+I15/60-C15)*1.00273790935,24)</f>
        <v>22.716840037604147</v>
      </c>
      <c r="AJ15">
        <f>RADIANS(AE15)</f>
        <v>0.40902290865741836</v>
      </c>
      <c r="AK15">
        <f>MOD(AI15+B15/15,24)</f>
        <v>6.1378400376041462</v>
      </c>
      <c r="AL15">
        <f>MOD(AK15-BH15,24)*15</f>
        <v>204.01302433721307</v>
      </c>
      <c r="AM15">
        <f>RADIANS(AL15)</f>
        <v>3.5606989916356904</v>
      </c>
      <c r="AN15">
        <f>1.000001018*(1-W15*W15)/(1+W15*COS(Z15))</f>
        <v>0.98598302294295903</v>
      </c>
      <c r="AO15" t="s">
        <v>137</v>
      </c>
      <c r="AP15">
        <f>X15-0.00569-0.00478*SIN(AB15)</f>
        <v>249.71156336732201</v>
      </c>
      <c r="AQ15">
        <f>INT(AP15)</f>
        <v>249</v>
      </c>
      <c r="AR15">
        <f>INT(60*(AP15-AQ15))</f>
        <v>42</v>
      </c>
      <c r="AS15">
        <f>INT(3600*(AP15-AQ15)-60*AR15)</f>
        <v>41</v>
      </c>
      <c r="AT15">
        <f>RADIANS(AP15)</f>
        <v>4.358288961062228</v>
      </c>
      <c r="AU15">
        <f>MOD(DEGREES(ATAN2(COS(AT15),COS(AJ15)*SIN(AT15))),360)</f>
        <v>248.05457622684912</v>
      </c>
      <c r="AV15" s="18">
        <f>AU15/15</f>
        <v>16.536971748456608</v>
      </c>
      <c r="AW15">
        <f>RADIANS(AU15)</f>
        <v>4.32936907979777</v>
      </c>
      <c r="AX15">
        <f>DEGREES(ASIN(SIN(AJ15)*SIN(AT15)))</f>
        <v>-21.90313111976781</v>
      </c>
      <c r="AY15" t="str">
        <f>IF(AX15&lt;0, "NEGATIF", "POSITIF")</f>
        <v>NEGATIF</v>
      </c>
      <c r="AZ15">
        <f>INT(ABS(AX15))</f>
        <v>21</v>
      </c>
      <c r="BA15">
        <f>INT(60*(ABS(AX15)-AZ15))</f>
        <v>54</v>
      </c>
      <c r="BB15">
        <f>INT(3600*(ABS(AX15)-AZ15)-60*BA15)</f>
        <v>11</v>
      </c>
      <c r="BC15">
        <f>RADIANS(AX15)</f>
        <v>-0.38228175453598073</v>
      </c>
      <c r="BD15">
        <f>ATAN2(COS(AM15)*SIN(BE15)-TAN(BC15)*COS(BE15),SIN(AM15))</f>
        <v>-0.95541051992978343</v>
      </c>
      <c r="BE15">
        <f>RADIANS(A15)</f>
        <v>0.12222152900771403</v>
      </c>
      <c r="BF15">
        <f>RADIANS(B15)</f>
        <v>1.9428132568574878</v>
      </c>
      <c r="BG15">
        <f>DEGREES(BD16)</f>
        <v>-57.987150550834208</v>
      </c>
      <c r="BH15">
        <f>AU15/15</f>
        <v>16.536971748456608</v>
      </c>
      <c r="BI15">
        <f>MOD(BG15+180,360)</f>
        <v>122.0128494491658</v>
      </c>
      <c r="BJ15">
        <f>INT(BI15)</f>
        <v>122</v>
      </c>
      <c r="BK15">
        <f>INT(60*(BI15-BJ15))</f>
        <v>0</v>
      </c>
      <c r="BL15">
        <f>INT(3600*(BI15-BJ15)-60*BK15)</f>
        <v>46</v>
      </c>
      <c r="BM15">
        <f>DEGREES(ASIN(SIN(BE15)*SIN(BC15)+COS(BE15)*COS(BC15)*COS(AM15)))</f>
        <v>-62.458209631554219</v>
      </c>
      <c r="BN15" t="str">
        <f>IF(BM15&lt;0, "NEGATIF", "POSITIF")</f>
        <v>NEGATIF</v>
      </c>
      <c r="BO15">
        <f>INT(ABS(BM15))</f>
        <v>62</v>
      </c>
      <c r="BP15">
        <f>INT(60*(ABS(BM15)-BO15))</f>
        <v>27</v>
      </c>
      <c r="BQ15">
        <f>INT(3600*(ABS(BM15)-BO15)-60*BP15)</f>
        <v>29</v>
      </c>
    </row>
    <row r="16" spans="1:69">
      <c r="A16">
        <f>A15</f>
        <v>7.0027777777777782</v>
      </c>
      <c r="B16">
        <f>B15</f>
        <v>111.315</v>
      </c>
      <c r="C16">
        <f>INT(G3/15)</f>
        <v>7</v>
      </c>
      <c r="D16">
        <f>L3</f>
        <v>2013</v>
      </c>
      <c r="E16">
        <f>L2</f>
        <v>12</v>
      </c>
      <c r="F16">
        <f>L4-1</f>
        <v>2</v>
      </c>
      <c r="H16">
        <v>1</v>
      </c>
      <c r="I16">
        <v>15</v>
      </c>
      <c r="J16">
        <f t="shared" ref="J16:J79" si="0">H16+I16/60</f>
        <v>1.25</v>
      </c>
      <c r="L16">
        <f t="shared" ref="L16:L79" si="1">INT(D16/100)</f>
        <v>20</v>
      </c>
      <c r="M16">
        <f t="shared" ref="M16:M79" si="2">IF(D16&lt;1583,IF(E16&lt;11,IF(F16&lt;4,0,IF(F16&gt;14,2+INT(L16/4)-L16,"TANGGAL SALAH")),2+INT(L16/4)-L16),2+INT(L16/4)-L16)</f>
        <v>-13</v>
      </c>
      <c r="N16">
        <f t="shared" ref="N16:N79" si="3">1720994.5+INT(365.25*D16)+INT(30.60001*(E16+1))+M16+F16+(H16+I16/60)/24 - C16/24</f>
        <v>2456628.260416667</v>
      </c>
      <c r="O16">
        <f>'delta T'!F19/86400</f>
        <v>7.9269203913977097E-4</v>
      </c>
      <c r="P16">
        <f t="shared" ref="P16:P79" si="4">N16+O16</f>
        <v>2456628.2612093589</v>
      </c>
      <c r="Q16">
        <f t="shared" ref="Q16:Q79" si="5">(P16-2451545)/36525</f>
        <v>0.13917210703241414</v>
      </c>
      <c r="R16">
        <f t="shared" ref="R16:R79" si="6">MOD(280.46607+36000.7698*Q16, 360)</f>
        <v>250.76905785490362</v>
      </c>
      <c r="S16">
        <f t="shared" ref="S16:S79" si="7">MOD(357.5291+35999.0503*Q16, 360)</f>
        <v>327.59278141686082</v>
      </c>
      <c r="T16">
        <f t="shared" ref="T16:T79" si="8" xml:space="preserve"> (1.9146 - 0.0048*Q16)*SIN(V16) + (0.02 - 0.0001)*SIN(2*V16) + 0.0003*SIN(3*V16)</f>
        <v>-1.0440454351217621</v>
      </c>
      <c r="U16">
        <f t="shared" ref="U16:U79" si="9">RADIANS(R16)</f>
        <v>4.3767457216922168</v>
      </c>
      <c r="V16">
        <f t="shared" ref="V16:V79" si="10">RADIANS(S16)</f>
        <v>5.7175726414903156</v>
      </c>
      <c r="W16">
        <f t="shared" ref="W16:W79" si="11">0.0167086 - 0.000042*Q16</f>
        <v>1.6702754771504638E-2</v>
      </c>
      <c r="X16">
        <f t="shared" ref="X16:X79" si="12">R16+T16</f>
        <v>249.72501241978185</v>
      </c>
      <c r="Y16">
        <f t="shared" ref="Y16:Y79" si="13">S16+T16</f>
        <v>326.54873598173907</v>
      </c>
      <c r="Z16">
        <f t="shared" ref="Z16:Z79" si="14">RADIANS(Y16)</f>
        <v>5.6993506111070245</v>
      </c>
      <c r="AA16">
        <f t="shared" ref="AA16:AA79" si="15">MOD(125.04452-1934.13626*Q16, 360)</f>
        <v>215.86670140800683</v>
      </c>
      <c r="AB16">
        <f t="shared" ref="AB16:AB79" si="16">RADIANS(AA16)</f>
        <v>3.7675846849891985</v>
      </c>
      <c r="AC16">
        <f t="shared" ref="AC16:AC79" si="17">23.43929111 - 0.01300417*Q16</f>
        <v>23.437481292260891</v>
      </c>
      <c r="AD16">
        <f t="shared" ref="AD16:AD79" si="18">9.2*COS(AB16)/3600 + 0.57*COS(2*U16)/3600</f>
        <v>-2.1949554527765486E-3</v>
      </c>
      <c r="AE16">
        <f t="shared" ref="AE16:AE79" si="19">AC16+AD16</f>
        <v>23.435286336808115</v>
      </c>
      <c r="AF16">
        <f t="shared" ref="AF16:AF79" si="20">1720994.5+INT(365.25*D16)+INT(30.60001*(E16+1))+M16+F16</f>
        <v>2456628.5</v>
      </c>
      <c r="AG16">
        <f t="shared" ref="AG16:AG79" si="21">(AF16-2451545)/36525</f>
        <v>0.13917864476386038</v>
      </c>
      <c r="AH16">
        <f t="shared" ref="AH16:AH79" si="22">MOD(6.6973745583+2400.0513369072*AG16+0.0000258622*AG16*AG16,24)</f>
        <v>4.7332674937041475</v>
      </c>
      <c r="AI16">
        <f t="shared" ref="AI16:AI79" si="23">MOD(AH16+(H16+I16/60-C16)*1.00273790935,24)</f>
        <v>22.967524514941648</v>
      </c>
      <c r="AJ16">
        <f t="shared" ref="AJ16:AJ79" si="24">RADIANS(AE16)</f>
        <v>0.40902290772494238</v>
      </c>
      <c r="AK16">
        <f t="shared" ref="AK16:AK79" si="25">MOD(AI16+B16/15,24)</f>
        <v>6.388524514941647</v>
      </c>
      <c r="AL16">
        <f>MOD(AK16-BH16,24)*15</f>
        <v>207.762036581742</v>
      </c>
      <c r="AM16">
        <f t="shared" ref="AM16:AM79" si="26">RADIANS(AL16)</f>
        <v>3.6261315990003027</v>
      </c>
      <c r="AN16">
        <f t="shared" ref="AN16:AN79" si="27">1.000001018*(1-W16*W16)/(1+W16*COS(Z16))</f>
        <v>0.98598137271293418</v>
      </c>
      <c r="AO16" t="s">
        <v>137</v>
      </c>
      <c r="AP16">
        <f t="shared" ref="AP16:AP79" si="28">X16-0.00569-0.00478*SIN(AB16)</f>
        <v>249.72212302888389</v>
      </c>
      <c r="AQ16">
        <f t="shared" ref="AQ16:AQ79" si="29">INT(AP16)</f>
        <v>249</v>
      </c>
      <c r="AR16">
        <f t="shared" ref="AR16:AR79" si="30">INT(60*(AP16-AQ16))</f>
        <v>43</v>
      </c>
      <c r="AS16">
        <f t="shared" ref="AS16:AS79" si="31">INT(3600*(AP16-AQ16)-60*AR16)</f>
        <v>19</v>
      </c>
      <c r="AT16">
        <f t="shared" ref="AT16:AT79" si="32">RADIANS(AP16)</f>
        <v>4.3584732619243782</v>
      </c>
      <c r="AU16">
        <f t="shared" ref="AU16:AU79" si="33">MOD(DEGREES(ATAN2(COS(AT16),COS(AJ16)*SIN(AT16))),360)</f>
        <v>248.06583114238268</v>
      </c>
      <c r="AV16" s="18">
        <f t="shared" ref="AV16:AV79" si="34">AU16/15</f>
        <v>16.537722076158847</v>
      </c>
      <c r="AW16">
        <f t="shared" ref="AW16:AW79" si="35">RADIANS(AU16)</f>
        <v>4.3295655151308639</v>
      </c>
      <c r="AX16">
        <f t="shared" ref="AX16:AX79" si="36">DEGREES(ASIN(SIN(AJ16)*SIN(AT16)))</f>
        <v>-21.904700218722184</v>
      </c>
      <c r="AY16" t="str">
        <f t="shared" ref="AY16:AY79" si="37">IF(AX16&lt;0, "NEGATIF", "POSITIF")</f>
        <v>NEGATIF</v>
      </c>
      <c r="AZ16">
        <f t="shared" ref="AZ16:AZ79" si="38">INT(ABS(AX16))</f>
        <v>21</v>
      </c>
      <c r="BA16">
        <f t="shared" ref="BA16:BA79" si="39">INT(60*(ABS(AX16)-AZ16))</f>
        <v>54</v>
      </c>
      <c r="BB16">
        <f t="shared" ref="BB16:BB79" si="40">INT(3600*(ABS(AX16)-AZ16)-60*BA16)</f>
        <v>16</v>
      </c>
      <c r="BC16">
        <f t="shared" ref="BC16:BC79" si="41">RADIANS(AX16)</f>
        <v>-0.38230914047902415</v>
      </c>
      <c r="BD16">
        <f t="shared" ref="BD16:BD79" si="42">ATAN2(COS(AM16)*SIN(BE16)-TAN(BC16)*COS(BE16),SIN(AM16))</f>
        <v>-1.0120667009617004</v>
      </c>
      <c r="BE16">
        <f t="shared" ref="BE16:BE79" si="43">RADIANS(A16)</f>
        <v>0.12222152900771403</v>
      </c>
      <c r="BF16">
        <f t="shared" ref="BF16:BF79" si="44">RADIANS(B16)</f>
        <v>1.9428132568574878</v>
      </c>
      <c r="BG16">
        <f t="shared" ref="BG16:BG79" si="45">DEGREES(BD17)</f>
        <v>-60.54346241084329</v>
      </c>
      <c r="BH16">
        <f t="shared" ref="BH16:BH79" si="46">AU16/15</f>
        <v>16.537722076158847</v>
      </c>
      <c r="BI16">
        <f t="shared" ref="BI16:BI79" si="47">MOD(BG16+180,360)</f>
        <v>119.45653758915671</v>
      </c>
      <c r="BJ16">
        <f t="shared" ref="BJ16:BJ79" si="48">INT(BI16)</f>
        <v>119</v>
      </c>
      <c r="BK16">
        <f t="shared" ref="BK16:BK79" si="49">INT(60*(BI16-BJ16))</f>
        <v>27</v>
      </c>
      <c r="BL16">
        <f t="shared" ref="BL16:BL79" si="50">INT(3600*(BI16-BJ16)-60*BK16)</f>
        <v>23</v>
      </c>
      <c r="BM16">
        <f t="shared" ref="BM16:BM79" si="51">DEGREES(ASIN(SIN(BE16)*SIN(BC16)+COS(BE16)*COS(BC16)*COS(AM16)))</f>
        <v>-59.357506688985666</v>
      </c>
      <c r="BN16" t="str">
        <f t="shared" ref="BN16:BN79" si="52">IF(BM16&lt;0, "NEGATIF", "POSITIF")</f>
        <v>NEGATIF</v>
      </c>
      <c r="BO16">
        <f t="shared" ref="BO16:BO79" si="53">INT(ABS(BM16))</f>
        <v>59</v>
      </c>
      <c r="BP16">
        <f t="shared" ref="BP16:BP79" si="54">INT(60*(ABS(BM16)-BO16))</f>
        <v>21</v>
      </c>
      <c r="BQ16">
        <f t="shared" ref="BQ16:BQ79" si="55">INT(3600*(ABS(BM16)-BO16)-60*BP16)</f>
        <v>27</v>
      </c>
    </row>
    <row r="17" spans="1:69">
      <c r="A17">
        <f>A15</f>
        <v>7.0027777777777782</v>
      </c>
      <c r="B17">
        <f>B15</f>
        <v>111.315</v>
      </c>
      <c r="C17">
        <f>INT(G3/15)</f>
        <v>7</v>
      </c>
      <c r="D17">
        <f>L3</f>
        <v>2013</v>
      </c>
      <c r="E17">
        <f>L2</f>
        <v>12</v>
      </c>
      <c r="F17">
        <f>L4-1</f>
        <v>2</v>
      </c>
      <c r="H17">
        <v>1</v>
      </c>
      <c r="I17">
        <v>30</v>
      </c>
      <c r="J17">
        <f t="shared" si="0"/>
        <v>1.5</v>
      </c>
      <c r="L17">
        <f t="shared" si="1"/>
        <v>20</v>
      </c>
      <c r="M17">
        <f t="shared" si="2"/>
        <v>-13</v>
      </c>
      <c r="N17">
        <f t="shared" si="3"/>
        <v>2456628.2708333335</v>
      </c>
      <c r="O17">
        <f>'delta T'!F19/86400</f>
        <v>7.9269203913977097E-4</v>
      </c>
      <c r="P17">
        <f t="shared" si="4"/>
        <v>2456628.2716260254</v>
      </c>
      <c r="Q17">
        <f t="shared" si="5"/>
        <v>0.13917239222520023</v>
      </c>
      <c r="R17">
        <f t="shared" si="6"/>
        <v>250.77932501474334</v>
      </c>
      <c r="S17">
        <f t="shared" si="7"/>
        <v>327.6030480863119</v>
      </c>
      <c r="T17">
        <f t="shared" si="8"/>
        <v>-1.0437528612467291</v>
      </c>
      <c r="U17">
        <f t="shared" si="9"/>
        <v>4.3769249174362486</v>
      </c>
      <c r="V17">
        <f t="shared" si="10"/>
        <v>5.7177518286754516</v>
      </c>
      <c r="W17">
        <f t="shared" si="11"/>
        <v>1.6702754759526543E-2</v>
      </c>
      <c r="X17">
        <f t="shared" si="12"/>
        <v>249.73557215349661</v>
      </c>
      <c r="Y17">
        <f t="shared" si="13"/>
        <v>326.55929522506517</v>
      </c>
      <c r="Z17">
        <f t="shared" si="14"/>
        <v>5.6995349046695845</v>
      </c>
      <c r="AA17">
        <f t="shared" si="15"/>
        <v>215.86614980629818</v>
      </c>
      <c r="AB17">
        <f t="shared" si="16"/>
        <v>3.767575057723223</v>
      </c>
      <c r="AC17">
        <f t="shared" si="17"/>
        <v>23.437481288552195</v>
      </c>
      <c r="AD17">
        <f t="shared" si="18"/>
        <v>-2.1950051549002509E-3</v>
      </c>
      <c r="AE17">
        <f t="shared" si="19"/>
        <v>23.435286283397296</v>
      </c>
      <c r="AF17">
        <f t="shared" si="20"/>
        <v>2456628.5</v>
      </c>
      <c r="AG17">
        <f t="shared" si="21"/>
        <v>0.13917864476386038</v>
      </c>
      <c r="AH17">
        <f t="shared" si="22"/>
        <v>4.7332674937041475</v>
      </c>
      <c r="AI17">
        <f t="shared" si="23"/>
        <v>23.218208992279148</v>
      </c>
      <c r="AJ17">
        <f t="shared" si="24"/>
        <v>0.40902290679274772</v>
      </c>
      <c r="AK17">
        <f t="shared" si="25"/>
        <v>6.6392089922791477</v>
      </c>
      <c r="AL17">
        <f t="shared" ref="AL17:AL80" si="56">MOD(AK17-BH17,24)*15</f>
        <v>211.51104854130199</v>
      </c>
      <c r="AM17">
        <f t="shared" si="26"/>
        <v>3.6915642013912691</v>
      </c>
      <c r="AN17">
        <f t="shared" si="27"/>
        <v>0.98597972294326031</v>
      </c>
      <c r="AO17" t="s">
        <v>137</v>
      </c>
      <c r="AP17">
        <f t="shared" si="28"/>
        <v>249.73268272530609</v>
      </c>
      <c r="AQ17">
        <f t="shared" si="29"/>
        <v>249</v>
      </c>
      <c r="AR17">
        <f t="shared" si="30"/>
        <v>43</v>
      </c>
      <c r="AS17">
        <f t="shared" si="31"/>
        <v>57</v>
      </c>
      <c r="AT17">
        <f t="shared" si="32"/>
        <v>4.3586575633949574</v>
      </c>
      <c r="AU17">
        <f t="shared" si="33"/>
        <v>248.07708634288525</v>
      </c>
      <c r="AV17" s="18">
        <f t="shared" si="34"/>
        <v>16.538472422859016</v>
      </c>
      <c r="AW17">
        <f t="shared" si="35"/>
        <v>4.3297619554376059</v>
      </c>
      <c r="AX17">
        <f t="shared" si="36"/>
        <v>-21.906268557596533</v>
      </c>
      <c r="AY17" t="str">
        <f t="shared" si="37"/>
        <v>NEGATIF</v>
      </c>
      <c r="AZ17">
        <f t="shared" si="38"/>
        <v>21</v>
      </c>
      <c r="BA17">
        <f t="shared" si="39"/>
        <v>54</v>
      </c>
      <c r="BB17">
        <f t="shared" si="40"/>
        <v>22</v>
      </c>
      <c r="BC17">
        <f t="shared" si="41"/>
        <v>-0.38233651315616857</v>
      </c>
      <c r="BD17">
        <f t="shared" si="42"/>
        <v>-1.0566827596266393</v>
      </c>
      <c r="BE17">
        <f t="shared" si="43"/>
        <v>0.12222152900771403</v>
      </c>
      <c r="BF17">
        <f t="shared" si="44"/>
        <v>1.9428132568574878</v>
      </c>
      <c r="BG17">
        <f t="shared" si="45"/>
        <v>-62.571232214921757</v>
      </c>
      <c r="BH17">
        <f t="shared" si="46"/>
        <v>16.538472422859016</v>
      </c>
      <c r="BI17">
        <f t="shared" si="47"/>
        <v>117.42876778507824</v>
      </c>
      <c r="BJ17">
        <f t="shared" si="48"/>
        <v>117</v>
      </c>
      <c r="BK17">
        <f t="shared" si="49"/>
        <v>25</v>
      </c>
      <c r="BL17">
        <f t="shared" si="50"/>
        <v>43</v>
      </c>
      <c r="BM17">
        <f t="shared" si="51"/>
        <v>-56.157101520556282</v>
      </c>
      <c r="BN17" t="str">
        <f t="shared" si="52"/>
        <v>NEGATIF</v>
      </c>
      <c r="BO17">
        <f t="shared" si="53"/>
        <v>56</v>
      </c>
      <c r="BP17">
        <f t="shared" si="54"/>
        <v>9</v>
      </c>
      <c r="BQ17">
        <f t="shared" si="55"/>
        <v>25</v>
      </c>
    </row>
    <row r="18" spans="1:69">
      <c r="A18">
        <f>A15</f>
        <v>7.0027777777777782</v>
      </c>
      <c r="B18">
        <f>B15</f>
        <v>111.315</v>
      </c>
      <c r="C18">
        <f>INT(G3/15)</f>
        <v>7</v>
      </c>
      <c r="D18">
        <f>L3</f>
        <v>2013</v>
      </c>
      <c r="E18">
        <f>L2</f>
        <v>12</v>
      </c>
      <c r="F18">
        <f>L4-1</f>
        <v>2</v>
      </c>
      <c r="H18">
        <v>1</v>
      </c>
      <c r="I18">
        <v>45</v>
      </c>
      <c r="J18">
        <f t="shared" si="0"/>
        <v>1.75</v>
      </c>
      <c r="L18">
        <f t="shared" si="1"/>
        <v>20</v>
      </c>
      <c r="M18">
        <f t="shared" si="2"/>
        <v>-13</v>
      </c>
      <c r="N18">
        <f t="shared" si="3"/>
        <v>2456628.28125</v>
      </c>
      <c r="O18">
        <f>'delta T'!F19/86400</f>
        <v>7.9269203913977097E-4</v>
      </c>
      <c r="P18">
        <f t="shared" si="4"/>
        <v>2456628.2820426919</v>
      </c>
      <c r="Q18">
        <f t="shared" si="5"/>
        <v>0.13917267741798631</v>
      </c>
      <c r="R18">
        <f t="shared" si="6"/>
        <v>250.78959217458396</v>
      </c>
      <c r="S18">
        <f t="shared" si="7"/>
        <v>327.61331475576299</v>
      </c>
      <c r="T18">
        <f t="shared" si="8"/>
        <v>-1.0434602520484608</v>
      </c>
      <c r="U18">
        <f t="shared" si="9"/>
        <v>4.3771041131802955</v>
      </c>
      <c r="V18">
        <f t="shared" si="10"/>
        <v>5.7179310158605867</v>
      </c>
      <c r="W18">
        <f t="shared" si="11"/>
        <v>1.6702754747548443E-2</v>
      </c>
      <c r="X18">
        <f t="shared" si="12"/>
        <v>249.74613192253551</v>
      </c>
      <c r="Y18">
        <f t="shared" si="13"/>
        <v>326.56985450371451</v>
      </c>
      <c r="Z18">
        <f t="shared" si="14"/>
        <v>5.6997191988486504</v>
      </c>
      <c r="AA18">
        <f t="shared" si="15"/>
        <v>215.86559820458953</v>
      </c>
      <c r="AB18">
        <f t="shared" si="16"/>
        <v>3.7675654304572475</v>
      </c>
      <c r="AC18">
        <f t="shared" si="17"/>
        <v>23.4374812848435</v>
      </c>
      <c r="AD18">
        <f t="shared" si="18"/>
        <v>-2.1950548409031241E-3</v>
      </c>
      <c r="AE18">
        <f t="shared" si="19"/>
        <v>23.435286230002596</v>
      </c>
      <c r="AF18">
        <f t="shared" si="20"/>
        <v>2456628.5</v>
      </c>
      <c r="AG18">
        <f t="shared" si="21"/>
        <v>0.13917864476386038</v>
      </c>
      <c r="AH18">
        <f t="shared" si="22"/>
        <v>4.7332674937041475</v>
      </c>
      <c r="AI18">
        <f t="shared" si="23"/>
        <v>23.468893469616646</v>
      </c>
      <c r="AJ18">
        <f t="shared" si="24"/>
        <v>0.40902290586083445</v>
      </c>
      <c r="AK18">
        <f t="shared" si="25"/>
        <v>6.8898934696166449</v>
      </c>
      <c r="AL18">
        <f t="shared" si="56"/>
        <v>215.2600602154923</v>
      </c>
      <c r="AM18">
        <f t="shared" si="26"/>
        <v>3.7569967988015951</v>
      </c>
      <c r="AN18">
        <f t="shared" si="27"/>
        <v>0.98597807363392087</v>
      </c>
      <c r="AO18" t="s">
        <v>137</v>
      </c>
      <c r="AP18">
        <f t="shared" si="28"/>
        <v>249.74324245705216</v>
      </c>
      <c r="AQ18">
        <f t="shared" si="29"/>
        <v>249</v>
      </c>
      <c r="AR18">
        <f t="shared" si="30"/>
        <v>44</v>
      </c>
      <c r="AS18">
        <f t="shared" si="31"/>
        <v>35</v>
      </c>
      <c r="AT18">
        <f t="shared" si="32"/>
        <v>4.3588418654820531</v>
      </c>
      <c r="AU18">
        <f t="shared" si="33"/>
        <v>248.08834182875739</v>
      </c>
      <c r="AV18" s="18">
        <f t="shared" si="34"/>
        <v>16.539222788583825</v>
      </c>
      <c r="AW18">
        <f t="shared" si="35"/>
        <v>4.3299584007249869</v>
      </c>
      <c r="AX18">
        <f t="shared" si="36"/>
        <v>-21.907836136374701</v>
      </c>
      <c r="AY18" t="str">
        <f t="shared" si="37"/>
        <v>NEGATIF</v>
      </c>
      <c r="AZ18">
        <f t="shared" si="38"/>
        <v>21</v>
      </c>
      <c r="BA18">
        <f t="shared" si="39"/>
        <v>54</v>
      </c>
      <c r="BB18">
        <f t="shared" si="40"/>
        <v>28</v>
      </c>
      <c r="BC18">
        <f t="shared" si="41"/>
        <v>-0.382363872567132</v>
      </c>
      <c r="BD18">
        <f t="shared" si="42"/>
        <v>-1.0920740191803289</v>
      </c>
      <c r="BE18">
        <f t="shared" si="43"/>
        <v>0.12222152900771403</v>
      </c>
      <c r="BF18">
        <f t="shared" si="44"/>
        <v>1.9428132568574878</v>
      </c>
      <c r="BG18">
        <f t="shared" si="45"/>
        <v>-64.187643637815569</v>
      </c>
      <c r="BH18">
        <f t="shared" si="46"/>
        <v>16.539222788583825</v>
      </c>
      <c r="BI18">
        <f t="shared" si="47"/>
        <v>115.81235636218443</v>
      </c>
      <c r="BJ18">
        <f t="shared" si="48"/>
        <v>115</v>
      </c>
      <c r="BK18">
        <f t="shared" si="49"/>
        <v>48</v>
      </c>
      <c r="BL18">
        <f t="shared" si="50"/>
        <v>44</v>
      </c>
      <c r="BM18">
        <f t="shared" si="51"/>
        <v>-52.883655410484891</v>
      </c>
      <c r="BN18" t="str">
        <f t="shared" si="52"/>
        <v>NEGATIF</v>
      </c>
      <c r="BO18">
        <f t="shared" si="53"/>
        <v>52</v>
      </c>
      <c r="BP18">
        <f t="shared" si="54"/>
        <v>53</v>
      </c>
      <c r="BQ18">
        <f t="shared" si="55"/>
        <v>1</v>
      </c>
    </row>
    <row r="19" spans="1:69">
      <c r="A19">
        <f t="shared" ref="A19" si="57">A18</f>
        <v>7.0027777777777782</v>
      </c>
      <c r="B19">
        <f t="shared" ref="B19" si="58">B18</f>
        <v>111.315</v>
      </c>
      <c r="C19">
        <f>INT(G3/15)</f>
        <v>7</v>
      </c>
      <c r="D19">
        <f>L3</f>
        <v>2013</v>
      </c>
      <c r="E19">
        <f>L2</f>
        <v>12</v>
      </c>
      <c r="F19">
        <f>L4-1</f>
        <v>2</v>
      </c>
      <c r="H19">
        <v>2</v>
      </c>
      <c r="I19">
        <v>0</v>
      </c>
      <c r="J19">
        <f t="shared" si="0"/>
        <v>2</v>
      </c>
      <c r="L19">
        <f t="shared" si="1"/>
        <v>20</v>
      </c>
      <c r="M19">
        <f t="shared" si="2"/>
        <v>-13</v>
      </c>
      <c r="N19">
        <f t="shared" si="3"/>
        <v>2456628.291666667</v>
      </c>
      <c r="O19">
        <f>'delta T'!F19/86400</f>
        <v>7.9269203913977097E-4</v>
      </c>
      <c r="P19">
        <f t="shared" si="4"/>
        <v>2456628.2924593589</v>
      </c>
      <c r="Q19">
        <f t="shared" si="5"/>
        <v>0.13917296261078513</v>
      </c>
      <c r="R19">
        <f t="shared" si="6"/>
        <v>250.79985933488297</v>
      </c>
      <c r="S19">
        <f t="shared" si="7"/>
        <v>327.62358142567336</v>
      </c>
      <c r="T19">
        <f t="shared" si="8"/>
        <v>-1.0431676075235459</v>
      </c>
      <c r="U19">
        <f t="shared" si="9"/>
        <v>4.377283308932344</v>
      </c>
      <c r="V19">
        <f t="shared" si="10"/>
        <v>5.7181102030537385</v>
      </c>
      <c r="W19">
        <f t="shared" si="11"/>
        <v>1.6702754735570348E-2</v>
      </c>
      <c r="X19">
        <f t="shared" si="12"/>
        <v>249.75669172735942</v>
      </c>
      <c r="Y19">
        <f t="shared" si="13"/>
        <v>326.58041381814979</v>
      </c>
      <c r="Z19">
        <f t="shared" si="14"/>
        <v>5.6999034936522994</v>
      </c>
      <c r="AA19">
        <f t="shared" si="15"/>
        <v>215.86504660285621</v>
      </c>
      <c r="AB19">
        <f t="shared" si="16"/>
        <v>3.7675558031908412</v>
      </c>
      <c r="AC19">
        <f t="shared" si="17"/>
        <v>23.437481281134804</v>
      </c>
      <c r="AD19">
        <f t="shared" si="18"/>
        <v>-2.1951045107828529E-3</v>
      </c>
      <c r="AE19">
        <f t="shared" si="19"/>
        <v>23.435286176624022</v>
      </c>
      <c r="AF19">
        <f t="shared" si="20"/>
        <v>2456628.5</v>
      </c>
      <c r="AG19">
        <f t="shared" si="21"/>
        <v>0.13917864476386038</v>
      </c>
      <c r="AH19">
        <f t="shared" si="22"/>
        <v>4.7332674937041475</v>
      </c>
      <c r="AI19">
        <f t="shared" si="23"/>
        <v>23.719577946954146</v>
      </c>
      <c r="AJ19">
        <f t="shared" si="24"/>
        <v>0.40902290492920257</v>
      </c>
      <c r="AK19">
        <f t="shared" si="25"/>
        <v>7.1405779469541457</v>
      </c>
      <c r="AL19">
        <f t="shared" si="56"/>
        <v>219.00907160391512</v>
      </c>
      <c r="AM19">
        <f t="shared" si="26"/>
        <v>3.8224293912243374</v>
      </c>
      <c r="AN19">
        <f t="shared" si="27"/>
        <v>0.98597642478490022</v>
      </c>
      <c r="AO19" t="s">
        <v>137</v>
      </c>
      <c r="AP19">
        <f t="shared" si="28"/>
        <v>249.75380222458298</v>
      </c>
      <c r="AQ19">
        <f t="shared" si="29"/>
        <v>249</v>
      </c>
      <c r="AR19">
        <f t="shared" si="30"/>
        <v>45</v>
      </c>
      <c r="AS19">
        <f t="shared" si="31"/>
        <v>13</v>
      </c>
      <c r="AT19">
        <f t="shared" si="32"/>
        <v>4.3590261681937115</v>
      </c>
      <c r="AU19">
        <f t="shared" si="33"/>
        <v>248.09959760039709</v>
      </c>
      <c r="AV19" s="18">
        <f t="shared" si="34"/>
        <v>16.539973173359805</v>
      </c>
      <c r="AW19">
        <f t="shared" si="35"/>
        <v>4.3301548509999517</v>
      </c>
      <c r="AX19">
        <f t="shared" si="36"/>
        <v>-21.909402955040058</v>
      </c>
      <c r="AY19" t="str">
        <f t="shared" si="37"/>
        <v>NEGATIF</v>
      </c>
      <c r="AZ19">
        <f t="shared" si="38"/>
        <v>21</v>
      </c>
      <c r="BA19">
        <f t="shared" si="39"/>
        <v>54</v>
      </c>
      <c r="BB19">
        <f t="shared" si="40"/>
        <v>33</v>
      </c>
      <c r="BC19">
        <f t="shared" si="41"/>
        <v>-0.38239121871162418</v>
      </c>
      <c r="BD19">
        <f t="shared" si="42"/>
        <v>-1.1202857205766723</v>
      </c>
      <c r="BE19">
        <f t="shared" si="43"/>
        <v>0.12222152900771403</v>
      </c>
      <c r="BF19">
        <f t="shared" si="44"/>
        <v>1.9428132568574878</v>
      </c>
      <c r="BG19">
        <f t="shared" si="45"/>
        <v>-65.478356622331077</v>
      </c>
      <c r="BH19">
        <f t="shared" si="46"/>
        <v>16.539973173359805</v>
      </c>
      <c r="BI19">
        <f t="shared" si="47"/>
        <v>114.52164337766892</v>
      </c>
      <c r="BJ19">
        <f t="shared" si="48"/>
        <v>114</v>
      </c>
      <c r="BK19">
        <f t="shared" si="49"/>
        <v>31</v>
      </c>
      <c r="BL19">
        <f t="shared" si="50"/>
        <v>17</v>
      </c>
      <c r="BM19">
        <f t="shared" si="51"/>
        <v>-49.555838402510794</v>
      </c>
      <c r="BN19" t="str">
        <f t="shared" si="52"/>
        <v>NEGATIF</v>
      </c>
      <c r="BO19">
        <f t="shared" si="53"/>
        <v>49</v>
      </c>
      <c r="BP19">
        <f t="shared" si="54"/>
        <v>33</v>
      </c>
      <c r="BQ19">
        <f t="shared" si="55"/>
        <v>21</v>
      </c>
    </row>
    <row r="20" spans="1:69">
      <c r="A20">
        <f t="shared" ref="A20:B20" si="59">A18</f>
        <v>7.0027777777777782</v>
      </c>
      <c r="B20">
        <f t="shared" si="59"/>
        <v>111.315</v>
      </c>
      <c r="C20">
        <f>INT(G3/15)</f>
        <v>7</v>
      </c>
      <c r="D20">
        <f>L3</f>
        <v>2013</v>
      </c>
      <c r="E20">
        <f>L2</f>
        <v>12</v>
      </c>
      <c r="F20">
        <f>L4-1</f>
        <v>2</v>
      </c>
      <c r="H20">
        <v>2</v>
      </c>
      <c r="I20">
        <v>15</v>
      </c>
      <c r="J20">
        <f t="shared" si="0"/>
        <v>2.25</v>
      </c>
      <c r="L20">
        <f t="shared" si="1"/>
        <v>20</v>
      </c>
      <c r="M20">
        <f t="shared" si="2"/>
        <v>-13</v>
      </c>
      <c r="N20">
        <f t="shared" si="3"/>
        <v>2456628.3020833335</v>
      </c>
      <c r="O20">
        <f>'delta T'!F19/86400</f>
        <v>7.9269203913977097E-4</v>
      </c>
      <c r="P20">
        <f t="shared" si="4"/>
        <v>2456628.3028760254</v>
      </c>
      <c r="Q20">
        <f t="shared" si="5"/>
        <v>0.13917324780357121</v>
      </c>
      <c r="R20">
        <f t="shared" si="6"/>
        <v>250.81012649472359</v>
      </c>
      <c r="S20">
        <f t="shared" si="7"/>
        <v>327.63384809512445</v>
      </c>
      <c r="T20">
        <f t="shared" si="8"/>
        <v>-1.0428749277078526</v>
      </c>
      <c r="U20">
        <f t="shared" si="9"/>
        <v>4.3774625046763909</v>
      </c>
      <c r="V20">
        <f t="shared" si="10"/>
        <v>5.7182893902388736</v>
      </c>
      <c r="W20">
        <f t="shared" si="11"/>
        <v>1.6702754723592249E-2</v>
      </c>
      <c r="X20">
        <f t="shared" si="12"/>
        <v>249.76725156701573</v>
      </c>
      <c r="Y20">
        <f t="shared" si="13"/>
        <v>326.59097316741662</v>
      </c>
      <c r="Z20">
        <f t="shared" si="14"/>
        <v>5.7000877890638737</v>
      </c>
      <c r="AA20">
        <f t="shared" si="15"/>
        <v>215.86449500114756</v>
      </c>
      <c r="AB20">
        <f t="shared" si="16"/>
        <v>3.7675461759248656</v>
      </c>
      <c r="AC20">
        <f t="shared" si="17"/>
        <v>23.437481277426109</v>
      </c>
      <c r="AD20">
        <f t="shared" si="18"/>
        <v>-2.1951541645304678E-3</v>
      </c>
      <c r="AE20">
        <f t="shared" si="19"/>
        <v>23.435286123261577</v>
      </c>
      <c r="AF20">
        <f t="shared" si="20"/>
        <v>2456628.5</v>
      </c>
      <c r="AG20">
        <f t="shared" si="21"/>
        <v>0.13917864476386038</v>
      </c>
      <c r="AH20">
        <f t="shared" si="22"/>
        <v>4.7332674937041475</v>
      </c>
      <c r="AI20">
        <f t="shared" si="23"/>
        <v>23.970262424291647</v>
      </c>
      <c r="AJ20">
        <f t="shared" si="24"/>
        <v>0.40902290399785218</v>
      </c>
      <c r="AK20">
        <f t="shared" si="25"/>
        <v>7.3912624242916465</v>
      </c>
      <c r="AL20">
        <f t="shared" si="56"/>
        <v>222.75808270767939</v>
      </c>
      <c r="AM20">
        <f t="shared" si="26"/>
        <v>3.8878619786788509</v>
      </c>
      <c r="AN20">
        <f t="shared" si="27"/>
        <v>0.98597477639640296</v>
      </c>
      <c r="AO20" t="s">
        <v>137</v>
      </c>
      <c r="AP20">
        <f t="shared" si="28"/>
        <v>249.76436202694595</v>
      </c>
      <c r="AQ20">
        <f t="shared" si="29"/>
        <v>249</v>
      </c>
      <c r="AR20">
        <f t="shared" si="30"/>
        <v>45</v>
      </c>
      <c r="AS20">
        <f t="shared" si="31"/>
        <v>51</v>
      </c>
      <c r="AT20">
        <f t="shared" si="32"/>
        <v>4.3592104715133049</v>
      </c>
      <c r="AU20">
        <f t="shared" si="33"/>
        <v>248.11085365669533</v>
      </c>
      <c r="AV20" s="18">
        <f t="shared" si="34"/>
        <v>16.54072357711302</v>
      </c>
      <c r="AW20">
        <f t="shared" si="35"/>
        <v>4.3303513062431458</v>
      </c>
      <c r="AX20">
        <f t="shared" si="36"/>
        <v>-21.910969013366277</v>
      </c>
      <c r="AY20" t="str">
        <f t="shared" si="37"/>
        <v>NEGATIF</v>
      </c>
      <c r="AZ20">
        <f t="shared" si="38"/>
        <v>21</v>
      </c>
      <c r="BA20">
        <f t="shared" si="39"/>
        <v>54</v>
      </c>
      <c r="BB20">
        <f t="shared" si="40"/>
        <v>39</v>
      </c>
      <c r="BC20">
        <f t="shared" si="41"/>
        <v>-0.38241855158569499</v>
      </c>
      <c r="BD20">
        <f t="shared" si="42"/>
        <v>-1.1428129118547106</v>
      </c>
      <c r="BE20">
        <f t="shared" si="43"/>
        <v>0.12222152900771403</v>
      </c>
      <c r="BF20">
        <f t="shared" si="44"/>
        <v>1.9428132568574878</v>
      </c>
      <c r="BG20">
        <f t="shared" si="45"/>
        <v>-66.50660502616509</v>
      </c>
      <c r="BH20">
        <f t="shared" si="46"/>
        <v>16.54072357711302</v>
      </c>
      <c r="BI20">
        <f t="shared" si="47"/>
        <v>113.49339497383491</v>
      </c>
      <c r="BJ20">
        <f t="shared" si="48"/>
        <v>113</v>
      </c>
      <c r="BK20">
        <f t="shared" si="49"/>
        <v>29</v>
      </c>
      <c r="BL20">
        <f t="shared" si="50"/>
        <v>36</v>
      </c>
      <c r="BM20">
        <f t="shared" si="51"/>
        <v>-46.187037408727427</v>
      </c>
      <c r="BN20" t="str">
        <f t="shared" si="52"/>
        <v>NEGATIF</v>
      </c>
      <c r="BO20">
        <f t="shared" si="53"/>
        <v>46</v>
      </c>
      <c r="BP20">
        <f t="shared" si="54"/>
        <v>11</v>
      </c>
      <c r="BQ20">
        <f t="shared" si="55"/>
        <v>13</v>
      </c>
    </row>
    <row r="21" spans="1:69">
      <c r="A21">
        <f>A15</f>
        <v>7.0027777777777782</v>
      </c>
      <c r="B21">
        <f>B15</f>
        <v>111.315</v>
      </c>
      <c r="C21">
        <f>INT(G3/15)</f>
        <v>7</v>
      </c>
      <c r="D21">
        <f>L3</f>
        <v>2013</v>
      </c>
      <c r="E21">
        <f>L2</f>
        <v>12</v>
      </c>
      <c r="F21">
        <f>L4-1</f>
        <v>2</v>
      </c>
      <c r="H21">
        <v>2</v>
      </c>
      <c r="I21">
        <v>30</v>
      </c>
      <c r="J21">
        <f t="shared" si="0"/>
        <v>2.5</v>
      </c>
      <c r="L21">
        <f t="shared" si="1"/>
        <v>20</v>
      </c>
      <c r="M21">
        <f t="shared" si="2"/>
        <v>-13</v>
      </c>
      <c r="N21">
        <f t="shared" si="3"/>
        <v>2456628.3125</v>
      </c>
      <c r="O21">
        <f>'delta T'!F19/86400</f>
        <v>7.9269203913977097E-4</v>
      </c>
      <c r="P21">
        <f t="shared" si="4"/>
        <v>2456628.3132926919</v>
      </c>
      <c r="Q21">
        <f t="shared" si="5"/>
        <v>0.13917353299635729</v>
      </c>
      <c r="R21">
        <f t="shared" si="6"/>
        <v>250.8203936545633</v>
      </c>
      <c r="S21">
        <f t="shared" si="7"/>
        <v>327.64411476457553</v>
      </c>
      <c r="T21">
        <f t="shared" si="8"/>
        <v>-1.0425822125979753</v>
      </c>
      <c r="U21">
        <f t="shared" si="9"/>
        <v>4.3776417004204227</v>
      </c>
      <c r="V21">
        <f t="shared" si="10"/>
        <v>5.7184685774240087</v>
      </c>
      <c r="W21">
        <f t="shared" si="11"/>
        <v>1.6702754711614153E-2</v>
      </c>
      <c r="X21">
        <f t="shared" si="12"/>
        <v>249.77781144196533</v>
      </c>
      <c r="Y21">
        <f t="shared" si="13"/>
        <v>326.60153255197758</v>
      </c>
      <c r="Z21">
        <f t="shared" si="14"/>
        <v>5.7002720850914468</v>
      </c>
      <c r="AA21">
        <f t="shared" si="15"/>
        <v>215.86394339943891</v>
      </c>
      <c r="AB21">
        <f t="shared" si="16"/>
        <v>3.7675365486588901</v>
      </c>
      <c r="AC21">
        <f t="shared" si="17"/>
        <v>23.437481273717413</v>
      </c>
      <c r="AD21">
        <f t="shared" si="18"/>
        <v>-2.1952038021436594E-3</v>
      </c>
      <c r="AE21">
        <f t="shared" si="19"/>
        <v>23.435286069915268</v>
      </c>
      <c r="AF21">
        <f t="shared" si="20"/>
        <v>2456628.5</v>
      </c>
      <c r="AG21">
        <f t="shared" si="21"/>
        <v>0.13917864476386038</v>
      </c>
      <c r="AH21">
        <f t="shared" si="22"/>
        <v>4.7332674937041475</v>
      </c>
      <c r="AI21">
        <f t="shared" si="23"/>
        <v>0.22094690162914787</v>
      </c>
      <c r="AJ21">
        <f t="shared" si="24"/>
        <v>0.40902290306678346</v>
      </c>
      <c r="AK21">
        <f t="shared" si="25"/>
        <v>7.6419469016291481</v>
      </c>
      <c r="AL21">
        <f t="shared" si="56"/>
        <v>226.50709352638722</v>
      </c>
      <c r="AM21">
        <f t="shared" si="26"/>
        <v>3.9532945611581907</v>
      </c>
      <c r="AN21">
        <f t="shared" si="27"/>
        <v>0.98597312846841312</v>
      </c>
      <c r="AO21" t="s">
        <v>137</v>
      </c>
      <c r="AP21">
        <f t="shared" si="28"/>
        <v>249.77492186460194</v>
      </c>
      <c r="AQ21">
        <f t="shared" si="29"/>
        <v>249</v>
      </c>
      <c r="AR21">
        <f t="shared" si="30"/>
        <v>46</v>
      </c>
      <c r="AS21">
        <f t="shared" si="31"/>
        <v>29</v>
      </c>
      <c r="AT21">
        <f t="shared" si="32"/>
        <v>4.3593947754488784</v>
      </c>
      <c r="AU21">
        <f t="shared" si="33"/>
        <v>248.12210999804998</v>
      </c>
      <c r="AV21" s="18">
        <f t="shared" si="34"/>
        <v>16.54147399987</v>
      </c>
      <c r="AW21">
        <f t="shared" si="35"/>
        <v>4.3305477664615131</v>
      </c>
      <c r="AX21">
        <f t="shared" si="36"/>
        <v>-21.912534311336834</v>
      </c>
      <c r="AY21" t="str">
        <f t="shared" si="37"/>
        <v>NEGATIF</v>
      </c>
      <c r="AZ21">
        <f t="shared" si="38"/>
        <v>21</v>
      </c>
      <c r="BA21">
        <f t="shared" si="39"/>
        <v>54</v>
      </c>
      <c r="BB21">
        <f t="shared" si="40"/>
        <v>45</v>
      </c>
      <c r="BC21">
        <f t="shared" si="41"/>
        <v>-0.38244587118905599</v>
      </c>
      <c r="BD21">
        <f t="shared" si="42"/>
        <v>-1.1607592320299904</v>
      </c>
      <c r="BE21">
        <f t="shared" si="43"/>
        <v>0.12222152900771403</v>
      </c>
      <c r="BF21">
        <f t="shared" si="44"/>
        <v>1.9428132568574878</v>
      </c>
      <c r="BG21">
        <f t="shared" si="45"/>
        <v>-67.319563746261949</v>
      </c>
      <c r="BH21">
        <f t="shared" si="46"/>
        <v>16.54147399987</v>
      </c>
      <c r="BI21">
        <f t="shared" si="47"/>
        <v>112.68043625373805</v>
      </c>
      <c r="BJ21">
        <f t="shared" si="48"/>
        <v>112</v>
      </c>
      <c r="BK21">
        <f t="shared" si="49"/>
        <v>40</v>
      </c>
      <c r="BL21">
        <f t="shared" si="50"/>
        <v>49</v>
      </c>
      <c r="BM21">
        <f t="shared" si="51"/>
        <v>-42.787087989925581</v>
      </c>
      <c r="BN21" t="str">
        <f t="shared" si="52"/>
        <v>NEGATIF</v>
      </c>
      <c r="BO21">
        <f t="shared" si="53"/>
        <v>42</v>
      </c>
      <c r="BP21">
        <f t="shared" si="54"/>
        <v>47</v>
      </c>
      <c r="BQ21">
        <f t="shared" si="55"/>
        <v>13</v>
      </c>
    </row>
    <row r="22" spans="1:69">
      <c r="A22">
        <f t="shared" ref="A22" si="60">A21</f>
        <v>7.0027777777777782</v>
      </c>
      <c r="B22">
        <f t="shared" ref="B22" si="61">B21</f>
        <v>111.315</v>
      </c>
      <c r="C22">
        <f>INT(G3/15)</f>
        <v>7</v>
      </c>
      <c r="D22">
        <f>L3</f>
        <v>2013</v>
      </c>
      <c r="E22">
        <f>L2</f>
        <v>12</v>
      </c>
      <c r="F22">
        <f>L4-1</f>
        <v>2</v>
      </c>
      <c r="H22">
        <v>2</v>
      </c>
      <c r="I22">
        <v>45</v>
      </c>
      <c r="J22">
        <f t="shared" si="0"/>
        <v>2.75</v>
      </c>
      <c r="L22">
        <f t="shared" si="1"/>
        <v>20</v>
      </c>
      <c r="M22">
        <f t="shared" si="2"/>
        <v>-13</v>
      </c>
      <c r="N22">
        <f t="shared" si="3"/>
        <v>2456628.322916667</v>
      </c>
      <c r="O22">
        <f>'delta T'!F19/86400</f>
        <v>7.9269203913977097E-4</v>
      </c>
      <c r="P22">
        <f t="shared" si="4"/>
        <v>2456628.3237093589</v>
      </c>
      <c r="Q22">
        <f t="shared" si="5"/>
        <v>0.13917381818915611</v>
      </c>
      <c r="R22">
        <f t="shared" si="6"/>
        <v>250.83066081486231</v>
      </c>
      <c r="S22">
        <f t="shared" si="7"/>
        <v>327.65438143448591</v>
      </c>
      <c r="T22">
        <f t="shared" si="8"/>
        <v>-1.0422894621905021</v>
      </c>
      <c r="U22">
        <f t="shared" si="9"/>
        <v>4.3778208961724703</v>
      </c>
      <c r="V22">
        <f t="shared" si="10"/>
        <v>5.7186477646171605</v>
      </c>
      <c r="W22">
        <f t="shared" si="11"/>
        <v>1.6702754699636058E-2</v>
      </c>
      <c r="X22">
        <f t="shared" si="12"/>
        <v>249.78837135267182</v>
      </c>
      <c r="Y22">
        <f t="shared" si="13"/>
        <v>326.61209197229539</v>
      </c>
      <c r="Z22">
        <f t="shared" si="14"/>
        <v>5.7004563817430949</v>
      </c>
      <c r="AA22">
        <f t="shared" si="15"/>
        <v>215.86339179770565</v>
      </c>
      <c r="AB22">
        <f t="shared" si="16"/>
        <v>3.7675269213924847</v>
      </c>
      <c r="AC22">
        <f t="shared" si="17"/>
        <v>23.437481270008718</v>
      </c>
      <c r="AD22">
        <f t="shared" si="18"/>
        <v>-2.1952534236201224E-3</v>
      </c>
      <c r="AE22">
        <f t="shared" si="19"/>
        <v>23.435286016585099</v>
      </c>
      <c r="AF22">
        <f t="shared" si="20"/>
        <v>2456628.5</v>
      </c>
      <c r="AG22">
        <f t="shared" si="21"/>
        <v>0.13917864476386038</v>
      </c>
      <c r="AH22">
        <f t="shared" si="22"/>
        <v>4.7332674937041475</v>
      </c>
      <c r="AI22">
        <f t="shared" si="23"/>
        <v>0.47163137896664775</v>
      </c>
      <c r="AJ22">
        <f t="shared" si="24"/>
        <v>0.4090229021359964</v>
      </c>
      <c r="AK22">
        <f t="shared" si="25"/>
        <v>7.892631378966648</v>
      </c>
      <c r="AL22">
        <f t="shared" si="56"/>
        <v>230.2561040596382</v>
      </c>
      <c r="AM22">
        <f t="shared" si="26"/>
        <v>4.0187271386553682</v>
      </c>
      <c r="AN22">
        <f t="shared" si="27"/>
        <v>0.98597148100091436</v>
      </c>
      <c r="AO22" t="s">
        <v>137</v>
      </c>
      <c r="AP22">
        <f t="shared" si="28"/>
        <v>249.78548173801454</v>
      </c>
      <c r="AQ22">
        <f t="shared" si="29"/>
        <v>249</v>
      </c>
      <c r="AR22">
        <f t="shared" si="30"/>
        <v>47</v>
      </c>
      <c r="AS22">
        <f t="shared" si="31"/>
        <v>7</v>
      </c>
      <c r="AT22">
        <f t="shared" si="32"/>
        <v>4.3595790800085217</v>
      </c>
      <c r="AU22">
        <f t="shared" si="33"/>
        <v>248.13336662486154</v>
      </c>
      <c r="AV22" s="18">
        <f t="shared" si="34"/>
        <v>16.542224441657435</v>
      </c>
      <c r="AW22">
        <f t="shared" si="35"/>
        <v>4.3307442316620435</v>
      </c>
      <c r="AX22">
        <f t="shared" si="36"/>
        <v>-21.914098848935474</v>
      </c>
      <c r="AY22" t="str">
        <f t="shared" si="37"/>
        <v>NEGATIF</v>
      </c>
      <c r="AZ22">
        <f t="shared" si="38"/>
        <v>21</v>
      </c>
      <c r="BA22">
        <f t="shared" si="39"/>
        <v>54</v>
      </c>
      <c r="BB22">
        <f t="shared" si="40"/>
        <v>50</v>
      </c>
      <c r="BC22">
        <f t="shared" si="41"/>
        <v>-0.38247317752142351</v>
      </c>
      <c r="BD22">
        <f t="shared" si="42"/>
        <v>-1.1749480383784794</v>
      </c>
      <c r="BE22">
        <f t="shared" si="43"/>
        <v>0.12222152900771403</v>
      </c>
      <c r="BF22">
        <f t="shared" si="44"/>
        <v>1.9428132568574878</v>
      </c>
      <c r="BG22">
        <f t="shared" si="45"/>
        <v>-67.952769656436374</v>
      </c>
      <c r="BH22">
        <f t="shared" si="46"/>
        <v>16.542224441657435</v>
      </c>
      <c r="BI22">
        <f t="shared" si="47"/>
        <v>112.04723034356363</v>
      </c>
      <c r="BJ22">
        <f t="shared" si="48"/>
        <v>112</v>
      </c>
      <c r="BK22">
        <f t="shared" si="49"/>
        <v>2</v>
      </c>
      <c r="BL22">
        <f t="shared" si="50"/>
        <v>50</v>
      </c>
      <c r="BM22">
        <f t="shared" si="51"/>
        <v>-39.363396059215781</v>
      </c>
      <c r="BN22" t="str">
        <f t="shared" si="52"/>
        <v>NEGATIF</v>
      </c>
      <c r="BO22">
        <f t="shared" si="53"/>
        <v>39</v>
      </c>
      <c r="BP22">
        <f t="shared" si="54"/>
        <v>21</v>
      </c>
      <c r="BQ22">
        <f t="shared" si="55"/>
        <v>48</v>
      </c>
    </row>
    <row r="23" spans="1:69">
      <c r="A23">
        <f t="shared" ref="A23:B23" si="62">A21</f>
        <v>7.0027777777777782</v>
      </c>
      <c r="B23">
        <f t="shared" si="62"/>
        <v>111.315</v>
      </c>
      <c r="C23">
        <f>INT(G3/15)</f>
        <v>7</v>
      </c>
      <c r="D23">
        <f>L3</f>
        <v>2013</v>
      </c>
      <c r="E23">
        <f>L2</f>
        <v>12</v>
      </c>
      <c r="F23">
        <f>L4-1</f>
        <v>2</v>
      </c>
      <c r="H23">
        <v>3</v>
      </c>
      <c r="I23">
        <v>0</v>
      </c>
      <c r="J23">
        <f t="shared" si="0"/>
        <v>3</v>
      </c>
      <c r="L23">
        <f t="shared" si="1"/>
        <v>20</v>
      </c>
      <c r="M23">
        <f t="shared" si="2"/>
        <v>-13</v>
      </c>
      <c r="N23">
        <f t="shared" si="3"/>
        <v>2456628.3333333335</v>
      </c>
      <c r="O23">
        <f>'delta T'!F19/86400</f>
        <v>7.9269203913977097E-4</v>
      </c>
      <c r="P23">
        <f t="shared" si="4"/>
        <v>2456628.3341260254</v>
      </c>
      <c r="Q23">
        <f t="shared" si="5"/>
        <v>0.13917410338194219</v>
      </c>
      <c r="R23">
        <f t="shared" si="6"/>
        <v>250.84092797470294</v>
      </c>
      <c r="S23">
        <f t="shared" si="7"/>
        <v>327.664648103937</v>
      </c>
      <c r="T23">
        <f t="shared" si="8"/>
        <v>-1.0419966765213164</v>
      </c>
      <c r="U23">
        <f t="shared" si="9"/>
        <v>4.3780000919165181</v>
      </c>
      <c r="V23">
        <f t="shared" si="10"/>
        <v>5.7188269518022956</v>
      </c>
      <c r="W23">
        <f t="shared" si="11"/>
        <v>1.6702754687657959E-2</v>
      </c>
      <c r="X23">
        <f t="shared" si="12"/>
        <v>249.79893129818163</v>
      </c>
      <c r="Y23">
        <f t="shared" si="13"/>
        <v>326.62265142741569</v>
      </c>
      <c r="Z23">
        <f t="shared" si="14"/>
        <v>5.7006406790021602</v>
      </c>
      <c r="AA23">
        <f t="shared" si="15"/>
        <v>215.86284019599699</v>
      </c>
      <c r="AB23">
        <f t="shared" si="16"/>
        <v>3.7675172941265092</v>
      </c>
      <c r="AC23">
        <f t="shared" si="17"/>
        <v>23.437481266300022</v>
      </c>
      <c r="AD23">
        <f t="shared" si="18"/>
        <v>-2.1953030289508994E-3</v>
      </c>
      <c r="AE23">
        <f t="shared" si="19"/>
        <v>23.43528596327107</v>
      </c>
      <c r="AF23">
        <f t="shared" si="20"/>
        <v>2456628.5</v>
      </c>
      <c r="AG23">
        <f t="shared" si="21"/>
        <v>0.13917864476386038</v>
      </c>
      <c r="AH23">
        <f t="shared" si="22"/>
        <v>4.7332674937041475</v>
      </c>
      <c r="AI23">
        <f t="shared" si="23"/>
        <v>0.72231585630414763</v>
      </c>
      <c r="AJ23">
        <f t="shared" si="24"/>
        <v>0.40902290120549106</v>
      </c>
      <c r="AK23">
        <f t="shared" si="25"/>
        <v>8.1433158563041488</v>
      </c>
      <c r="AL23">
        <f t="shared" si="56"/>
        <v>234.00511430854223</v>
      </c>
      <c r="AM23">
        <f t="shared" si="26"/>
        <v>4.0841597111897556</v>
      </c>
      <c r="AN23">
        <f t="shared" si="27"/>
        <v>0.98596983399411153</v>
      </c>
      <c r="AO23" t="s">
        <v>137</v>
      </c>
      <c r="AP23">
        <f t="shared" si="28"/>
        <v>249.79604164623024</v>
      </c>
      <c r="AQ23">
        <f t="shared" si="29"/>
        <v>249</v>
      </c>
      <c r="AR23">
        <f t="shared" si="30"/>
        <v>47</v>
      </c>
      <c r="AS23">
        <f t="shared" si="31"/>
        <v>45</v>
      </c>
      <c r="AT23">
        <f t="shared" si="32"/>
        <v>4.3597633851755937</v>
      </c>
      <c r="AU23">
        <f t="shared" si="33"/>
        <v>248.14462353601999</v>
      </c>
      <c r="AV23" s="18">
        <f t="shared" si="34"/>
        <v>16.542974902401333</v>
      </c>
      <c r="AW23">
        <f t="shared" si="35"/>
        <v>4.3309407018253632</v>
      </c>
      <c r="AX23">
        <f t="shared" si="36"/>
        <v>-21.915662625936047</v>
      </c>
      <c r="AY23" t="str">
        <f t="shared" si="37"/>
        <v>NEGATIF</v>
      </c>
      <c r="AZ23">
        <f t="shared" si="38"/>
        <v>21</v>
      </c>
      <c r="BA23">
        <f t="shared" si="39"/>
        <v>54</v>
      </c>
      <c r="BB23">
        <f t="shared" si="40"/>
        <v>56</v>
      </c>
      <c r="BC23">
        <f t="shared" si="41"/>
        <v>-0.38250047057885045</v>
      </c>
      <c r="BD23">
        <f t="shared" si="42"/>
        <v>-1.1859995663541107</v>
      </c>
      <c r="BE23">
        <f t="shared" si="43"/>
        <v>0.12222152900771403</v>
      </c>
      <c r="BF23">
        <f t="shared" si="44"/>
        <v>1.9428132568574878</v>
      </c>
      <c r="BG23">
        <f t="shared" si="45"/>
        <v>-68.433199286803188</v>
      </c>
      <c r="BH23">
        <f t="shared" si="46"/>
        <v>16.542974902401333</v>
      </c>
      <c r="BI23">
        <f t="shared" si="47"/>
        <v>111.56680071319681</v>
      </c>
      <c r="BJ23">
        <f t="shared" si="48"/>
        <v>111</v>
      </c>
      <c r="BK23">
        <f t="shared" si="49"/>
        <v>34</v>
      </c>
      <c r="BL23">
        <f t="shared" si="50"/>
        <v>0</v>
      </c>
      <c r="BM23">
        <f t="shared" si="51"/>
        <v>-35.921677766695275</v>
      </c>
      <c r="BN23" t="str">
        <f t="shared" si="52"/>
        <v>NEGATIF</v>
      </c>
      <c r="BO23">
        <f t="shared" si="53"/>
        <v>35</v>
      </c>
      <c r="BP23">
        <f t="shared" si="54"/>
        <v>55</v>
      </c>
      <c r="BQ23">
        <f t="shared" si="55"/>
        <v>18</v>
      </c>
    </row>
    <row r="24" spans="1:69">
      <c r="A24">
        <f>A15</f>
        <v>7.0027777777777782</v>
      </c>
      <c r="B24">
        <f>B15</f>
        <v>111.315</v>
      </c>
      <c r="C24">
        <f>INT(G3/15)</f>
        <v>7</v>
      </c>
      <c r="D24">
        <f>L3</f>
        <v>2013</v>
      </c>
      <c r="E24">
        <f>L2</f>
        <v>12</v>
      </c>
      <c r="F24">
        <f>L4-1</f>
        <v>2</v>
      </c>
      <c r="H24">
        <v>3</v>
      </c>
      <c r="I24">
        <v>15</v>
      </c>
      <c r="J24">
        <f t="shared" si="0"/>
        <v>3.25</v>
      </c>
      <c r="L24">
        <f t="shared" si="1"/>
        <v>20</v>
      </c>
      <c r="M24">
        <f t="shared" si="2"/>
        <v>-13</v>
      </c>
      <c r="N24">
        <f t="shared" si="3"/>
        <v>2456628.34375</v>
      </c>
      <c r="O24">
        <f>'delta T'!F19/86400</f>
        <v>7.9269203913977097E-4</v>
      </c>
      <c r="P24">
        <f t="shared" si="4"/>
        <v>2456628.3445426919</v>
      </c>
      <c r="Q24">
        <f t="shared" si="5"/>
        <v>0.13917438857472827</v>
      </c>
      <c r="R24">
        <f t="shared" si="6"/>
        <v>250.85119513454356</v>
      </c>
      <c r="S24">
        <f t="shared" si="7"/>
        <v>327.67491477338899</v>
      </c>
      <c r="T24">
        <f t="shared" si="8"/>
        <v>-1.0417038555869849</v>
      </c>
      <c r="U24">
        <f t="shared" si="9"/>
        <v>4.378179287660565</v>
      </c>
      <c r="V24">
        <f t="shared" si="10"/>
        <v>5.7190061389874467</v>
      </c>
      <c r="W24">
        <f t="shared" si="11"/>
        <v>1.6702754675679863E-2</v>
      </c>
      <c r="X24">
        <f t="shared" si="12"/>
        <v>249.80949127895659</v>
      </c>
      <c r="Y24">
        <f t="shared" si="13"/>
        <v>326.63321091780199</v>
      </c>
      <c r="Z24">
        <f t="shared" si="14"/>
        <v>5.7008249768767341</v>
      </c>
      <c r="AA24">
        <f t="shared" si="15"/>
        <v>215.86228859428834</v>
      </c>
      <c r="AB24">
        <f t="shared" si="16"/>
        <v>3.7675076668605336</v>
      </c>
      <c r="AC24">
        <f t="shared" si="17"/>
        <v>23.437481262591326</v>
      </c>
      <c r="AD24">
        <f t="shared" si="18"/>
        <v>-2.1953526181336842E-3</v>
      </c>
      <c r="AE24">
        <f t="shared" si="19"/>
        <v>23.435285909973192</v>
      </c>
      <c r="AF24">
        <f t="shared" si="20"/>
        <v>2456628.5</v>
      </c>
      <c r="AG24">
        <f t="shared" si="21"/>
        <v>0.13917864476386038</v>
      </c>
      <c r="AH24">
        <f t="shared" si="22"/>
        <v>4.7332674937041475</v>
      </c>
      <c r="AI24">
        <f t="shared" si="23"/>
        <v>0.97300033364164751</v>
      </c>
      <c r="AJ24">
        <f t="shared" si="24"/>
        <v>0.40902290027526761</v>
      </c>
      <c r="AK24">
        <f t="shared" si="25"/>
        <v>8.3940003336416478</v>
      </c>
      <c r="AL24">
        <f t="shared" si="56"/>
        <v>237.75412427270069</v>
      </c>
      <c r="AM24">
        <f t="shared" si="26"/>
        <v>4.1495922787543957</v>
      </c>
      <c r="AN24">
        <f t="shared" si="27"/>
        <v>0.98596818744798842</v>
      </c>
      <c r="AO24" t="s">
        <v>137</v>
      </c>
      <c r="AP24">
        <f t="shared" si="28"/>
        <v>249.80660158971079</v>
      </c>
      <c r="AQ24">
        <f t="shared" si="29"/>
        <v>249</v>
      </c>
      <c r="AR24">
        <f t="shared" si="30"/>
        <v>48</v>
      </c>
      <c r="AS24">
        <f t="shared" si="31"/>
        <v>23</v>
      </c>
      <c r="AT24">
        <f t="shared" si="32"/>
        <v>4.3599476909581547</v>
      </c>
      <c r="AU24">
        <f t="shared" si="33"/>
        <v>248.15588073192401</v>
      </c>
      <c r="AV24" s="18">
        <f t="shared" si="34"/>
        <v>16.543725382128269</v>
      </c>
      <c r="AW24">
        <f t="shared" si="35"/>
        <v>4.3311371769584301</v>
      </c>
      <c r="AX24">
        <f t="shared" si="36"/>
        <v>-21.917225642322173</v>
      </c>
      <c r="AY24" t="str">
        <f t="shared" si="37"/>
        <v>NEGATIF</v>
      </c>
      <c r="AZ24">
        <f t="shared" si="38"/>
        <v>21</v>
      </c>
      <c r="BA24">
        <f t="shared" si="39"/>
        <v>55</v>
      </c>
      <c r="BB24">
        <f t="shared" si="40"/>
        <v>2</v>
      </c>
      <c r="BC24">
        <f t="shared" si="41"/>
        <v>-0.38252775036105097</v>
      </c>
      <c r="BD24">
        <f t="shared" si="42"/>
        <v>-1.1943846452281508</v>
      </c>
      <c r="BE24">
        <f t="shared" si="43"/>
        <v>0.12222152900771403</v>
      </c>
      <c r="BF24">
        <f t="shared" si="44"/>
        <v>1.9428132568574878</v>
      </c>
      <c r="BG24">
        <f t="shared" si="45"/>
        <v>-68.781426955102077</v>
      </c>
      <c r="BH24">
        <f t="shared" si="46"/>
        <v>16.543725382128269</v>
      </c>
      <c r="BI24">
        <f t="shared" si="47"/>
        <v>111.21857304489792</v>
      </c>
      <c r="BJ24">
        <f t="shared" si="48"/>
        <v>111</v>
      </c>
      <c r="BK24">
        <f t="shared" si="49"/>
        <v>13</v>
      </c>
      <c r="BL24">
        <f t="shared" si="50"/>
        <v>6</v>
      </c>
      <c r="BM24">
        <f t="shared" si="51"/>
        <v>-32.466457761595265</v>
      </c>
      <c r="BN24" t="str">
        <f t="shared" si="52"/>
        <v>NEGATIF</v>
      </c>
      <c r="BO24">
        <f t="shared" si="53"/>
        <v>32</v>
      </c>
      <c r="BP24">
        <f t="shared" si="54"/>
        <v>27</v>
      </c>
      <c r="BQ24">
        <f t="shared" si="55"/>
        <v>59</v>
      </c>
    </row>
    <row r="25" spans="1:69">
      <c r="A25">
        <f t="shared" ref="A25" si="63">A24</f>
        <v>7.0027777777777782</v>
      </c>
      <c r="B25">
        <f t="shared" ref="B25" si="64">B24</f>
        <v>111.315</v>
      </c>
      <c r="C25">
        <f>INT(G3/15)</f>
        <v>7</v>
      </c>
      <c r="D25">
        <f>L3</f>
        <v>2013</v>
      </c>
      <c r="E25">
        <f>L2</f>
        <v>12</v>
      </c>
      <c r="F25">
        <f>L4-1</f>
        <v>2</v>
      </c>
      <c r="H25">
        <v>3</v>
      </c>
      <c r="I25">
        <v>30</v>
      </c>
      <c r="J25">
        <f t="shared" si="0"/>
        <v>3.5</v>
      </c>
      <c r="L25">
        <f t="shared" si="1"/>
        <v>20</v>
      </c>
      <c r="M25">
        <f t="shared" si="2"/>
        <v>-13</v>
      </c>
      <c r="N25">
        <f t="shared" si="3"/>
        <v>2456628.354166667</v>
      </c>
      <c r="O25">
        <f>'delta T'!F19/86400</f>
        <v>7.9269203913977097E-4</v>
      </c>
      <c r="P25">
        <f t="shared" si="4"/>
        <v>2456628.3549593589</v>
      </c>
      <c r="Q25">
        <f t="shared" si="5"/>
        <v>0.1391746737675271</v>
      </c>
      <c r="R25">
        <f t="shared" si="6"/>
        <v>250.86146229484257</v>
      </c>
      <c r="S25">
        <f t="shared" si="7"/>
        <v>327.68518144329846</v>
      </c>
      <c r="T25">
        <f t="shared" si="8"/>
        <v>-1.0414109993841734</v>
      </c>
      <c r="U25">
        <f t="shared" si="9"/>
        <v>4.3783584834126126</v>
      </c>
      <c r="V25">
        <f t="shared" si="10"/>
        <v>5.7191853261805825</v>
      </c>
      <c r="W25">
        <f t="shared" si="11"/>
        <v>1.6702754663701764E-2</v>
      </c>
      <c r="X25">
        <f t="shared" si="12"/>
        <v>249.8200512954584</v>
      </c>
      <c r="Y25">
        <f t="shared" si="13"/>
        <v>326.64377044391426</v>
      </c>
      <c r="Z25">
        <f t="shared" si="14"/>
        <v>5.7010092753748438</v>
      </c>
      <c r="AA25">
        <f t="shared" si="15"/>
        <v>215.86173699255502</v>
      </c>
      <c r="AB25">
        <f t="shared" si="16"/>
        <v>3.7674980395941278</v>
      </c>
      <c r="AC25">
        <f t="shared" si="17"/>
        <v>23.437481258882631</v>
      </c>
      <c r="AD25">
        <f t="shared" si="18"/>
        <v>-2.1954021911661718E-3</v>
      </c>
      <c r="AE25">
        <f t="shared" si="19"/>
        <v>23.435285856691465</v>
      </c>
      <c r="AF25">
        <f t="shared" si="20"/>
        <v>2456628.5</v>
      </c>
      <c r="AG25">
        <f t="shared" si="21"/>
        <v>0.13917864476386038</v>
      </c>
      <c r="AH25">
        <f t="shared" si="22"/>
        <v>4.7332674937041475</v>
      </c>
      <c r="AI25">
        <f t="shared" si="23"/>
        <v>1.2236848109791474</v>
      </c>
      <c r="AJ25">
        <f t="shared" si="24"/>
        <v>0.40902289934532604</v>
      </c>
      <c r="AK25">
        <f t="shared" si="25"/>
        <v>8.6446848109791468</v>
      </c>
      <c r="AL25">
        <f t="shared" si="56"/>
        <v>241.50313395171523</v>
      </c>
      <c r="AM25">
        <f t="shared" si="26"/>
        <v>4.215024841342335</v>
      </c>
      <c r="AN25">
        <f t="shared" si="27"/>
        <v>0.98596654136252948</v>
      </c>
      <c r="AO25" t="s">
        <v>137</v>
      </c>
      <c r="AP25">
        <f t="shared" si="28"/>
        <v>249.81716156891795</v>
      </c>
      <c r="AQ25">
        <f t="shared" si="29"/>
        <v>249</v>
      </c>
      <c r="AR25">
        <f t="shared" si="30"/>
        <v>49</v>
      </c>
      <c r="AS25">
        <f t="shared" si="31"/>
        <v>1</v>
      </c>
      <c r="AT25">
        <f t="shared" si="32"/>
        <v>4.3601319973642614</v>
      </c>
      <c r="AU25">
        <f t="shared" si="33"/>
        <v>248.16713821297199</v>
      </c>
      <c r="AV25" s="18">
        <f t="shared" si="34"/>
        <v>16.544475880864798</v>
      </c>
      <c r="AW25">
        <f t="shared" si="35"/>
        <v>4.331333657068198</v>
      </c>
      <c r="AX25">
        <f t="shared" si="36"/>
        <v>-21.918787898077305</v>
      </c>
      <c r="AY25" t="str">
        <f t="shared" si="37"/>
        <v>NEGATIF</v>
      </c>
      <c r="AZ25">
        <f t="shared" si="38"/>
        <v>21</v>
      </c>
      <c r="BA25">
        <f t="shared" si="39"/>
        <v>55</v>
      </c>
      <c r="BB25">
        <f t="shared" si="40"/>
        <v>7</v>
      </c>
      <c r="BC25">
        <f t="shared" si="41"/>
        <v>-0.38255501686773624</v>
      </c>
      <c r="BD25">
        <f t="shared" si="42"/>
        <v>-1.2004623645865091</v>
      </c>
      <c r="BE25">
        <f t="shared" si="43"/>
        <v>0.12222152900771403</v>
      </c>
      <c r="BF25">
        <f t="shared" si="44"/>
        <v>1.9428132568574878</v>
      </c>
      <c r="BG25">
        <f t="shared" si="45"/>
        <v>-69.013151263685145</v>
      </c>
      <c r="BH25">
        <f t="shared" si="46"/>
        <v>16.544475880864798</v>
      </c>
      <c r="BI25">
        <f t="shared" si="47"/>
        <v>110.98684873631485</v>
      </c>
      <c r="BJ25">
        <f t="shared" si="48"/>
        <v>110</v>
      </c>
      <c r="BK25">
        <f t="shared" si="49"/>
        <v>59</v>
      </c>
      <c r="BL25">
        <f t="shared" si="50"/>
        <v>12</v>
      </c>
      <c r="BM25">
        <f t="shared" si="51"/>
        <v>-29.001412256359767</v>
      </c>
      <c r="BN25" t="str">
        <f t="shared" si="52"/>
        <v>NEGATIF</v>
      </c>
      <c r="BO25">
        <f t="shared" si="53"/>
        <v>29</v>
      </c>
      <c r="BP25">
        <f t="shared" si="54"/>
        <v>0</v>
      </c>
      <c r="BQ25">
        <f t="shared" si="55"/>
        <v>5</v>
      </c>
    </row>
    <row r="26" spans="1:69">
      <c r="A26">
        <f t="shared" ref="A26:B26" si="65">A24</f>
        <v>7.0027777777777782</v>
      </c>
      <c r="B26">
        <f t="shared" si="65"/>
        <v>111.315</v>
      </c>
      <c r="C26">
        <f>INT(G3/15)</f>
        <v>7</v>
      </c>
      <c r="D26">
        <f>L3</f>
        <v>2013</v>
      </c>
      <c r="E26">
        <f>L2</f>
        <v>12</v>
      </c>
      <c r="F26">
        <f>L4-1</f>
        <v>2</v>
      </c>
      <c r="H26">
        <v>3</v>
      </c>
      <c r="I26">
        <v>45</v>
      </c>
      <c r="J26">
        <f t="shared" si="0"/>
        <v>3.75</v>
      </c>
      <c r="L26">
        <f t="shared" si="1"/>
        <v>20</v>
      </c>
      <c r="M26">
        <f t="shared" si="2"/>
        <v>-13</v>
      </c>
      <c r="N26">
        <f t="shared" si="3"/>
        <v>2456628.3645833335</v>
      </c>
      <c r="O26">
        <f>'delta T'!F19/86400</f>
        <v>7.9269203913977097E-4</v>
      </c>
      <c r="P26">
        <f t="shared" si="4"/>
        <v>2456628.3653760254</v>
      </c>
      <c r="Q26">
        <f t="shared" si="5"/>
        <v>0.13917495896031318</v>
      </c>
      <c r="R26">
        <f t="shared" si="6"/>
        <v>250.87172945468228</v>
      </c>
      <c r="S26">
        <f t="shared" si="7"/>
        <v>327.69544811274955</v>
      </c>
      <c r="T26">
        <f t="shared" si="8"/>
        <v>-1.0411181079487009</v>
      </c>
      <c r="U26">
        <f t="shared" si="9"/>
        <v>4.3785376791566444</v>
      </c>
      <c r="V26">
        <f t="shared" si="10"/>
        <v>5.7193645133657176</v>
      </c>
      <c r="W26">
        <f t="shared" si="11"/>
        <v>1.6702754651723668E-2</v>
      </c>
      <c r="X26">
        <f t="shared" si="12"/>
        <v>249.83061134673358</v>
      </c>
      <c r="Y26">
        <f t="shared" si="13"/>
        <v>326.65433000480084</v>
      </c>
      <c r="Z26">
        <f t="shared" si="14"/>
        <v>5.7011935744798796</v>
      </c>
      <c r="AA26">
        <f t="shared" si="15"/>
        <v>215.86118539084637</v>
      </c>
      <c r="AB26">
        <f t="shared" si="16"/>
        <v>3.7674884123281518</v>
      </c>
      <c r="AC26">
        <f t="shared" si="17"/>
        <v>23.437481255173935</v>
      </c>
      <c r="AD26">
        <f t="shared" si="18"/>
        <v>-2.1954517480394144E-3</v>
      </c>
      <c r="AE26">
        <f t="shared" si="19"/>
        <v>23.435285803425895</v>
      </c>
      <c r="AF26">
        <f t="shared" si="20"/>
        <v>2456628.5</v>
      </c>
      <c r="AG26">
        <f t="shared" si="21"/>
        <v>0.13917864476386038</v>
      </c>
      <c r="AH26">
        <f t="shared" si="22"/>
        <v>4.7332674937041475</v>
      </c>
      <c r="AI26">
        <f t="shared" si="23"/>
        <v>1.4743692883166477</v>
      </c>
      <c r="AJ26">
        <f t="shared" si="24"/>
        <v>0.40902289841566647</v>
      </c>
      <c r="AK26">
        <f t="shared" si="25"/>
        <v>8.8953692883166475</v>
      </c>
      <c r="AL26">
        <f t="shared" si="56"/>
        <v>245.25214334669593</v>
      </c>
      <c r="AM26">
        <f t="shared" si="26"/>
        <v>4.2804573989729491</v>
      </c>
      <c r="AN26">
        <f t="shared" si="27"/>
        <v>0.98596489573793844</v>
      </c>
      <c r="AO26" t="s">
        <v>137</v>
      </c>
      <c r="AP26">
        <f t="shared" si="28"/>
        <v>249.82772158289825</v>
      </c>
      <c r="AQ26">
        <f t="shared" si="29"/>
        <v>249</v>
      </c>
      <c r="AR26">
        <f t="shared" si="30"/>
        <v>49</v>
      </c>
      <c r="AS26">
        <f t="shared" si="31"/>
        <v>39</v>
      </c>
      <c r="AT26">
        <f t="shared" si="32"/>
        <v>4.3603163043772746</v>
      </c>
      <c r="AU26">
        <f t="shared" si="33"/>
        <v>248.1783959780538</v>
      </c>
      <c r="AV26" s="18">
        <f t="shared" si="34"/>
        <v>16.545226398536919</v>
      </c>
      <c r="AW26">
        <f t="shared" si="35"/>
        <v>4.3315301421352919</v>
      </c>
      <c r="AX26">
        <f t="shared" si="36"/>
        <v>-21.920349392975623</v>
      </c>
      <c r="AY26" t="str">
        <f t="shared" si="37"/>
        <v>NEGATIF</v>
      </c>
      <c r="AZ26">
        <f t="shared" si="38"/>
        <v>21</v>
      </c>
      <c r="BA26">
        <f t="shared" si="39"/>
        <v>55</v>
      </c>
      <c r="BB26">
        <f t="shared" si="40"/>
        <v>13</v>
      </c>
      <c r="BC26">
        <f t="shared" si="41"/>
        <v>-0.38258227009496498</v>
      </c>
      <c r="BD26">
        <f t="shared" si="42"/>
        <v>-1.2045067167281911</v>
      </c>
      <c r="BE26">
        <f t="shared" si="43"/>
        <v>0.12222152900771403</v>
      </c>
      <c r="BF26">
        <f t="shared" si="44"/>
        <v>1.9428132568574878</v>
      </c>
      <c r="BG26">
        <f t="shared" si="45"/>
        <v>-69.140283510787256</v>
      </c>
      <c r="BH26">
        <f t="shared" si="46"/>
        <v>16.545226398536919</v>
      </c>
      <c r="BI26">
        <f t="shared" si="47"/>
        <v>110.85971648921274</v>
      </c>
      <c r="BJ26">
        <f t="shared" si="48"/>
        <v>110</v>
      </c>
      <c r="BK26">
        <f t="shared" si="49"/>
        <v>51</v>
      </c>
      <c r="BL26">
        <f t="shared" si="50"/>
        <v>34</v>
      </c>
      <c r="BM26">
        <f t="shared" si="51"/>
        <v>-25.529610859075149</v>
      </c>
      <c r="BN26" t="str">
        <f t="shared" si="52"/>
        <v>NEGATIF</v>
      </c>
      <c r="BO26">
        <f t="shared" si="53"/>
        <v>25</v>
      </c>
      <c r="BP26">
        <f t="shared" si="54"/>
        <v>31</v>
      </c>
      <c r="BQ26">
        <f t="shared" si="55"/>
        <v>46</v>
      </c>
    </row>
    <row r="27" spans="1:69">
      <c r="A27">
        <f>A15</f>
        <v>7.0027777777777782</v>
      </c>
      <c r="B27">
        <f>B15</f>
        <v>111.315</v>
      </c>
      <c r="C27">
        <f>INT(G3/15)</f>
        <v>7</v>
      </c>
      <c r="D27">
        <f>L3</f>
        <v>2013</v>
      </c>
      <c r="E27">
        <f>L2</f>
        <v>12</v>
      </c>
      <c r="F27">
        <f>L4-1</f>
        <v>2</v>
      </c>
      <c r="H27">
        <v>4</v>
      </c>
      <c r="I27">
        <v>0</v>
      </c>
      <c r="J27">
        <f t="shared" si="0"/>
        <v>4</v>
      </c>
      <c r="L27">
        <f t="shared" si="1"/>
        <v>20</v>
      </c>
      <c r="M27">
        <f t="shared" si="2"/>
        <v>-13</v>
      </c>
      <c r="N27">
        <f t="shared" si="3"/>
        <v>2456628.375</v>
      </c>
      <c r="O27">
        <f>'delta T'!F19/86400</f>
        <v>7.9269203913977097E-4</v>
      </c>
      <c r="P27">
        <f t="shared" si="4"/>
        <v>2456628.3757926919</v>
      </c>
      <c r="Q27">
        <f t="shared" si="5"/>
        <v>0.13917524415309923</v>
      </c>
      <c r="R27">
        <f t="shared" si="6"/>
        <v>250.881996614522</v>
      </c>
      <c r="S27">
        <f t="shared" si="7"/>
        <v>327.70571478220063</v>
      </c>
      <c r="T27">
        <f t="shared" si="8"/>
        <v>-1.0408251812771836</v>
      </c>
      <c r="U27">
        <f t="shared" si="9"/>
        <v>4.3787168749006762</v>
      </c>
      <c r="V27">
        <f t="shared" si="10"/>
        <v>5.7195437005508536</v>
      </c>
      <c r="W27">
        <f t="shared" si="11"/>
        <v>1.6702754639745569E-2</v>
      </c>
      <c r="X27">
        <f t="shared" si="12"/>
        <v>249.84117143324482</v>
      </c>
      <c r="Y27">
        <f t="shared" si="13"/>
        <v>326.66488960092346</v>
      </c>
      <c r="Z27">
        <f t="shared" si="14"/>
        <v>5.7013778741998999</v>
      </c>
      <c r="AA27">
        <f t="shared" si="15"/>
        <v>215.86063378913778</v>
      </c>
      <c r="AB27">
        <f t="shared" si="16"/>
        <v>3.7674787850621776</v>
      </c>
      <c r="AC27">
        <f t="shared" si="17"/>
        <v>23.43748125146524</v>
      </c>
      <c r="AD27">
        <f t="shared" si="18"/>
        <v>-2.1955012887511101E-3</v>
      </c>
      <c r="AE27">
        <f t="shared" si="19"/>
        <v>23.43528575017649</v>
      </c>
      <c r="AF27">
        <f t="shared" si="20"/>
        <v>2456628.5</v>
      </c>
      <c r="AG27">
        <f t="shared" si="21"/>
        <v>0.13917864476386038</v>
      </c>
      <c r="AH27">
        <f t="shared" si="22"/>
        <v>4.7332674937041475</v>
      </c>
      <c r="AI27">
        <f t="shared" si="23"/>
        <v>1.7250537656541476</v>
      </c>
      <c r="AJ27">
        <f t="shared" si="24"/>
        <v>0.40902289748628906</v>
      </c>
      <c r="AK27">
        <f t="shared" si="25"/>
        <v>9.1460537656541483</v>
      </c>
      <c r="AL27">
        <f t="shared" si="56"/>
        <v>249.00115245724348</v>
      </c>
      <c r="AM27">
        <f t="shared" si="26"/>
        <v>4.3458899516392675</v>
      </c>
      <c r="AN27">
        <f t="shared" si="27"/>
        <v>0.98596325057419976</v>
      </c>
      <c r="AO27" t="s">
        <v>137</v>
      </c>
      <c r="AP27">
        <f t="shared" si="28"/>
        <v>249.83828163211433</v>
      </c>
      <c r="AQ27">
        <f t="shared" si="29"/>
        <v>249</v>
      </c>
      <c r="AR27">
        <f t="shared" si="30"/>
        <v>50</v>
      </c>
      <c r="AS27">
        <f t="shared" si="31"/>
        <v>17</v>
      </c>
      <c r="AT27">
        <f t="shared" si="32"/>
        <v>4.3605006120052678</v>
      </c>
      <c r="AU27">
        <f t="shared" si="33"/>
        <v>248.18965402756874</v>
      </c>
      <c r="AV27" s="18">
        <f t="shared" si="34"/>
        <v>16.54597693517125</v>
      </c>
      <c r="AW27">
        <f t="shared" si="35"/>
        <v>4.3317266321666796</v>
      </c>
      <c r="AX27">
        <f t="shared" si="36"/>
        <v>-21.921910127000842</v>
      </c>
      <c r="AY27" t="str">
        <f t="shared" si="37"/>
        <v>NEGATIF</v>
      </c>
      <c r="AZ27">
        <f t="shared" si="38"/>
        <v>21</v>
      </c>
      <c r="BA27">
        <f t="shared" si="39"/>
        <v>55</v>
      </c>
      <c r="BB27">
        <f t="shared" si="40"/>
        <v>18</v>
      </c>
      <c r="BC27">
        <f t="shared" si="41"/>
        <v>-0.38260951004245297</v>
      </c>
      <c r="BD27">
        <f t="shared" si="42"/>
        <v>-1.206725593025582</v>
      </c>
      <c r="BE27">
        <f t="shared" si="43"/>
        <v>0.12222152900771403</v>
      </c>
      <c r="BF27">
        <f t="shared" si="44"/>
        <v>1.9428132568574878</v>
      </c>
      <c r="BG27">
        <f t="shared" si="45"/>
        <v>-69.171728080524844</v>
      </c>
      <c r="BH27">
        <f t="shared" si="46"/>
        <v>16.54597693517125</v>
      </c>
      <c r="BI27">
        <f t="shared" si="47"/>
        <v>110.82827191947516</v>
      </c>
      <c r="BJ27">
        <f t="shared" si="48"/>
        <v>110</v>
      </c>
      <c r="BK27">
        <f t="shared" si="49"/>
        <v>49</v>
      </c>
      <c r="BL27">
        <f t="shared" si="50"/>
        <v>41</v>
      </c>
      <c r="BM27">
        <f t="shared" si="51"/>
        <v>-22.053691451887765</v>
      </c>
      <c r="BN27" t="str">
        <f t="shared" si="52"/>
        <v>NEGATIF</v>
      </c>
      <c r="BO27">
        <f t="shared" si="53"/>
        <v>22</v>
      </c>
      <c r="BP27">
        <f t="shared" si="54"/>
        <v>3</v>
      </c>
      <c r="BQ27">
        <f t="shared" si="55"/>
        <v>13</v>
      </c>
    </row>
    <row r="28" spans="1:69">
      <c r="A28">
        <f t="shared" ref="A28" si="66">A27</f>
        <v>7.0027777777777782</v>
      </c>
      <c r="B28">
        <f t="shared" ref="B28" si="67">B27</f>
        <v>111.315</v>
      </c>
      <c r="C28">
        <f>INT(G3/15)</f>
        <v>7</v>
      </c>
      <c r="D28">
        <f>L3</f>
        <v>2013</v>
      </c>
      <c r="E28">
        <f>L2</f>
        <v>12</v>
      </c>
      <c r="F28">
        <f>L4-1</f>
        <v>2</v>
      </c>
      <c r="H28">
        <v>4</v>
      </c>
      <c r="I28">
        <v>15</v>
      </c>
      <c r="J28">
        <f t="shared" si="0"/>
        <v>4.25</v>
      </c>
      <c r="L28">
        <f t="shared" si="1"/>
        <v>20</v>
      </c>
      <c r="M28">
        <f t="shared" si="2"/>
        <v>-13</v>
      </c>
      <c r="N28">
        <f t="shared" si="3"/>
        <v>2456628.385416667</v>
      </c>
      <c r="O28">
        <f>'delta T'!F19/86400</f>
        <v>7.9269203913977097E-4</v>
      </c>
      <c r="P28">
        <f t="shared" si="4"/>
        <v>2456628.3862093589</v>
      </c>
      <c r="Q28">
        <f t="shared" si="5"/>
        <v>0.13917552934589805</v>
      </c>
      <c r="R28">
        <f t="shared" si="6"/>
        <v>250.892263774821</v>
      </c>
      <c r="S28">
        <f t="shared" si="7"/>
        <v>327.7159814521101</v>
      </c>
      <c r="T28">
        <f t="shared" si="8"/>
        <v>-1.0405322193662381</v>
      </c>
      <c r="U28">
        <f t="shared" si="9"/>
        <v>4.3788960706527238</v>
      </c>
      <c r="V28">
        <f t="shared" si="10"/>
        <v>5.7197228877439894</v>
      </c>
      <c r="W28">
        <f t="shared" si="11"/>
        <v>1.6702754627767474E-2</v>
      </c>
      <c r="X28">
        <f t="shared" si="12"/>
        <v>249.85173155545476</v>
      </c>
      <c r="Y28">
        <f t="shared" si="13"/>
        <v>326.67544923274386</v>
      </c>
      <c r="Z28">
        <f t="shared" si="14"/>
        <v>5.7015621745429641</v>
      </c>
      <c r="AA28">
        <f t="shared" si="15"/>
        <v>215.86008218740452</v>
      </c>
      <c r="AB28">
        <f t="shared" si="16"/>
        <v>3.7674691577957722</v>
      </c>
      <c r="AC28">
        <f t="shared" si="17"/>
        <v>23.437481247756544</v>
      </c>
      <c r="AD28">
        <f t="shared" si="18"/>
        <v>-2.1955508132989643E-3</v>
      </c>
      <c r="AE28">
        <f t="shared" si="19"/>
        <v>23.435285696943247</v>
      </c>
      <c r="AF28">
        <f t="shared" si="20"/>
        <v>2456628.5</v>
      </c>
      <c r="AG28">
        <f t="shared" si="21"/>
        <v>0.13917864476386038</v>
      </c>
      <c r="AH28">
        <f t="shared" si="22"/>
        <v>4.7332674937041475</v>
      </c>
      <c r="AI28">
        <f t="shared" si="23"/>
        <v>1.9757382429916475</v>
      </c>
      <c r="AJ28">
        <f t="shared" si="24"/>
        <v>0.40902289655719365</v>
      </c>
      <c r="AK28">
        <f t="shared" si="25"/>
        <v>9.3967382429916473</v>
      </c>
      <c r="AL28">
        <f t="shared" si="56"/>
        <v>252.75016128295843</v>
      </c>
      <c r="AM28">
        <f t="shared" si="26"/>
        <v>4.4113224993343199</v>
      </c>
      <c r="AN28">
        <f t="shared" si="27"/>
        <v>0.98596160587129711</v>
      </c>
      <c r="AO28" t="s">
        <v>137</v>
      </c>
      <c r="AP28">
        <f t="shared" si="28"/>
        <v>249.84884171702882</v>
      </c>
      <c r="AQ28">
        <f t="shared" si="29"/>
        <v>249</v>
      </c>
      <c r="AR28">
        <f t="shared" si="30"/>
        <v>50</v>
      </c>
      <c r="AS28">
        <f t="shared" si="31"/>
        <v>55</v>
      </c>
      <c r="AT28">
        <f t="shared" si="32"/>
        <v>4.3606849202563156</v>
      </c>
      <c r="AU28">
        <f t="shared" si="33"/>
        <v>248.20091236191624</v>
      </c>
      <c r="AV28" s="18">
        <f t="shared" si="34"/>
        <v>16.546727490794417</v>
      </c>
      <c r="AW28">
        <f t="shared" si="35"/>
        <v>4.3319231271693344</v>
      </c>
      <c r="AX28">
        <f t="shared" si="36"/>
        <v>-21.923470100136566</v>
      </c>
      <c r="AY28" t="str">
        <f t="shared" si="37"/>
        <v>NEGATIF</v>
      </c>
      <c r="AZ28">
        <f t="shared" si="38"/>
        <v>21</v>
      </c>
      <c r="BA28">
        <f t="shared" si="39"/>
        <v>55</v>
      </c>
      <c r="BB28">
        <f t="shared" si="40"/>
        <v>24</v>
      </c>
      <c r="BC28">
        <f t="shared" si="41"/>
        <v>-0.38263673670991399</v>
      </c>
      <c r="BD28">
        <f t="shared" si="42"/>
        <v>-1.2072744042993759</v>
      </c>
      <c r="BE28">
        <f t="shared" si="43"/>
        <v>0.12222152900771403</v>
      </c>
      <c r="BF28">
        <f t="shared" si="44"/>
        <v>1.9428132568574878</v>
      </c>
      <c r="BG28">
        <f t="shared" si="45"/>
        <v>-69.11394256431079</v>
      </c>
      <c r="BH28">
        <f t="shared" si="46"/>
        <v>16.546727490794417</v>
      </c>
      <c r="BI28">
        <f t="shared" si="47"/>
        <v>110.88605743568921</v>
      </c>
      <c r="BJ28">
        <f t="shared" si="48"/>
        <v>110</v>
      </c>
      <c r="BK28">
        <f t="shared" si="49"/>
        <v>53</v>
      </c>
      <c r="BL28">
        <f t="shared" si="50"/>
        <v>9</v>
      </c>
      <c r="BM28">
        <f t="shared" si="51"/>
        <v>-18.575990316915583</v>
      </c>
      <c r="BN28" t="str">
        <f t="shared" si="52"/>
        <v>NEGATIF</v>
      </c>
      <c r="BO28">
        <f t="shared" si="53"/>
        <v>18</v>
      </c>
      <c r="BP28">
        <f t="shared" si="54"/>
        <v>34</v>
      </c>
      <c r="BQ28">
        <f t="shared" si="55"/>
        <v>33</v>
      </c>
    </row>
    <row r="29" spans="1:69">
      <c r="A29">
        <f t="shared" ref="A29:B29" si="68">A27</f>
        <v>7.0027777777777782</v>
      </c>
      <c r="B29">
        <f t="shared" si="68"/>
        <v>111.315</v>
      </c>
      <c r="C29">
        <f>INT(G3/15)</f>
        <v>7</v>
      </c>
      <c r="D29">
        <f>L3</f>
        <v>2013</v>
      </c>
      <c r="E29">
        <f>L2</f>
        <v>12</v>
      </c>
      <c r="F29">
        <f>L4-1</f>
        <v>2</v>
      </c>
      <c r="H29">
        <v>4</v>
      </c>
      <c r="I29">
        <v>30</v>
      </c>
      <c r="J29">
        <f t="shared" si="0"/>
        <v>4.5</v>
      </c>
      <c r="L29">
        <f t="shared" si="1"/>
        <v>20</v>
      </c>
      <c r="M29">
        <f t="shared" si="2"/>
        <v>-13</v>
      </c>
      <c r="N29">
        <f t="shared" si="3"/>
        <v>2456628.3958333335</v>
      </c>
      <c r="O29">
        <f>'delta T'!F19/86400</f>
        <v>7.9269203913977097E-4</v>
      </c>
      <c r="P29">
        <f t="shared" si="4"/>
        <v>2456628.3966260254</v>
      </c>
      <c r="Q29">
        <f t="shared" si="5"/>
        <v>0.13917581453868413</v>
      </c>
      <c r="R29">
        <f t="shared" si="6"/>
        <v>250.90253093466163</v>
      </c>
      <c r="S29">
        <f t="shared" si="7"/>
        <v>327.72624812156118</v>
      </c>
      <c r="T29">
        <f t="shared" si="8"/>
        <v>-1.0402392222517216</v>
      </c>
      <c r="U29">
        <f t="shared" si="9"/>
        <v>4.3790752663967707</v>
      </c>
      <c r="V29">
        <f t="shared" si="10"/>
        <v>5.7199020749291245</v>
      </c>
      <c r="W29">
        <f t="shared" si="11"/>
        <v>1.6702754615789375E-2</v>
      </c>
      <c r="X29">
        <f t="shared" si="12"/>
        <v>249.8622917124099</v>
      </c>
      <c r="Y29">
        <f t="shared" si="13"/>
        <v>326.68600889930946</v>
      </c>
      <c r="Z29">
        <f t="shared" si="14"/>
        <v>5.7017464754924463</v>
      </c>
      <c r="AA29">
        <f t="shared" si="15"/>
        <v>215.85953058569586</v>
      </c>
      <c r="AB29">
        <f t="shared" si="16"/>
        <v>3.7674595305297967</v>
      </c>
      <c r="AC29">
        <f t="shared" si="17"/>
        <v>23.437481244047849</v>
      </c>
      <c r="AD29">
        <f t="shared" si="18"/>
        <v>-2.1956003216740383E-3</v>
      </c>
      <c r="AE29">
        <f t="shared" si="19"/>
        <v>23.435285643726175</v>
      </c>
      <c r="AF29">
        <f t="shared" si="20"/>
        <v>2456628.5</v>
      </c>
      <c r="AG29">
        <f t="shared" si="21"/>
        <v>0.13917864476386038</v>
      </c>
      <c r="AH29">
        <f t="shared" si="22"/>
        <v>4.7332674937041475</v>
      </c>
      <c r="AI29">
        <f t="shared" si="23"/>
        <v>2.2264227203291478</v>
      </c>
      <c r="AJ29">
        <f t="shared" si="24"/>
        <v>0.40902289562838057</v>
      </c>
      <c r="AK29">
        <f t="shared" si="25"/>
        <v>9.647422720329148</v>
      </c>
      <c r="AL29">
        <f t="shared" si="56"/>
        <v>256.49916982495131</v>
      </c>
      <c r="AM29">
        <f t="shared" si="26"/>
        <v>4.476755042077488</v>
      </c>
      <c r="AN29">
        <f t="shared" si="27"/>
        <v>0.98595996162943467</v>
      </c>
      <c r="AO29" t="s">
        <v>137</v>
      </c>
      <c r="AP29">
        <f t="shared" si="28"/>
        <v>249.85940183668828</v>
      </c>
      <c r="AQ29">
        <f t="shared" si="29"/>
        <v>249</v>
      </c>
      <c r="AR29">
        <f t="shared" si="30"/>
        <v>51</v>
      </c>
      <c r="AS29">
        <f t="shared" si="31"/>
        <v>33</v>
      </c>
      <c r="AT29">
        <f t="shared" si="32"/>
        <v>4.3608692291137778</v>
      </c>
      <c r="AU29">
        <f t="shared" si="33"/>
        <v>248.21217097998587</v>
      </c>
      <c r="AV29" s="18">
        <f t="shared" si="34"/>
        <v>16.547478065332392</v>
      </c>
      <c r="AW29">
        <f t="shared" si="35"/>
        <v>4.3321196271238733</v>
      </c>
      <c r="AX29">
        <f t="shared" si="36"/>
        <v>-21.925029312157289</v>
      </c>
      <c r="AY29" t="str">
        <f t="shared" si="37"/>
        <v>NEGATIF</v>
      </c>
      <c r="AZ29">
        <f t="shared" si="38"/>
        <v>21</v>
      </c>
      <c r="BA29">
        <f t="shared" si="39"/>
        <v>55</v>
      </c>
      <c r="BB29">
        <f t="shared" si="40"/>
        <v>30</v>
      </c>
      <c r="BC29">
        <f t="shared" si="41"/>
        <v>-0.38266395009341231</v>
      </c>
      <c r="BD29">
        <f t="shared" si="42"/>
        <v>-1.2062658567814759</v>
      </c>
      <c r="BE29">
        <f t="shared" si="43"/>
        <v>0.12222152900771403</v>
      </c>
      <c r="BF29">
        <f t="shared" si="44"/>
        <v>1.9428132568574878</v>
      </c>
      <c r="BG29">
        <f t="shared" si="45"/>
        <v>-68.971337110396064</v>
      </c>
      <c r="BH29">
        <f t="shared" si="46"/>
        <v>16.547478065332392</v>
      </c>
      <c r="BI29">
        <f t="shared" si="47"/>
        <v>111.02866288960394</v>
      </c>
      <c r="BJ29">
        <f t="shared" si="48"/>
        <v>111</v>
      </c>
      <c r="BK29">
        <f t="shared" si="49"/>
        <v>1</v>
      </c>
      <c r="BL29">
        <f t="shared" si="50"/>
        <v>43</v>
      </c>
      <c r="BM29">
        <f t="shared" si="51"/>
        <v>-15.098642239590989</v>
      </c>
      <c r="BN29" t="str">
        <f t="shared" si="52"/>
        <v>NEGATIF</v>
      </c>
      <c r="BO29">
        <f t="shared" si="53"/>
        <v>15</v>
      </c>
      <c r="BP29">
        <f t="shared" si="54"/>
        <v>5</v>
      </c>
      <c r="BQ29">
        <f t="shared" si="55"/>
        <v>55</v>
      </c>
    </row>
    <row r="30" spans="1:69">
      <c r="A30">
        <f t="shared" ref="A30" si="69">A28</f>
        <v>7.0027777777777782</v>
      </c>
      <c r="B30">
        <f>B15</f>
        <v>111.315</v>
      </c>
      <c r="C30">
        <f>INT(G3/15)</f>
        <v>7</v>
      </c>
      <c r="D30">
        <f>L3</f>
        <v>2013</v>
      </c>
      <c r="E30">
        <f>L2</f>
        <v>12</v>
      </c>
      <c r="F30">
        <f>L4-1</f>
        <v>2</v>
      </c>
      <c r="H30">
        <v>4</v>
      </c>
      <c r="I30">
        <v>45</v>
      </c>
      <c r="J30">
        <f t="shared" si="0"/>
        <v>4.75</v>
      </c>
      <c r="L30">
        <f t="shared" si="1"/>
        <v>20</v>
      </c>
      <c r="M30">
        <f t="shared" si="2"/>
        <v>-13</v>
      </c>
      <c r="N30">
        <f t="shared" si="3"/>
        <v>2456628.40625</v>
      </c>
      <c r="O30">
        <f>'delta T'!F19/86400</f>
        <v>7.9269203913977097E-4</v>
      </c>
      <c r="P30">
        <f t="shared" si="4"/>
        <v>2456628.4070426919</v>
      </c>
      <c r="Q30">
        <f t="shared" si="5"/>
        <v>0.13917609973147022</v>
      </c>
      <c r="R30">
        <f t="shared" si="6"/>
        <v>250.91279809450134</v>
      </c>
      <c r="S30">
        <f t="shared" si="7"/>
        <v>327.73651479101318</v>
      </c>
      <c r="T30">
        <f t="shared" si="8"/>
        <v>-1.0399461899302251</v>
      </c>
      <c r="U30">
        <f t="shared" si="9"/>
        <v>4.3792544621408025</v>
      </c>
      <c r="V30">
        <f t="shared" si="10"/>
        <v>5.7200812621142756</v>
      </c>
      <c r="W30">
        <f t="shared" si="11"/>
        <v>1.6702754603811279E-2</v>
      </c>
      <c r="X30">
        <f t="shared" si="12"/>
        <v>249.87285190457112</v>
      </c>
      <c r="Y30">
        <f t="shared" si="13"/>
        <v>326.69656860108296</v>
      </c>
      <c r="Z30">
        <f t="shared" si="14"/>
        <v>5.7019307770564227</v>
      </c>
      <c r="AA30">
        <f t="shared" si="15"/>
        <v>215.85897898398721</v>
      </c>
      <c r="AB30">
        <f t="shared" si="16"/>
        <v>3.7674499032638211</v>
      </c>
      <c r="AC30">
        <f t="shared" si="17"/>
        <v>23.437481240339153</v>
      </c>
      <c r="AD30">
        <f t="shared" si="18"/>
        <v>-2.1956498138740324E-3</v>
      </c>
      <c r="AE30">
        <f t="shared" si="19"/>
        <v>23.435285590525279</v>
      </c>
      <c r="AF30">
        <f t="shared" si="20"/>
        <v>2456628.5</v>
      </c>
      <c r="AG30">
        <f t="shared" si="21"/>
        <v>0.13917864476386038</v>
      </c>
      <c r="AH30">
        <f t="shared" si="22"/>
        <v>4.7332674937041475</v>
      </c>
      <c r="AI30">
        <f t="shared" si="23"/>
        <v>2.4771071976666477</v>
      </c>
      <c r="AJ30">
        <f t="shared" si="24"/>
        <v>0.40902289469984976</v>
      </c>
      <c r="AK30">
        <f t="shared" si="25"/>
        <v>9.898107197666647</v>
      </c>
      <c r="AL30">
        <f t="shared" si="56"/>
        <v>260.24817808282478</v>
      </c>
      <c r="AM30">
        <f t="shared" si="26"/>
        <v>4.5421875798618361</v>
      </c>
      <c r="AN30">
        <f t="shared" si="27"/>
        <v>0.98595831784859667</v>
      </c>
      <c r="AO30" t="s">
        <v>137</v>
      </c>
      <c r="AP30">
        <f t="shared" si="28"/>
        <v>249.86996199155357</v>
      </c>
      <c r="AQ30">
        <f t="shared" si="29"/>
        <v>249</v>
      </c>
      <c r="AR30">
        <f t="shared" si="30"/>
        <v>52</v>
      </c>
      <c r="AS30">
        <f t="shared" si="31"/>
        <v>11</v>
      </c>
      <c r="AT30">
        <f t="shared" si="32"/>
        <v>4.361053538585697</v>
      </c>
      <c r="AU30">
        <f t="shared" si="33"/>
        <v>248.22342988217497</v>
      </c>
      <c r="AV30" s="18">
        <f t="shared" si="34"/>
        <v>16.548228658811663</v>
      </c>
      <c r="AW30">
        <f t="shared" si="35"/>
        <v>4.3323161320372332</v>
      </c>
      <c r="AX30">
        <f t="shared" si="36"/>
        <v>-21.926587763046442</v>
      </c>
      <c r="AY30" t="str">
        <f t="shared" si="37"/>
        <v>NEGATIF</v>
      </c>
      <c r="AZ30">
        <f t="shared" si="38"/>
        <v>21</v>
      </c>
      <c r="BA30">
        <f t="shared" si="39"/>
        <v>55</v>
      </c>
      <c r="BB30">
        <f t="shared" si="40"/>
        <v>35</v>
      </c>
      <c r="BC30">
        <f t="shared" si="41"/>
        <v>-0.38269115019265865</v>
      </c>
      <c r="BD30">
        <f t="shared" si="42"/>
        <v>-1.203776922079363</v>
      </c>
      <c r="BE30">
        <f t="shared" si="43"/>
        <v>0.12222152900771403</v>
      </c>
      <c r="BF30">
        <f t="shared" si="44"/>
        <v>1.9428132568574878</v>
      </c>
      <c r="BG30">
        <f t="shared" si="45"/>
        <v>-68.746553448559879</v>
      </c>
      <c r="BH30">
        <f t="shared" si="46"/>
        <v>16.548228658811663</v>
      </c>
      <c r="BI30">
        <f t="shared" si="47"/>
        <v>111.25344655144012</v>
      </c>
      <c r="BJ30">
        <f t="shared" si="48"/>
        <v>111</v>
      </c>
      <c r="BK30">
        <f t="shared" si="49"/>
        <v>15</v>
      </c>
      <c r="BL30">
        <f t="shared" si="50"/>
        <v>12</v>
      </c>
      <c r="BM30">
        <f t="shared" si="51"/>
        <v>-11.62366062395893</v>
      </c>
      <c r="BN30" t="str">
        <f t="shared" si="52"/>
        <v>NEGATIF</v>
      </c>
      <c r="BO30">
        <f t="shared" si="53"/>
        <v>11</v>
      </c>
      <c r="BP30">
        <f t="shared" si="54"/>
        <v>37</v>
      </c>
      <c r="BQ30">
        <f t="shared" si="55"/>
        <v>25</v>
      </c>
    </row>
    <row r="31" spans="1:69">
      <c r="A31">
        <f t="shared" ref="A31" si="70">A29</f>
        <v>7.0027777777777782</v>
      </c>
      <c r="B31">
        <f t="shared" ref="B31:B94" si="71">B16</f>
        <v>111.315</v>
      </c>
      <c r="C31">
        <f>INT(G3/15)</f>
        <v>7</v>
      </c>
      <c r="D31">
        <f>L3</f>
        <v>2013</v>
      </c>
      <c r="E31">
        <f>L2</f>
        <v>12</v>
      </c>
      <c r="F31">
        <f>L4-1</f>
        <v>2</v>
      </c>
      <c r="H31">
        <v>5</v>
      </c>
      <c r="I31">
        <v>0</v>
      </c>
      <c r="J31">
        <f t="shared" si="0"/>
        <v>5</v>
      </c>
      <c r="L31">
        <f t="shared" si="1"/>
        <v>20</v>
      </c>
      <c r="M31">
        <f t="shared" si="2"/>
        <v>-13</v>
      </c>
      <c r="N31">
        <f t="shared" si="3"/>
        <v>2456628.416666667</v>
      </c>
      <c r="O31">
        <f>'delta T'!F19/86400</f>
        <v>7.9269203913977097E-4</v>
      </c>
      <c r="P31">
        <f t="shared" si="4"/>
        <v>2456628.4174593589</v>
      </c>
      <c r="Q31">
        <f t="shared" si="5"/>
        <v>0.13917638492426904</v>
      </c>
      <c r="R31">
        <f t="shared" si="6"/>
        <v>250.92306525480035</v>
      </c>
      <c r="S31">
        <f t="shared" si="7"/>
        <v>327.74678146092265</v>
      </c>
      <c r="T31">
        <f t="shared" si="8"/>
        <v>-1.039653122398414</v>
      </c>
      <c r="U31">
        <f t="shared" si="9"/>
        <v>4.3794336578928501</v>
      </c>
      <c r="V31">
        <f t="shared" si="10"/>
        <v>5.7202604493074114</v>
      </c>
      <c r="W31">
        <f t="shared" si="11"/>
        <v>1.670275459183318E-2</v>
      </c>
      <c r="X31">
        <f t="shared" si="12"/>
        <v>249.88341213240193</v>
      </c>
      <c r="Y31">
        <f t="shared" si="13"/>
        <v>326.70712833852423</v>
      </c>
      <c r="Z31">
        <f t="shared" si="14"/>
        <v>5.7021150792429189</v>
      </c>
      <c r="AA31">
        <f t="shared" si="15"/>
        <v>215.85842738225389</v>
      </c>
      <c r="AB31">
        <f t="shared" si="16"/>
        <v>3.7674402759974148</v>
      </c>
      <c r="AC31">
        <f t="shared" si="17"/>
        <v>23.437481236630457</v>
      </c>
      <c r="AD31">
        <f t="shared" si="18"/>
        <v>-2.1956992898966542E-3</v>
      </c>
      <c r="AE31">
        <f t="shared" si="19"/>
        <v>23.435285537340562</v>
      </c>
      <c r="AF31">
        <f t="shared" si="20"/>
        <v>2456628.5</v>
      </c>
      <c r="AG31">
        <f t="shared" si="21"/>
        <v>0.13917864476386038</v>
      </c>
      <c r="AH31">
        <f t="shared" si="22"/>
        <v>4.7332674937041475</v>
      </c>
      <c r="AI31">
        <f t="shared" si="23"/>
        <v>2.7277916750041475</v>
      </c>
      <c r="AJ31">
        <f t="shared" si="24"/>
        <v>0.40902289377160134</v>
      </c>
      <c r="AK31">
        <f t="shared" si="25"/>
        <v>10.148791675004148</v>
      </c>
      <c r="AL31">
        <f t="shared" si="56"/>
        <v>263.99718605617846</v>
      </c>
      <c r="AM31">
        <f t="shared" si="26"/>
        <v>4.6076201126803777</v>
      </c>
      <c r="AN31">
        <f t="shared" si="27"/>
        <v>0.9859566745287669</v>
      </c>
      <c r="AO31" t="s">
        <v>137</v>
      </c>
      <c r="AP31">
        <f t="shared" si="28"/>
        <v>249.88052218208816</v>
      </c>
      <c r="AQ31">
        <f t="shared" si="29"/>
        <v>249</v>
      </c>
      <c r="AR31">
        <f t="shared" si="30"/>
        <v>52</v>
      </c>
      <c r="AS31">
        <f t="shared" si="31"/>
        <v>49</v>
      </c>
      <c r="AT31">
        <f t="shared" si="32"/>
        <v>4.3612378486801635</v>
      </c>
      <c r="AU31">
        <f t="shared" si="33"/>
        <v>248.23468906888377</v>
      </c>
      <c r="AV31" s="18">
        <f t="shared" si="34"/>
        <v>16.548979271258919</v>
      </c>
      <c r="AW31">
        <f t="shared" si="35"/>
        <v>4.3325126419163986</v>
      </c>
      <c r="AX31">
        <f t="shared" si="36"/>
        <v>-21.928145452787774</v>
      </c>
      <c r="AY31" t="str">
        <f t="shared" si="37"/>
        <v>NEGATIF</v>
      </c>
      <c r="AZ31">
        <f t="shared" si="38"/>
        <v>21</v>
      </c>
      <c r="BA31">
        <f t="shared" si="39"/>
        <v>55</v>
      </c>
      <c r="BB31">
        <f t="shared" si="40"/>
        <v>41</v>
      </c>
      <c r="BC31">
        <f t="shared" si="41"/>
        <v>-0.38271833700736946</v>
      </c>
      <c r="BD31">
        <f t="shared" si="42"/>
        <v>-1.1998537070756321</v>
      </c>
      <c r="BE31">
        <f t="shared" si="43"/>
        <v>0.12222152900771403</v>
      </c>
      <c r="BF31">
        <f t="shared" si="44"/>
        <v>1.9428132568574878</v>
      </c>
      <c r="BG31">
        <f t="shared" si="45"/>
        <v>-68.440650994651804</v>
      </c>
      <c r="BH31">
        <f t="shared" si="46"/>
        <v>16.548979271258919</v>
      </c>
      <c r="BI31">
        <f t="shared" si="47"/>
        <v>111.5593490053482</v>
      </c>
      <c r="BJ31">
        <f t="shared" si="48"/>
        <v>111</v>
      </c>
      <c r="BK31">
        <f t="shared" si="49"/>
        <v>33</v>
      </c>
      <c r="BL31">
        <f t="shared" si="50"/>
        <v>33</v>
      </c>
      <c r="BM31">
        <f t="shared" si="51"/>
        <v>-8.1530046758003376</v>
      </c>
      <c r="BN31" t="str">
        <f t="shared" si="52"/>
        <v>NEGATIF</v>
      </c>
      <c r="BO31">
        <f t="shared" si="53"/>
        <v>8</v>
      </c>
      <c r="BP31">
        <f t="shared" si="54"/>
        <v>9</v>
      </c>
      <c r="BQ31">
        <f t="shared" si="55"/>
        <v>10</v>
      </c>
    </row>
    <row r="32" spans="1:69">
      <c r="A32">
        <f t="shared" ref="A32" si="72">A30</f>
        <v>7.0027777777777782</v>
      </c>
      <c r="B32">
        <f t="shared" si="71"/>
        <v>111.315</v>
      </c>
      <c r="C32">
        <f>INT(G3/15)</f>
        <v>7</v>
      </c>
      <c r="D32">
        <f>L3</f>
        <v>2013</v>
      </c>
      <c r="E32">
        <f>L2</f>
        <v>12</v>
      </c>
      <c r="F32">
        <f>L4-1</f>
        <v>2</v>
      </c>
      <c r="H32">
        <v>5</v>
      </c>
      <c r="I32">
        <v>15</v>
      </c>
      <c r="J32">
        <f t="shared" si="0"/>
        <v>5.25</v>
      </c>
      <c r="L32">
        <f t="shared" si="1"/>
        <v>20</v>
      </c>
      <c r="M32">
        <f t="shared" si="2"/>
        <v>-13</v>
      </c>
      <c r="N32">
        <f t="shared" si="3"/>
        <v>2456628.4270833335</v>
      </c>
      <c r="O32">
        <f>'delta T'!F19/86400</f>
        <v>7.9269203913977097E-4</v>
      </c>
      <c r="P32">
        <f t="shared" si="4"/>
        <v>2456628.4278760254</v>
      </c>
      <c r="Q32">
        <f t="shared" si="5"/>
        <v>0.13917667011705512</v>
      </c>
      <c r="R32">
        <f t="shared" si="6"/>
        <v>250.93333241464097</v>
      </c>
      <c r="S32">
        <f t="shared" si="7"/>
        <v>327.75704813037373</v>
      </c>
      <c r="T32">
        <f t="shared" si="8"/>
        <v>-1.0393600196921333</v>
      </c>
      <c r="U32">
        <f t="shared" si="9"/>
        <v>4.3796128536368979</v>
      </c>
      <c r="V32">
        <f t="shared" si="10"/>
        <v>5.7204396364925465</v>
      </c>
      <c r="W32">
        <f t="shared" si="11"/>
        <v>1.6702754579855084E-2</v>
      </c>
      <c r="X32">
        <f t="shared" si="12"/>
        <v>249.89397239494883</v>
      </c>
      <c r="Y32">
        <f t="shared" si="13"/>
        <v>326.71768811068159</v>
      </c>
      <c r="Z32">
        <f t="shared" si="14"/>
        <v>5.7022993820353252</v>
      </c>
      <c r="AA32">
        <f t="shared" si="15"/>
        <v>215.85787578054524</v>
      </c>
      <c r="AB32">
        <f t="shared" si="16"/>
        <v>3.7674306487314393</v>
      </c>
      <c r="AC32">
        <f t="shared" si="17"/>
        <v>23.437481232921762</v>
      </c>
      <c r="AD32">
        <f t="shared" si="18"/>
        <v>-2.1957487497329753E-3</v>
      </c>
      <c r="AE32">
        <f t="shared" si="19"/>
        <v>23.435285484172027</v>
      </c>
      <c r="AF32">
        <f t="shared" si="20"/>
        <v>2456628.5</v>
      </c>
      <c r="AG32">
        <f t="shared" si="21"/>
        <v>0.13917864476386038</v>
      </c>
      <c r="AH32">
        <f t="shared" si="22"/>
        <v>4.7332674937041475</v>
      </c>
      <c r="AI32">
        <f t="shared" si="23"/>
        <v>2.9784761523416474</v>
      </c>
      <c r="AJ32">
        <f t="shared" si="24"/>
        <v>0.40902289284363536</v>
      </c>
      <c r="AK32">
        <f t="shared" si="25"/>
        <v>10.399476152341649</v>
      </c>
      <c r="AL32">
        <f t="shared" si="56"/>
        <v>267.74619374612314</v>
      </c>
      <c r="AM32">
        <f t="shared" si="26"/>
        <v>4.6730526405524992</v>
      </c>
      <c r="AN32">
        <f t="shared" si="27"/>
        <v>0.98595503167014986</v>
      </c>
      <c r="AO32" t="s">
        <v>137</v>
      </c>
      <c r="AP32">
        <f t="shared" si="28"/>
        <v>249.89108240733862</v>
      </c>
      <c r="AQ32">
        <f t="shared" si="29"/>
        <v>249</v>
      </c>
      <c r="AR32">
        <f t="shared" si="30"/>
        <v>53</v>
      </c>
      <c r="AS32">
        <f t="shared" si="31"/>
        <v>27</v>
      </c>
      <c r="AT32">
        <f t="shared" si="32"/>
        <v>4.3614221593805365</v>
      </c>
      <c r="AU32">
        <f t="shared" si="33"/>
        <v>248.24594853900157</v>
      </c>
      <c r="AV32" s="18">
        <f t="shared" si="34"/>
        <v>16.549729902600106</v>
      </c>
      <c r="AW32">
        <f t="shared" si="35"/>
        <v>4.3327091567419842</v>
      </c>
      <c r="AX32">
        <f t="shared" si="36"/>
        <v>-21.929702381156066</v>
      </c>
      <c r="AY32" t="str">
        <f t="shared" si="37"/>
        <v>NEGATIF</v>
      </c>
      <c r="AZ32">
        <f t="shared" si="38"/>
        <v>21</v>
      </c>
      <c r="BA32">
        <f t="shared" si="39"/>
        <v>55</v>
      </c>
      <c r="BB32">
        <f t="shared" si="40"/>
        <v>46</v>
      </c>
      <c r="BC32">
        <f t="shared" si="41"/>
        <v>-0.38274551053361383</v>
      </c>
      <c r="BD32">
        <f t="shared" si="42"/>
        <v>-1.194514702065006</v>
      </c>
      <c r="BE32">
        <f t="shared" si="43"/>
        <v>0.12222152900771403</v>
      </c>
      <c r="BF32">
        <f t="shared" si="44"/>
        <v>1.9428132568574878</v>
      </c>
      <c r="BG32">
        <f t="shared" si="45"/>
        <v>-68.053218326516557</v>
      </c>
      <c r="BH32">
        <f t="shared" si="46"/>
        <v>16.549729902600106</v>
      </c>
      <c r="BI32">
        <f t="shared" si="47"/>
        <v>111.94678167348344</v>
      </c>
      <c r="BJ32">
        <f t="shared" si="48"/>
        <v>111</v>
      </c>
      <c r="BK32">
        <f t="shared" si="49"/>
        <v>56</v>
      </c>
      <c r="BL32">
        <f t="shared" si="50"/>
        <v>48</v>
      </c>
      <c r="BM32">
        <f t="shared" si="51"/>
        <v>-4.6886388548652063</v>
      </c>
      <c r="BN32" t="str">
        <f t="shared" si="52"/>
        <v>NEGATIF</v>
      </c>
      <c r="BO32">
        <f t="shared" si="53"/>
        <v>4</v>
      </c>
      <c r="BP32">
        <f t="shared" si="54"/>
        <v>41</v>
      </c>
      <c r="BQ32">
        <f t="shared" si="55"/>
        <v>19</v>
      </c>
    </row>
    <row r="33" spans="1:69">
      <c r="A33">
        <f t="shared" ref="A33" si="73">A31</f>
        <v>7.0027777777777782</v>
      </c>
      <c r="B33">
        <f t="shared" si="71"/>
        <v>111.315</v>
      </c>
      <c r="C33">
        <f>INT(G3/15)</f>
        <v>7</v>
      </c>
      <c r="D33">
        <f>L3</f>
        <v>2013</v>
      </c>
      <c r="E33">
        <f>L2</f>
        <v>12</v>
      </c>
      <c r="F33">
        <f>L4-1</f>
        <v>2</v>
      </c>
      <c r="H33">
        <v>5</v>
      </c>
      <c r="I33">
        <v>30</v>
      </c>
      <c r="J33">
        <f t="shared" si="0"/>
        <v>5.5</v>
      </c>
      <c r="L33">
        <f t="shared" si="1"/>
        <v>20</v>
      </c>
      <c r="M33">
        <f t="shared" si="2"/>
        <v>-13</v>
      </c>
      <c r="N33">
        <f t="shared" si="3"/>
        <v>2456628.4375</v>
      </c>
      <c r="O33">
        <f>'delta T'!F19/86400</f>
        <v>7.9269203913977097E-4</v>
      </c>
      <c r="P33">
        <f t="shared" si="4"/>
        <v>2456628.4382926919</v>
      </c>
      <c r="Q33">
        <f t="shared" si="5"/>
        <v>0.1391769553098412</v>
      </c>
      <c r="R33">
        <f t="shared" si="6"/>
        <v>250.9435995744816</v>
      </c>
      <c r="S33">
        <f t="shared" si="7"/>
        <v>327.76731479982573</v>
      </c>
      <c r="T33">
        <f t="shared" si="8"/>
        <v>-1.0390668818079747</v>
      </c>
      <c r="U33">
        <f t="shared" si="9"/>
        <v>4.3797920493809448</v>
      </c>
      <c r="V33">
        <f t="shared" si="10"/>
        <v>5.7206188236776976</v>
      </c>
      <c r="W33">
        <f t="shared" si="11"/>
        <v>1.6702754567876989E-2</v>
      </c>
      <c r="X33">
        <f t="shared" si="12"/>
        <v>249.90453269267363</v>
      </c>
      <c r="Y33">
        <f t="shared" si="13"/>
        <v>326.72824791801776</v>
      </c>
      <c r="Z33">
        <f t="shared" si="14"/>
        <v>5.7024836854417176</v>
      </c>
      <c r="AA33">
        <f t="shared" si="15"/>
        <v>215.85732417883659</v>
      </c>
      <c r="AB33">
        <f t="shared" si="16"/>
        <v>3.7674210214654638</v>
      </c>
      <c r="AC33">
        <f t="shared" si="17"/>
        <v>23.437481229213066</v>
      </c>
      <c r="AD33">
        <f t="shared" si="18"/>
        <v>-2.1957981933807031E-3</v>
      </c>
      <c r="AE33">
        <f t="shared" si="19"/>
        <v>23.435285431019686</v>
      </c>
      <c r="AF33">
        <f t="shared" si="20"/>
        <v>2456628.5</v>
      </c>
      <c r="AG33">
        <f t="shared" si="21"/>
        <v>0.13917864476386038</v>
      </c>
      <c r="AH33">
        <f t="shared" si="22"/>
        <v>4.7332674937041475</v>
      </c>
      <c r="AI33">
        <f t="shared" si="23"/>
        <v>3.2291606296791473</v>
      </c>
      <c r="AJ33">
        <f t="shared" si="24"/>
        <v>0.40902289191595198</v>
      </c>
      <c r="AK33">
        <f t="shared" si="25"/>
        <v>10.650160629679148</v>
      </c>
      <c r="AL33">
        <f t="shared" si="56"/>
        <v>271.49520115226056</v>
      </c>
      <c r="AM33">
        <f t="shared" si="26"/>
        <v>4.7384851634712497</v>
      </c>
      <c r="AN33">
        <f t="shared" si="27"/>
        <v>0.9859533892727288</v>
      </c>
      <c r="AO33" t="s">
        <v>137</v>
      </c>
      <c r="AP33">
        <f t="shared" si="28"/>
        <v>249.90164266776668</v>
      </c>
      <c r="AQ33">
        <f t="shared" si="29"/>
        <v>249</v>
      </c>
      <c r="AR33">
        <f t="shared" si="30"/>
        <v>54</v>
      </c>
      <c r="AS33">
        <f t="shared" si="31"/>
        <v>5</v>
      </c>
      <c r="AT33">
        <f t="shared" si="32"/>
        <v>4.3616064706948743</v>
      </c>
      <c r="AU33">
        <f t="shared" si="33"/>
        <v>248.25720829292661</v>
      </c>
      <c r="AV33" s="18">
        <f t="shared" si="34"/>
        <v>16.550480552861774</v>
      </c>
      <c r="AW33">
        <f t="shared" si="35"/>
        <v>4.3329056765209408</v>
      </c>
      <c r="AX33">
        <f t="shared" si="36"/>
        <v>-21.931258548134892</v>
      </c>
      <c r="AY33" t="str">
        <f t="shared" si="37"/>
        <v>NEGATIF</v>
      </c>
      <c r="AZ33">
        <f t="shared" si="38"/>
        <v>21</v>
      </c>
      <c r="BA33">
        <f t="shared" si="39"/>
        <v>55</v>
      </c>
      <c r="BB33">
        <f t="shared" si="40"/>
        <v>52</v>
      </c>
      <c r="BC33">
        <f t="shared" si="41"/>
        <v>-0.38277267077110516</v>
      </c>
      <c r="BD33">
        <f t="shared" si="42"/>
        <v>-1.1877527263762595</v>
      </c>
      <c r="BE33">
        <f t="shared" si="43"/>
        <v>0.12222152900771403</v>
      </c>
      <c r="BF33">
        <f t="shared" si="44"/>
        <v>1.9428132568574878</v>
      </c>
      <c r="BG33">
        <f t="shared" si="45"/>
        <v>-67.582421772231839</v>
      </c>
      <c r="BH33">
        <f t="shared" si="46"/>
        <v>16.550480552861774</v>
      </c>
      <c r="BI33">
        <f t="shared" si="47"/>
        <v>112.41757822776816</v>
      </c>
      <c r="BJ33">
        <f t="shared" si="48"/>
        <v>112</v>
      </c>
      <c r="BK33">
        <f t="shared" si="49"/>
        <v>25</v>
      </c>
      <c r="BL33">
        <f t="shared" si="50"/>
        <v>3</v>
      </c>
      <c r="BM33">
        <f t="shared" si="51"/>
        <v>-1.2325886514517235</v>
      </c>
      <c r="BN33" t="str">
        <f t="shared" si="52"/>
        <v>NEGATIF</v>
      </c>
      <c r="BO33">
        <f t="shared" si="53"/>
        <v>1</v>
      </c>
      <c r="BP33">
        <f t="shared" si="54"/>
        <v>13</v>
      </c>
      <c r="BQ33">
        <f t="shared" si="55"/>
        <v>57</v>
      </c>
    </row>
    <row r="34" spans="1:69">
      <c r="A34">
        <f t="shared" ref="A34" si="74">A32</f>
        <v>7.0027777777777782</v>
      </c>
      <c r="B34">
        <f t="shared" si="71"/>
        <v>111.315</v>
      </c>
      <c r="C34">
        <f>INT(G3/15)</f>
        <v>7</v>
      </c>
      <c r="D34">
        <f>L3</f>
        <v>2013</v>
      </c>
      <c r="E34">
        <f>L2</f>
        <v>12</v>
      </c>
      <c r="F34">
        <f>L4-1</f>
        <v>2</v>
      </c>
      <c r="H34">
        <v>5</v>
      </c>
      <c r="I34">
        <v>45</v>
      </c>
      <c r="J34">
        <f t="shared" si="0"/>
        <v>5.75</v>
      </c>
      <c r="L34">
        <f t="shared" si="1"/>
        <v>20</v>
      </c>
      <c r="M34">
        <f t="shared" si="2"/>
        <v>-13</v>
      </c>
      <c r="N34">
        <f t="shared" si="3"/>
        <v>2456628.447916667</v>
      </c>
      <c r="O34">
        <f>'delta T'!F19/86400</f>
        <v>7.9269203913977097E-4</v>
      </c>
      <c r="P34">
        <f t="shared" si="4"/>
        <v>2456628.4487093589</v>
      </c>
      <c r="Q34">
        <f t="shared" si="5"/>
        <v>0.13917724050264002</v>
      </c>
      <c r="R34">
        <f t="shared" si="6"/>
        <v>250.9538667347806</v>
      </c>
      <c r="S34">
        <f t="shared" si="7"/>
        <v>327.7775814697352</v>
      </c>
      <c r="T34">
        <f t="shared" si="8"/>
        <v>-1.0387737087426023</v>
      </c>
      <c r="U34">
        <f t="shared" si="9"/>
        <v>4.3799712451329933</v>
      </c>
      <c r="V34">
        <f t="shared" si="10"/>
        <v>5.7207980108708334</v>
      </c>
      <c r="W34">
        <f t="shared" si="11"/>
        <v>1.670275455589889E-2</v>
      </c>
      <c r="X34">
        <f t="shared" si="12"/>
        <v>249.91509302603799</v>
      </c>
      <c r="Y34">
        <f t="shared" si="13"/>
        <v>326.73880776099259</v>
      </c>
      <c r="Z34">
        <f t="shared" si="14"/>
        <v>5.7026679894701227</v>
      </c>
      <c r="AA34">
        <f t="shared" si="15"/>
        <v>215.85677257710333</v>
      </c>
      <c r="AB34">
        <f t="shared" si="16"/>
        <v>3.7674113941990588</v>
      </c>
      <c r="AC34">
        <f t="shared" si="17"/>
        <v>23.437481225504371</v>
      </c>
      <c r="AD34">
        <f t="shared" si="18"/>
        <v>-2.1958476208375432E-3</v>
      </c>
      <c r="AE34">
        <f t="shared" si="19"/>
        <v>23.435285377883535</v>
      </c>
      <c r="AF34">
        <f t="shared" si="20"/>
        <v>2456628.5</v>
      </c>
      <c r="AG34">
        <f t="shared" si="21"/>
        <v>0.13917864476386038</v>
      </c>
      <c r="AH34">
        <f t="shared" si="22"/>
        <v>4.7332674937041475</v>
      </c>
      <c r="AI34">
        <f t="shared" si="23"/>
        <v>3.4798451070166476</v>
      </c>
      <c r="AJ34">
        <f t="shared" si="24"/>
        <v>0.40902289098855116</v>
      </c>
      <c r="AK34">
        <f t="shared" si="25"/>
        <v>10.900845107016648</v>
      </c>
      <c r="AL34">
        <f t="shared" si="56"/>
        <v>275.24420827419272</v>
      </c>
      <c r="AM34">
        <f t="shared" si="26"/>
        <v>4.8039176814296827</v>
      </c>
      <c r="AN34">
        <f t="shared" si="27"/>
        <v>0.9859517473364886</v>
      </c>
      <c r="AO34" t="s">
        <v>137</v>
      </c>
      <c r="AP34">
        <f t="shared" si="28"/>
        <v>249.91220296383406</v>
      </c>
      <c r="AQ34">
        <f t="shared" si="29"/>
        <v>249</v>
      </c>
      <c r="AR34">
        <f t="shared" si="30"/>
        <v>54</v>
      </c>
      <c r="AS34">
        <f t="shared" si="31"/>
        <v>43</v>
      </c>
      <c r="AT34">
        <f t="shared" si="32"/>
        <v>4.3617907826312354</v>
      </c>
      <c r="AU34">
        <f t="shared" si="33"/>
        <v>248.26846833105702</v>
      </c>
      <c r="AV34" s="18">
        <f t="shared" si="34"/>
        <v>16.551231222070466</v>
      </c>
      <c r="AW34">
        <f t="shared" si="35"/>
        <v>4.3331022012602167</v>
      </c>
      <c r="AX34">
        <f t="shared" si="36"/>
        <v>-21.932813953707726</v>
      </c>
      <c r="AY34" t="str">
        <f t="shared" si="37"/>
        <v>NEGATIF</v>
      </c>
      <c r="AZ34">
        <f t="shared" si="38"/>
        <v>21</v>
      </c>
      <c r="BA34">
        <f t="shared" si="39"/>
        <v>55</v>
      </c>
      <c r="BB34">
        <f t="shared" si="40"/>
        <v>58</v>
      </c>
      <c r="BC34">
        <f t="shared" si="41"/>
        <v>-0.38279981771955496</v>
      </c>
      <c r="BD34">
        <f t="shared" si="42"/>
        <v>-1.179535776396947</v>
      </c>
      <c r="BE34">
        <f t="shared" si="43"/>
        <v>0.12222152900771403</v>
      </c>
      <c r="BF34">
        <f t="shared" si="44"/>
        <v>1.9428132568574878</v>
      </c>
      <c r="BG34">
        <f t="shared" si="45"/>
        <v>-67.024997965464635</v>
      </c>
      <c r="BH34">
        <f t="shared" si="46"/>
        <v>16.551231222070466</v>
      </c>
      <c r="BI34">
        <f t="shared" si="47"/>
        <v>112.97500203453536</v>
      </c>
      <c r="BJ34">
        <f t="shared" si="48"/>
        <v>112</v>
      </c>
      <c r="BK34">
        <f t="shared" si="49"/>
        <v>58</v>
      </c>
      <c r="BL34">
        <f t="shared" si="50"/>
        <v>30</v>
      </c>
      <c r="BM34">
        <f t="shared" si="51"/>
        <v>2.2130039213831987</v>
      </c>
      <c r="BN34" t="str">
        <f t="shared" si="52"/>
        <v>POSITIF</v>
      </c>
      <c r="BO34">
        <f t="shared" si="53"/>
        <v>2</v>
      </c>
      <c r="BP34">
        <f t="shared" si="54"/>
        <v>12</v>
      </c>
      <c r="BQ34">
        <f t="shared" si="55"/>
        <v>46</v>
      </c>
    </row>
    <row r="35" spans="1:69">
      <c r="A35">
        <f t="shared" ref="A35" si="75">A33</f>
        <v>7.0027777777777782</v>
      </c>
      <c r="B35">
        <f t="shared" si="71"/>
        <v>111.315</v>
      </c>
      <c r="C35">
        <f>INT(G3/15)</f>
        <v>7</v>
      </c>
      <c r="D35">
        <f>L3</f>
        <v>2013</v>
      </c>
      <c r="E35">
        <f>L2</f>
        <v>12</v>
      </c>
      <c r="F35">
        <f>L4-1</f>
        <v>2</v>
      </c>
      <c r="H35">
        <v>6</v>
      </c>
      <c r="I35">
        <v>0</v>
      </c>
      <c r="J35">
        <f t="shared" si="0"/>
        <v>6</v>
      </c>
      <c r="L35">
        <f t="shared" si="1"/>
        <v>20</v>
      </c>
      <c r="M35">
        <f t="shared" si="2"/>
        <v>-13</v>
      </c>
      <c r="N35">
        <f t="shared" si="3"/>
        <v>2456628.4583333335</v>
      </c>
      <c r="O35">
        <f>'delta T'!F19/86400</f>
        <v>7.9269203913977097E-4</v>
      </c>
      <c r="P35">
        <f t="shared" si="4"/>
        <v>2456628.4591260254</v>
      </c>
      <c r="Q35">
        <f t="shared" si="5"/>
        <v>0.1391775256954261</v>
      </c>
      <c r="R35">
        <f t="shared" si="6"/>
        <v>250.96413389462032</v>
      </c>
      <c r="S35">
        <f t="shared" si="7"/>
        <v>327.78784813918719</v>
      </c>
      <c r="T35">
        <f t="shared" si="8"/>
        <v>-1.0384805005318494</v>
      </c>
      <c r="U35">
        <f t="shared" si="9"/>
        <v>4.3801504408770242</v>
      </c>
      <c r="V35">
        <f t="shared" si="10"/>
        <v>5.7209771980559845</v>
      </c>
      <c r="W35">
        <f t="shared" si="11"/>
        <v>1.6702754543920794E-2</v>
      </c>
      <c r="X35">
        <f t="shared" si="12"/>
        <v>249.92565339408847</v>
      </c>
      <c r="Y35">
        <f t="shared" si="13"/>
        <v>326.74936763865531</v>
      </c>
      <c r="Z35">
        <f t="shared" si="14"/>
        <v>5.7028522941039448</v>
      </c>
      <c r="AA35">
        <f t="shared" si="15"/>
        <v>215.85622097539468</v>
      </c>
      <c r="AB35">
        <f t="shared" si="16"/>
        <v>3.7674017669330828</v>
      </c>
      <c r="AC35">
        <f t="shared" si="17"/>
        <v>23.437481221795675</v>
      </c>
      <c r="AD35">
        <f t="shared" si="18"/>
        <v>-2.1958970320945814E-3</v>
      </c>
      <c r="AE35">
        <f t="shared" si="19"/>
        <v>23.43528532476358</v>
      </c>
      <c r="AF35">
        <f t="shared" si="20"/>
        <v>2456628.5</v>
      </c>
      <c r="AG35">
        <f t="shared" si="21"/>
        <v>0.13917864476386038</v>
      </c>
      <c r="AH35">
        <f t="shared" si="22"/>
        <v>4.7332674937041475</v>
      </c>
      <c r="AI35">
        <f t="shared" si="23"/>
        <v>3.7305295843541475</v>
      </c>
      <c r="AJ35">
        <f t="shared" si="24"/>
        <v>0.40902289006143305</v>
      </c>
      <c r="AK35">
        <f t="shared" si="25"/>
        <v>11.151529584354147</v>
      </c>
      <c r="AL35">
        <f t="shared" si="56"/>
        <v>278.99321511303026</v>
      </c>
      <c r="AM35">
        <f t="shared" si="26"/>
        <v>4.8693501944471818</v>
      </c>
      <c r="AN35">
        <f t="shared" si="27"/>
        <v>0.98595010586163234</v>
      </c>
      <c r="AO35" t="s">
        <v>137</v>
      </c>
      <c r="AP35">
        <f t="shared" si="28"/>
        <v>249.9227632945873</v>
      </c>
      <c r="AQ35">
        <f t="shared" si="29"/>
        <v>249</v>
      </c>
      <c r="AR35">
        <f t="shared" si="30"/>
        <v>55</v>
      </c>
      <c r="AS35">
        <f t="shared" si="31"/>
        <v>21</v>
      </c>
      <c r="AT35">
        <f t="shared" si="32"/>
        <v>4.361975095172979</v>
      </c>
      <c r="AU35">
        <f t="shared" si="33"/>
        <v>248.27972865228196</v>
      </c>
      <c r="AV35" s="18">
        <f t="shared" si="34"/>
        <v>16.551981910152129</v>
      </c>
      <c r="AW35">
        <f t="shared" si="35"/>
        <v>4.3332987309404238</v>
      </c>
      <c r="AX35">
        <f t="shared" si="36"/>
        <v>-21.934368597649655</v>
      </c>
      <c r="AY35" t="str">
        <f t="shared" si="37"/>
        <v>NEGATIF</v>
      </c>
      <c r="AZ35">
        <f t="shared" si="38"/>
        <v>21</v>
      </c>
      <c r="BA35">
        <f t="shared" si="39"/>
        <v>56</v>
      </c>
      <c r="BB35">
        <f t="shared" si="40"/>
        <v>3</v>
      </c>
      <c r="BC35">
        <f t="shared" si="41"/>
        <v>-0.38282695137503786</v>
      </c>
      <c r="BD35">
        <f t="shared" si="42"/>
        <v>-1.1698068956398584</v>
      </c>
      <c r="BE35">
        <f t="shared" si="43"/>
        <v>0.12222152900771403</v>
      </c>
      <c r="BF35">
        <f t="shared" si="44"/>
        <v>1.9428132568574878</v>
      </c>
      <c r="BG35">
        <f t="shared" si="45"/>
        <v>-66.376193414502126</v>
      </c>
      <c r="BH35">
        <f t="shared" si="46"/>
        <v>16.551981910152129</v>
      </c>
      <c r="BI35">
        <f t="shared" si="47"/>
        <v>113.62380658549787</v>
      </c>
      <c r="BJ35">
        <f t="shared" si="48"/>
        <v>113</v>
      </c>
      <c r="BK35">
        <f t="shared" si="49"/>
        <v>37</v>
      </c>
      <c r="BL35">
        <f t="shared" si="50"/>
        <v>25</v>
      </c>
      <c r="BM35">
        <f t="shared" si="51"/>
        <v>5.6458220043450815</v>
      </c>
      <c r="BN35" t="str">
        <f t="shared" si="52"/>
        <v>POSITIF</v>
      </c>
      <c r="BO35">
        <f t="shared" si="53"/>
        <v>5</v>
      </c>
      <c r="BP35">
        <f t="shared" si="54"/>
        <v>38</v>
      </c>
      <c r="BQ35">
        <f t="shared" si="55"/>
        <v>44</v>
      </c>
    </row>
    <row r="36" spans="1:69">
      <c r="A36">
        <f t="shared" ref="A36" si="76">A34</f>
        <v>7.0027777777777782</v>
      </c>
      <c r="B36">
        <f t="shared" si="71"/>
        <v>111.315</v>
      </c>
      <c r="C36">
        <f>INT(G3/15)</f>
        <v>7</v>
      </c>
      <c r="D36">
        <f>L3</f>
        <v>2013</v>
      </c>
      <c r="E36">
        <f>L2</f>
        <v>12</v>
      </c>
      <c r="F36">
        <f>L4-1</f>
        <v>2</v>
      </c>
      <c r="H36">
        <v>6</v>
      </c>
      <c r="I36">
        <v>15</v>
      </c>
      <c r="J36">
        <f t="shared" si="0"/>
        <v>6.25</v>
      </c>
      <c r="L36">
        <f t="shared" si="1"/>
        <v>20</v>
      </c>
      <c r="M36">
        <f t="shared" si="2"/>
        <v>-13</v>
      </c>
      <c r="N36">
        <f t="shared" si="3"/>
        <v>2456628.46875</v>
      </c>
      <c r="O36">
        <f>'delta T'!F19/86400</f>
        <v>7.9269203913977097E-4</v>
      </c>
      <c r="P36">
        <f t="shared" si="4"/>
        <v>2456628.4695426919</v>
      </c>
      <c r="Q36">
        <f t="shared" si="5"/>
        <v>0.13917781088821218</v>
      </c>
      <c r="R36">
        <f t="shared" si="6"/>
        <v>250.97440105446094</v>
      </c>
      <c r="S36">
        <f t="shared" si="7"/>
        <v>327.79811480863827</v>
      </c>
      <c r="T36">
        <f t="shared" si="8"/>
        <v>-1.0381872571723842</v>
      </c>
      <c r="U36">
        <f t="shared" si="9"/>
        <v>4.380329636621072</v>
      </c>
      <c r="V36">
        <f t="shared" si="10"/>
        <v>5.7211563852411196</v>
      </c>
      <c r="W36">
        <f t="shared" si="11"/>
        <v>1.6702754531942695E-2</v>
      </c>
      <c r="X36">
        <f t="shared" si="12"/>
        <v>249.93621379728856</v>
      </c>
      <c r="Y36">
        <f t="shared" si="13"/>
        <v>326.75992755146586</v>
      </c>
      <c r="Z36">
        <f t="shared" si="14"/>
        <v>5.7030365993512122</v>
      </c>
      <c r="AA36">
        <f t="shared" si="15"/>
        <v>215.85566937368603</v>
      </c>
      <c r="AB36">
        <f t="shared" si="16"/>
        <v>3.7673921396671073</v>
      </c>
      <c r="AC36">
        <f t="shared" si="17"/>
        <v>23.43748121808698</v>
      </c>
      <c r="AD36">
        <f t="shared" si="18"/>
        <v>-2.1959464271495322E-3</v>
      </c>
      <c r="AE36">
        <f t="shared" si="19"/>
        <v>23.435285271659829</v>
      </c>
      <c r="AF36">
        <f t="shared" si="20"/>
        <v>2456628.5</v>
      </c>
      <c r="AG36">
        <f t="shared" si="21"/>
        <v>0.13917864476386038</v>
      </c>
      <c r="AH36">
        <f t="shared" si="22"/>
        <v>4.7332674937041475</v>
      </c>
      <c r="AI36">
        <f t="shared" si="23"/>
        <v>3.9812140616916474</v>
      </c>
      <c r="AJ36">
        <f t="shared" si="24"/>
        <v>0.40902288913459778</v>
      </c>
      <c r="AK36">
        <f t="shared" si="25"/>
        <v>11.402214061691648</v>
      </c>
      <c r="AL36">
        <f t="shared" si="56"/>
        <v>282.74222166837336</v>
      </c>
      <c r="AM36">
        <f t="shared" si="26"/>
        <v>4.9347827025167703</v>
      </c>
      <c r="AN36">
        <f t="shared" si="27"/>
        <v>0.9859484648481448</v>
      </c>
      <c r="AO36" t="s">
        <v>137</v>
      </c>
      <c r="AP36">
        <f t="shared" si="28"/>
        <v>249.93332366048989</v>
      </c>
      <c r="AQ36">
        <f t="shared" si="29"/>
        <v>249</v>
      </c>
      <c r="AR36">
        <f t="shared" si="30"/>
        <v>55</v>
      </c>
      <c r="AS36">
        <f t="shared" si="31"/>
        <v>59</v>
      </c>
      <c r="AT36">
        <f t="shared" si="32"/>
        <v>4.3621594083281945</v>
      </c>
      <c r="AU36">
        <f t="shared" si="33"/>
        <v>248.29098925700131</v>
      </c>
      <c r="AV36" s="18">
        <f t="shared" si="34"/>
        <v>16.552732617133422</v>
      </c>
      <c r="AW36">
        <f t="shared" si="35"/>
        <v>4.3334952655685424</v>
      </c>
      <c r="AX36">
        <f t="shared" si="36"/>
        <v>-21.935922479944509</v>
      </c>
      <c r="AY36" t="str">
        <f t="shared" si="37"/>
        <v>NEGATIF</v>
      </c>
      <c r="AZ36">
        <f t="shared" si="38"/>
        <v>21</v>
      </c>
      <c r="BA36">
        <f t="shared" si="39"/>
        <v>56</v>
      </c>
      <c r="BB36">
        <f t="shared" si="40"/>
        <v>9</v>
      </c>
      <c r="BC36">
        <f t="shared" si="41"/>
        <v>-0.38285407173727148</v>
      </c>
      <c r="BD36">
        <f t="shared" si="42"/>
        <v>-1.1584831200236394</v>
      </c>
      <c r="BE36">
        <f t="shared" si="43"/>
        <v>0.12222152900771403</v>
      </c>
      <c r="BF36">
        <f t="shared" si="44"/>
        <v>1.9428132568574878</v>
      </c>
      <c r="BG36">
        <f t="shared" si="45"/>
        <v>-65.629651014784969</v>
      </c>
      <c r="BH36">
        <f t="shared" si="46"/>
        <v>16.552732617133422</v>
      </c>
      <c r="BI36">
        <f t="shared" si="47"/>
        <v>114.37034898521503</v>
      </c>
      <c r="BJ36">
        <f t="shared" si="48"/>
        <v>114</v>
      </c>
      <c r="BK36">
        <f t="shared" si="49"/>
        <v>22</v>
      </c>
      <c r="BL36">
        <f t="shared" si="50"/>
        <v>13</v>
      </c>
      <c r="BM36">
        <f t="shared" si="51"/>
        <v>9.0633096187896687</v>
      </c>
      <c r="BN36" t="str">
        <f t="shared" si="52"/>
        <v>POSITIF</v>
      </c>
      <c r="BO36">
        <f t="shared" si="53"/>
        <v>9</v>
      </c>
      <c r="BP36">
        <f t="shared" si="54"/>
        <v>3</v>
      </c>
      <c r="BQ36">
        <f t="shared" si="55"/>
        <v>47</v>
      </c>
    </row>
    <row r="37" spans="1:69">
      <c r="A37">
        <f t="shared" ref="A37" si="77">A35</f>
        <v>7.0027777777777782</v>
      </c>
      <c r="B37">
        <f t="shared" si="71"/>
        <v>111.315</v>
      </c>
      <c r="C37">
        <f>INT(G3/15)</f>
        <v>7</v>
      </c>
      <c r="D37">
        <f>L3</f>
        <v>2013</v>
      </c>
      <c r="E37">
        <f>L2</f>
        <v>12</v>
      </c>
      <c r="F37">
        <f>L4-1</f>
        <v>2</v>
      </c>
      <c r="H37">
        <v>6</v>
      </c>
      <c r="I37">
        <v>30</v>
      </c>
      <c r="J37">
        <f t="shared" si="0"/>
        <v>6.5</v>
      </c>
      <c r="L37">
        <f t="shared" si="1"/>
        <v>20</v>
      </c>
      <c r="M37">
        <f t="shared" si="2"/>
        <v>-13</v>
      </c>
      <c r="N37">
        <f t="shared" si="3"/>
        <v>2456628.479166667</v>
      </c>
      <c r="O37">
        <f>'delta T'!F19/86400</f>
        <v>7.9269203913977097E-4</v>
      </c>
      <c r="P37">
        <f t="shared" si="4"/>
        <v>2456628.4799593589</v>
      </c>
      <c r="Q37">
        <f t="shared" si="5"/>
        <v>0.139178096081011</v>
      </c>
      <c r="R37">
        <f t="shared" si="6"/>
        <v>250.98466821475995</v>
      </c>
      <c r="S37">
        <f t="shared" si="7"/>
        <v>327.80838147854774</v>
      </c>
      <c r="T37">
        <f t="shared" si="8"/>
        <v>-1.0378939786607928</v>
      </c>
      <c r="U37">
        <f t="shared" si="9"/>
        <v>4.3805088323731196</v>
      </c>
      <c r="V37">
        <f t="shared" si="10"/>
        <v>5.7213355724342554</v>
      </c>
      <c r="W37">
        <f t="shared" si="11"/>
        <v>1.6702754519964599E-2</v>
      </c>
      <c r="X37">
        <f t="shared" si="12"/>
        <v>249.94677423609915</v>
      </c>
      <c r="Y37">
        <f t="shared" si="13"/>
        <v>326.77048749988694</v>
      </c>
      <c r="Z37">
        <f t="shared" si="14"/>
        <v>5.7032209052200011</v>
      </c>
      <c r="AA37">
        <f t="shared" si="15"/>
        <v>215.85511777195271</v>
      </c>
      <c r="AB37">
        <f t="shared" si="16"/>
        <v>3.7673825124007014</v>
      </c>
      <c r="AC37">
        <f t="shared" si="17"/>
        <v>23.437481214378284</v>
      </c>
      <c r="AD37">
        <f t="shared" si="18"/>
        <v>-2.1959958060001031E-3</v>
      </c>
      <c r="AE37">
        <f t="shared" si="19"/>
        <v>23.435285218572282</v>
      </c>
      <c r="AF37">
        <f t="shared" si="20"/>
        <v>2456628.5</v>
      </c>
      <c r="AG37">
        <f t="shared" si="21"/>
        <v>0.13917864476386038</v>
      </c>
      <c r="AH37">
        <f t="shared" si="22"/>
        <v>4.7332674937041475</v>
      </c>
      <c r="AI37">
        <f t="shared" si="23"/>
        <v>4.2318985390291477</v>
      </c>
      <c r="AJ37">
        <f t="shared" si="24"/>
        <v>0.40902288820804528</v>
      </c>
      <c r="AK37">
        <f t="shared" si="25"/>
        <v>11.652898539029149</v>
      </c>
      <c r="AL37">
        <f t="shared" si="56"/>
        <v>286.49122793982491</v>
      </c>
      <c r="AM37">
        <f t="shared" si="26"/>
        <v>5.0002152056315161</v>
      </c>
      <c r="AN37">
        <f t="shared" si="27"/>
        <v>0.98594682429600955</v>
      </c>
      <c r="AO37" t="s">
        <v>137</v>
      </c>
      <c r="AP37">
        <f t="shared" si="28"/>
        <v>249.9438840620027</v>
      </c>
      <c r="AQ37">
        <f t="shared" si="29"/>
        <v>249</v>
      </c>
      <c r="AR37">
        <f t="shared" si="30"/>
        <v>56</v>
      </c>
      <c r="AS37">
        <f t="shared" si="31"/>
        <v>37</v>
      </c>
      <c r="AT37">
        <f t="shared" si="32"/>
        <v>4.3623437221049262</v>
      </c>
      <c r="AU37">
        <f t="shared" si="33"/>
        <v>248.30225014561233</v>
      </c>
      <c r="AV37" s="18">
        <f t="shared" si="34"/>
        <v>16.553483343040821</v>
      </c>
      <c r="AW37">
        <f t="shared" si="35"/>
        <v>4.3336918051515045</v>
      </c>
      <c r="AX37">
        <f t="shared" si="36"/>
        <v>-21.937475600575645</v>
      </c>
      <c r="AY37" t="str">
        <f t="shared" si="37"/>
        <v>NEGATIF</v>
      </c>
      <c r="AZ37">
        <f t="shared" si="38"/>
        <v>21</v>
      </c>
      <c r="BA37">
        <f t="shared" si="39"/>
        <v>56</v>
      </c>
      <c r="BB37">
        <f t="shared" si="40"/>
        <v>14</v>
      </c>
      <c r="BC37">
        <f t="shared" si="41"/>
        <v>-0.38288117880596545</v>
      </c>
      <c r="BD37">
        <f t="shared" si="42"/>
        <v>-1.1454534971428354</v>
      </c>
      <c r="BE37">
        <f t="shared" si="43"/>
        <v>0.12222152900771403</v>
      </c>
      <c r="BF37">
        <f t="shared" si="44"/>
        <v>1.9428132568574878</v>
      </c>
      <c r="BG37">
        <f t="shared" si="45"/>
        <v>-64.777240783921613</v>
      </c>
      <c r="BH37">
        <f t="shared" si="46"/>
        <v>16.553483343040821</v>
      </c>
      <c r="BI37">
        <f t="shared" si="47"/>
        <v>115.22275921607839</v>
      </c>
      <c r="BJ37">
        <f t="shared" si="48"/>
        <v>115</v>
      </c>
      <c r="BK37">
        <f t="shared" si="49"/>
        <v>13</v>
      </c>
      <c r="BL37">
        <f t="shared" si="50"/>
        <v>21</v>
      </c>
      <c r="BM37">
        <f t="shared" si="51"/>
        <v>12.462598075533084</v>
      </c>
      <c r="BN37" t="str">
        <f t="shared" si="52"/>
        <v>POSITIF</v>
      </c>
      <c r="BO37">
        <f t="shared" si="53"/>
        <v>12</v>
      </c>
      <c r="BP37">
        <f t="shared" si="54"/>
        <v>27</v>
      </c>
      <c r="BQ37">
        <f t="shared" si="55"/>
        <v>45</v>
      </c>
    </row>
    <row r="38" spans="1:69">
      <c r="A38">
        <f t="shared" ref="A38" si="78">A36</f>
        <v>7.0027777777777782</v>
      </c>
      <c r="B38">
        <f t="shared" si="71"/>
        <v>111.315</v>
      </c>
      <c r="C38">
        <f>INT(G3/15)</f>
        <v>7</v>
      </c>
      <c r="D38">
        <f>L3</f>
        <v>2013</v>
      </c>
      <c r="E38">
        <f>L2</f>
        <v>12</v>
      </c>
      <c r="F38">
        <f>L4-1</f>
        <v>2</v>
      </c>
      <c r="H38">
        <v>6</v>
      </c>
      <c r="I38">
        <v>45</v>
      </c>
      <c r="J38">
        <f t="shared" si="0"/>
        <v>6.75</v>
      </c>
      <c r="L38">
        <f t="shared" si="1"/>
        <v>20</v>
      </c>
      <c r="M38">
        <f t="shared" si="2"/>
        <v>-13</v>
      </c>
      <c r="N38">
        <f t="shared" si="3"/>
        <v>2456628.4895833335</v>
      </c>
      <c r="O38">
        <f>'delta T'!F19/86400</f>
        <v>7.9269203913977097E-4</v>
      </c>
      <c r="P38">
        <f t="shared" si="4"/>
        <v>2456628.4903760254</v>
      </c>
      <c r="Q38">
        <f t="shared" si="5"/>
        <v>0.13917838127379709</v>
      </c>
      <c r="R38">
        <f t="shared" si="6"/>
        <v>250.99493537460057</v>
      </c>
      <c r="S38">
        <f t="shared" si="7"/>
        <v>327.81864814799974</v>
      </c>
      <c r="T38">
        <f t="shared" si="8"/>
        <v>-1.0376006650329477</v>
      </c>
      <c r="U38">
        <f t="shared" si="9"/>
        <v>4.3806880281171674</v>
      </c>
      <c r="V38">
        <f t="shared" si="10"/>
        <v>5.7215147596194065</v>
      </c>
      <c r="W38">
        <f t="shared" si="11"/>
        <v>1.67027545079865E-2</v>
      </c>
      <c r="X38">
        <f t="shared" si="12"/>
        <v>249.95733470956762</v>
      </c>
      <c r="Y38">
        <f t="shared" si="13"/>
        <v>326.78104748296681</v>
      </c>
      <c r="Z38">
        <f t="shared" si="14"/>
        <v>5.7034052116937</v>
      </c>
      <c r="AA38">
        <f t="shared" si="15"/>
        <v>215.85456617024406</v>
      </c>
      <c r="AB38">
        <f t="shared" si="16"/>
        <v>3.7673728851347259</v>
      </c>
      <c r="AC38">
        <f t="shared" si="17"/>
        <v>23.437481210669588</v>
      </c>
      <c r="AD38">
        <f t="shared" si="18"/>
        <v>-2.1960451686373916E-3</v>
      </c>
      <c r="AE38">
        <f t="shared" si="19"/>
        <v>23.43528516550095</v>
      </c>
      <c r="AF38">
        <f t="shared" si="20"/>
        <v>2456628.5</v>
      </c>
      <c r="AG38">
        <f t="shared" si="21"/>
        <v>0.13917864476386038</v>
      </c>
      <c r="AH38">
        <f t="shared" si="22"/>
        <v>4.7332674937041475</v>
      </c>
      <c r="AI38">
        <f t="shared" si="23"/>
        <v>4.4825830163666476</v>
      </c>
      <c r="AJ38">
        <f t="shared" si="24"/>
        <v>0.40902288728177583</v>
      </c>
      <c r="AK38">
        <f t="shared" si="25"/>
        <v>11.903583016366648</v>
      </c>
      <c r="AL38">
        <f t="shared" si="56"/>
        <v>290.24023392849494</v>
      </c>
      <c r="AM38">
        <f t="shared" si="26"/>
        <v>5.065647703810793</v>
      </c>
      <c r="AN38">
        <f t="shared" si="27"/>
        <v>0.9859451842054302</v>
      </c>
      <c r="AO38" t="s">
        <v>137</v>
      </c>
      <c r="AP38">
        <f t="shared" si="28"/>
        <v>249.95444449817316</v>
      </c>
      <c r="AQ38">
        <f t="shared" si="29"/>
        <v>249</v>
      </c>
      <c r="AR38">
        <f t="shared" si="30"/>
        <v>57</v>
      </c>
      <c r="AS38">
        <f t="shared" si="31"/>
        <v>16</v>
      </c>
      <c r="AT38">
        <f t="shared" si="32"/>
        <v>4.3625280364865473</v>
      </c>
      <c r="AU38">
        <f t="shared" si="33"/>
        <v>248.31351131700478</v>
      </c>
      <c r="AV38" s="18">
        <f t="shared" si="34"/>
        <v>16.554234087800317</v>
      </c>
      <c r="AW38">
        <f t="shared" si="35"/>
        <v>4.3338883496699347</v>
      </c>
      <c r="AX38">
        <f t="shared" si="36"/>
        <v>-21.939027959318576</v>
      </c>
      <c r="AY38" t="str">
        <f t="shared" si="37"/>
        <v>NEGATIF</v>
      </c>
      <c r="AZ38">
        <f t="shared" si="38"/>
        <v>21</v>
      </c>
      <c r="BA38">
        <f t="shared" si="39"/>
        <v>56</v>
      </c>
      <c r="BB38">
        <f t="shared" si="40"/>
        <v>20</v>
      </c>
      <c r="BC38">
        <f t="shared" si="41"/>
        <v>-0.38290827257720172</v>
      </c>
      <c r="BD38">
        <f t="shared" si="42"/>
        <v>-1.1305761320365848</v>
      </c>
      <c r="BE38">
        <f t="shared" si="43"/>
        <v>0.12222152900771403</v>
      </c>
      <c r="BF38">
        <f t="shared" si="44"/>
        <v>1.9428132568574878</v>
      </c>
      <c r="BG38">
        <f t="shared" si="45"/>
        <v>-63.808829834528709</v>
      </c>
      <c r="BH38">
        <f t="shared" si="46"/>
        <v>16.554234087800317</v>
      </c>
      <c r="BI38">
        <f t="shared" si="47"/>
        <v>116.19117016547129</v>
      </c>
      <c r="BJ38">
        <f t="shared" si="48"/>
        <v>116</v>
      </c>
      <c r="BK38">
        <f t="shared" si="49"/>
        <v>11</v>
      </c>
      <c r="BL38">
        <f t="shared" si="50"/>
        <v>28</v>
      </c>
      <c r="BM38">
        <f t="shared" si="51"/>
        <v>15.84041916264178</v>
      </c>
      <c r="BN38" t="str">
        <f t="shared" si="52"/>
        <v>POSITIF</v>
      </c>
      <c r="BO38">
        <f t="shared" si="53"/>
        <v>15</v>
      </c>
      <c r="BP38">
        <f t="shared" si="54"/>
        <v>50</v>
      </c>
      <c r="BQ38">
        <f t="shared" si="55"/>
        <v>25</v>
      </c>
    </row>
    <row r="39" spans="1:69">
      <c r="A39">
        <f t="shared" ref="A39" si="79">A37</f>
        <v>7.0027777777777782</v>
      </c>
      <c r="B39">
        <f t="shared" si="71"/>
        <v>111.315</v>
      </c>
      <c r="C39">
        <f>INT(G3/15)</f>
        <v>7</v>
      </c>
      <c r="D39">
        <f>L3</f>
        <v>2013</v>
      </c>
      <c r="E39">
        <f>L2</f>
        <v>12</v>
      </c>
      <c r="F39">
        <f>L4-1</f>
        <v>2</v>
      </c>
      <c r="H39">
        <v>7</v>
      </c>
      <c r="I39">
        <v>0</v>
      </c>
      <c r="J39">
        <f t="shared" si="0"/>
        <v>7</v>
      </c>
      <c r="L39">
        <f t="shared" si="1"/>
        <v>20</v>
      </c>
      <c r="M39">
        <f t="shared" si="2"/>
        <v>-13</v>
      </c>
      <c r="N39">
        <f t="shared" si="3"/>
        <v>2456628.5</v>
      </c>
      <c r="O39">
        <f>'delta T'!F19/86400</f>
        <v>7.9269203913977097E-4</v>
      </c>
      <c r="P39">
        <f t="shared" si="4"/>
        <v>2456628.5007926919</v>
      </c>
      <c r="Q39">
        <f t="shared" si="5"/>
        <v>0.13917866646658317</v>
      </c>
      <c r="R39">
        <f t="shared" si="6"/>
        <v>251.00520253444029</v>
      </c>
      <c r="S39">
        <f t="shared" si="7"/>
        <v>327.82891481745082</v>
      </c>
      <c r="T39">
        <f t="shared" si="8"/>
        <v>-1.0373073162855153</v>
      </c>
      <c r="U39">
        <f t="shared" si="9"/>
        <v>4.3808672238611983</v>
      </c>
      <c r="V39">
        <f t="shared" si="10"/>
        <v>5.7216939468045425</v>
      </c>
      <c r="W39">
        <f t="shared" si="11"/>
        <v>1.6702754496008405E-2</v>
      </c>
      <c r="X39">
        <f t="shared" si="12"/>
        <v>249.96789521815478</v>
      </c>
      <c r="Y39">
        <f t="shared" si="13"/>
        <v>326.79160750116529</v>
      </c>
      <c r="Z39">
        <f t="shared" si="14"/>
        <v>5.7035895187803334</v>
      </c>
      <c r="AA39">
        <f t="shared" si="15"/>
        <v>215.8540145685354</v>
      </c>
      <c r="AB39">
        <f t="shared" si="16"/>
        <v>3.7673632578687499</v>
      </c>
      <c r="AC39">
        <f t="shared" si="17"/>
        <v>23.437481206960893</v>
      </c>
      <c r="AD39">
        <f t="shared" si="18"/>
        <v>-2.1960945150591086E-3</v>
      </c>
      <c r="AE39">
        <f t="shared" si="19"/>
        <v>23.435285112445833</v>
      </c>
      <c r="AF39">
        <f t="shared" si="20"/>
        <v>2456628.5</v>
      </c>
      <c r="AG39">
        <f t="shared" si="21"/>
        <v>0.13917864476386038</v>
      </c>
      <c r="AH39">
        <f t="shared" si="22"/>
        <v>4.7332674937041475</v>
      </c>
      <c r="AI39">
        <f t="shared" si="23"/>
        <v>4.7332674937041475</v>
      </c>
      <c r="AJ39">
        <f t="shared" si="24"/>
        <v>0.40902288635578932</v>
      </c>
      <c r="AK39">
        <f t="shared" si="25"/>
        <v>12.154267493704147</v>
      </c>
      <c r="AL39">
        <f t="shared" si="56"/>
        <v>293.98923963398659</v>
      </c>
      <c r="AM39">
        <f t="shared" si="26"/>
        <v>5.1310801970476749</v>
      </c>
      <c r="AN39">
        <f t="shared" si="27"/>
        <v>0.98594354457639122</v>
      </c>
      <c r="AO39" t="s">
        <v>137</v>
      </c>
      <c r="AP39">
        <f t="shared" si="28"/>
        <v>249.96500496946203</v>
      </c>
      <c r="AQ39">
        <f t="shared" si="29"/>
        <v>249</v>
      </c>
      <c r="AR39">
        <f t="shared" si="30"/>
        <v>57</v>
      </c>
      <c r="AS39">
        <f t="shared" si="31"/>
        <v>54</v>
      </c>
      <c r="AT39">
        <f t="shared" si="32"/>
        <v>4.3627123514811004</v>
      </c>
      <c r="AU39">
        <f t="shared" si="33"/>
        <v>248.32477277157562</v>
      </c>
      <c r="AV39" s="18">
        <f t="shared" si="34"/>
        <v>16.554984851438373</v>
      </c>
      <c r="AW39">
        <f t="shared" si="35"/>
        <v>4.334084899130759</v>
      </c>
      <c r="AX39">
        <f t="shared" si="36"/>
        <v>-21.940579556156724</v>
      </c>
      <c r="AY39" t="str">
        <f t="shared" si="37"/>
        <v>NEGATIF</v>
      </c>
      <c r="AZ39">
        <f t="shared" si="38"/>
        <v>21</v>
      </c>
      <c r="BA39">
        <f t="shared" si="39"/>
        <v>56</v>
      </c>
      <c r="BB39">
        <f t="shared" si="40"/>
        <v>26</v>
      </c>
      <c r="BC39">
        <f t="shared" si="41"/>
        <v>-0.38293535305069093</v>
      </c>
      <c r="BD39">
        <f t="shared" si="42"/>
        <v>-1.1136741724573145</v>
      </c>
      <c r="BE39">
        <f t="shared" si="43"/>
        <v>0.12222152900771403</v>
      </c>
      <c r="BF39">
        <f t="shared" si="44"/>
        <v>1.9428132568574878</v>
      </c>
      <c r="BG39">
        <f t="shared" si="45"/>
        <v>-62.711984817478324</v>
      </c>
      <c r="BH39">
        <f t="shared" si="46"/>
        <v>16.554984851438373</v>
      </c>
      <c r="BI39">
        <f t="shared" si="47"/>
        <v>117.28801518252168</v>
      </c>
      <c r="BJ39">
        <f t="shared" si="48"/>
        <v>117</v>
      </c>
      <c r="BK39">
        <f t="shared" si="49"/>
        <v>17</v>
      </c>
      <c r="BL39">
        <f t="shared" si="50"/>
        <v>16</v>
      </c>
      <c r="BM39">
        <f t="shared" si="51"/>
        <v>19.19300040743871</v>
      </c>
      <c r="BN39" t="str">
        <f t="shared" si="52"/>
        <v>POSITIF</v>
      </c>
      <c r="BO39">
        <f t="shared" si="53"/>
        <v>19</v>
      </c>
      <c r="BP39">
        <f t="shared" si="54"/>
        <v>11</v>
      </c>
      <c r="BQ39">
        <f t="shared" si="55"/>
        <v>34</v>
      </c>
    </row>
    <row r="40" spans="1:69">
      <c r="A40">
        <f t="shared" ref="A40" si="80">A38</f>
        <v>7.0027777777777782</v>
      </c>
      <c r="B40">
        <f t="shared" si="71"/>
        <v>111.315</v>
      </c>
      <c r="C40">
        <f>INT(G3/15)</f>
        <v>7</v>
      </c>
      <c r="D40">
        <f>L3</f>
        <v>2013</v>
      </c>
      <c r="E40">
        <f>L2</f>
        <v>12</v>
      </c>
      <c r="F40">
        <f>L4-1</f>
        <v>2</v>
      </c>
      <c r="H40">
        <v>7</v>
      </c>
      <c r="I40">
        <v>15</v>
      </c>
      <c r="J40">
        <f t="shared" si="0"/>
        <v>7.25</v>
      </c>
      <c r="L40">
        <f t="shared" si="1"/>
        <v>20</v>
      </c>
      <c r="M40">
        <f t="shared" si="2"/>
        <v>-13</v>
      </c>
      <c r="N40">
        <f t="shared" si="3"/>
        <v>2456628.510416667</v>
      </c>
      <c r="O40">
        <f>'delta T'!F19/86400</f>
        <v>7.9269203913977097E-4</v>
      </c>
      <c r="P40">
        <f t="shared" si="4"/>
        <v>2456628.5112093589</v>
      </c>
      <c r="Q40">
        <f t="shared" si="5"/>
        <v>0.13917895165938199</v>
      </c>
      <c r="R40">
        <f t="shared" si="6"/>
        <v>251.01546969473929</v>
      </c>
      <c r="S40">
        <f t="shared" si="7"/>
        <v>327.8391814873612</v>
      </c>
      <c r="T40">
        <f t="shared" si="8"/>
        <v>-1.0370139324150596</v>
      </c>
      <c r="U40">
        <f t="shared" si="9"/>
        <v>4.3810464196132459</v>
      </c>
      <c r="V40">
        <f t="shared" si="10"/>
        <v>5.7218731339976934</v>
      </c>
      <c r="W40">
        <f t="shared" si="11"/>
        <v>1.6702754484030306E-2</v>
      </c>
      <c r="X40">
        <f t="shared" si="12"/>
        <v>249.97845576232424</v>
      </c>
      <c r="Y40">
        <f t="shared" si="13"/>
        <v>326.80216755494615</v>
      </c>
      <c r="Z40">
        <f t="shared" si="14"/>
        <v>5.7037738264879971</v>
      </c>
      <c r="AA40">
        <f t="shared" si="15"/>
        <v>215.85346296680214</v>
      </c>
      <c r="AB40">
        <f t="shared" si="16"/>
        <v>3.767353630602345</v>
      </c>
      <c r="AC40">
        <f t="shared" si="17"/>
        <v>23.437481203252197</v>
      </c>
      <c r="AD40">
        <f t="shared" si="18"/>
        <v>-2.196143845262974E-3</v>
      </c>
      <c r="AE40">
        <f t="shared" si="19"/>
        <v>23.435285059406933</v>
      </c>
      <c r="AF40">
        <f t="shared" si="20"/>
        <v>2456628.5</v>
      </c>
      <c r="AG40">
        <f t="shared" si="21"/>
        <v>0.13917864476386038</v>
      </c>
      <c r="AH40">
        <f t="shared" si="22"/>
        <v>4.7332674937041475</v>
      </c>
      <c r="AI40">
        <f t="shared" si="23"/>
        <v>4.9839519710416473</v>
      </c>
      <c r="AJ40">
        <f t="shared" si="24"/>
        <v>0.40902288543008591</v>
      </c>
      <c r="AK40">
        <f t="shared" si="25"/>
        <v>12.404951971041648</v>
      </c>
      <c r="AL40">
        <f t="shared" si="56"/>
        <v>297.73824505589988</v>
      </c>
      <c r="AM40">
        <f t="shared" si="26"/>
        <v>5.1965126853351808</v>
      </c>
      <c r="AN40">
        <f t="shared" si="27"/>
        <v>0.98594190540887605</v>
      </c>
      <c r="AO40" t="s">
        <v>137</v>
      </c>
      <c r="AP40">
        <f t="shared" si="28"/>
        <v>249.97556547633297</v>
      </c>
      <c r="AQ40">
        <f t="shared" si="29"/>
        <v>249</v>
      </c>
      <c r="AR40">
        <f t="shared" si="30"/>
        <v>58</v>
      </c>
      <c r="AS40">
        <f t="shared" si="31"/>
        <v>32</v>
      </c>
      <c r="AT40">
        <f t="shared" si="32"/>
        <v>4.3628966670966776</v>
      </c>
      <c r="AU40">
        <f t="shared" si="33"/>
        <v>248.33603450972484</v>
      </c>
      <c r="AV40" s="18">
        <f t="shared" si="34"/>
        <v>16.555735633981655</v>
      </c>
      <c r="AW40">
        <f t="shared" si="35"/>
        <v>4.3342814535409611</v>
      </c>
      <c r="AX40">
        <f t="shared" si="36"/>
        <v>-21.942130391073871</v>
      </c>
      <c r="AY40" t="str">
        <f t="shared" si="37"/>
        <v>NEGATIF</v>
      </c>
      <c r="AZ40">
        <f t="shared" si="38"/>
        <v>21</v>
      </c>
      <c r="BA40">
        <f t="shared" si="39"/>
        <v>56</v>
      </c>
      <c r="BB40">
        <f t="shared" si="40"/>
        <v>31</v>
      </c>
      <c r="BC40">
        <f t="shared" si="41"/>
        <v>-0.38296242022615007</v>
      </c>
      <c r="BD40">
        <f t="shared" si="42"/>
        <v>-1.094530615525692</v>
      </c>
      <c r="BE40">
        <f t="shared" si="43"/>
        <v>0.12222152900771403</v>
      </c>
      <c r="BF40">
        <f t="shared" si="44"/>
        <v>1.9428132568574878</v>
      </c>
      <c r="BG40">
        <f t="shared" si="45"/>
        <v>-61.471599132897182</v>
      </c>
      <c r="BH40">
        <f t="shared" si="46"/>
        <v>16.555735633981655</v>
      </c>
      <c r="BI40">
        <f t="shared" si="47"/>
        <v>118.52840086710282</v>
      </c>
      <c r="BJ40">
        <f t="shared" si="48"/>
        <v>118</v>
      </c>
      <c r="BK40">
        <f t="shared" si="49"/>
        <v>31</v>
      </c>
      <c r="BL40">
        <f t="shared" si="50"/>
        <v>42</v>
      </c>
      <c r="BM40">
        <f t="shared" si="51"/>
        <v>22.515936601272358</v>
      </c>
      <c r="BN40" t="str">
        <f t="shared" si="52"/>
        <v>POSITIF</v>
      </c>
      <c r="BO40">
        <f t="shared" si="53"/>
        <v>22</v>
      </c>
      <c r="BP40">
        <f t="shared" si="54"/>
        <v>30</v>
      </c>
      <c r="BQ40">
        <f t="shared" si="55"/>
        <v>57</v>
      </c>
    </row>
    <row r="41" spans="1:69">
      <c r="A41">
        <f t="shared" ref="A41" si="81">A39</f>
        <v>7.0027777777777782</v>
      </c>
      <c r="B41">
        <f t="shared" si="71"/>
        <v>111.315</v>
      </c>
      <c r="C41">
        <f>INT(G3/15)</f>
        <v>7</v>
      </c>
      <c r="D41">
        <f>L3</f>
        <v>2013</v>
      </c>
      <c r="E41">
        <f>L2</f>
        <v>12</v>
      </c>
      <c r="F41">
        <f>L4-1</f>
        <v>2</v>
      </c>
      <c r="H41">
        <v>7</v>
      </c>
      <c r="I41">
        <v>30</v>
      </c>
      <c r="J41">
        <f t="shared" si="0"/>
        <v>7.5</v>
      </c>
      <c r="L41">
        <f t="shared" si="1"/>
        <v>20</v>
      </c>
      <c r="M41">
        <f t="shared" si="2"/>
        <v>-13</v>
      </c>
      <c r="N41">
        <f t="shared" si="3"/>
        <v>2456628.5208333335</v>
      </c>
      <c r="O41">
        <f>'delta T'!F19/86400</f>
        <v>7.9269203913977097E-4</v>
      </c>
      <c r="P41">
        <f t="shared" si="4"/>
        <v>2456628.5216260254</v>
      </c>
      <c r="Q41">
        <f t="shared" si="5"/>
        <v>0.13917923685216807</v>
      </c>
      <c r="R41">
        <f t="shared" si="6"/>
        <v>251.02573685457992</v>
      </c>
      <c r="S41">
        <f t="shared" si="7"/>
        <v>327.84944815681229</v>
      </c>
      <c r="T41">
        <f t="shared" si="8"/>
        <v>-1.0367205134575381</v>
      </c>
      <c r="U41">
        <f t="shared" si="9"/>
        <v>4.3812256153572937</v>
      </c>
      <c r="V41">
        <f t="shared" si="10"/>
        <v>5.7220523211828294</v>
      </c>
      <c r="W41">
        <f t="shared" si="11"/>
        <v>1.670275447205221E-2</v>
      </c>
      <c r="X41">
        <f t="shared" si="12"/>
        <v>249.98901634112238</v>
      </c>
      <c r="Y41">
        <f t="shared" si="13"/>
        <v>326.81272764335478</v>
      </c>
      <c r="Z41">
        <f t="shared" si="14"/>
        <v>5.703958134800029</v>
      </c>
      <c r="AA41">
        <f t="shared" si="15"/>
        <v>215.85291136509349</v>
      </c>
      <c r="AB41">
        <f t="shared" si="16"/>
        <v>3.7673440033363694</v>
      </c>
      <c r="AC41">
        <f t="shared" si="17"/>
        <v>23.437481199543502</v>
      </c>
      <c r="AD41">
        <f t="shared" si="18"/>
        <v>-2.1961931592400933E-3</v>
      </c>
      <c r="AE41">
        <f t="shared" si="19"/>
        <v>23.435285006384262</v>
      </c>
      <c r="AF41">
        <f t="shared" si="20"/>
        <v>2456628.5</v>
      </c>
      <c r="AG41">
        <f t="shared" si="21"/>
        <v>0.13917864476386038</v>
      </c>
      <c r="AH41">
        <f t="shared" si="22"/>
        <v>4.7332674937041475</v>
      </c>
      <c r="AI41">
        <f t="shared" si="23"/>
        <v>5.2346364483791472</v>
      </c>
      <c r="AJ41">
        <f t="shared" si="24"/>
        <v>0.40902288450466573</v>
      </c>
      <c r="AK41">
        <f t="shared" si="25"/>
        <v>12.655636448379148</v>
      </c>
      <c r="AL41">
        <f t="shared" si="56"/>
        <v>301.48725019534629</v>
      </c>
      <c r="AM41">
        <f t="shared" si="26"/>
        <v>5.2619451686927103</v>
      </c>
      <c r="AN41">
        <f t="shared" si="27"/>
        <v>0.98594026670308887</v>
      </c>
      <c r="AO41" t="s">
        <v>137</v>
      </c>
      <c r="AP41">
        <f t="shared" si="28"/>
        <v>249.98612601783231</v>
      </c>
      <c r="AQ41">
        <f t="shared" si="29"/>
        <v>249</v>
      </c>
      <c r="AR41">
        <f t="shared" si="30"/>
        <v>59</v>
      </c>
      <c r="AS41">
        <f t="shared" si="31"/>
        <v>10</v>
      </c>
      <c r="AT41">
        <f t="shared" si="32"/>
        <v>4.3630809833166344</v>
      </c>
      <c r="AU41">
        <f t="shared" si="33"/>
        <v>248.34729653034094</v>
      </c>
      <c r="AV41" s="18">
        <f t="shared" si="34"/>
        <v>16.556486435356064</v>
      </c>
      <c r="AW41">
        <f t="shared" si="35"/>
        <v>4.3344780128811387</v>
      </c>
      <c r="AX41">
        <f t="shared" si="36"/>
        <v>-21.943680463845649</v>
      </c>
      <c r="AY41" t="str">
        <f t="shared" si="37"/>
        <v>NEGATIF</v>
      </c>
      <c r="AZ41">
        <f t="shared" si="38"/>
        <v>21</v>
      </c>
      <c r="BA41">
        <f t="shared" si="39"/>
        <v>56</v>
      </c>
      <c r="BB41">
        <f t="shared" si="40"/>
        <v>37</v>
      </c>
      <c r="BC41">
        <f t="shared" si="41"/>
        <v>-0.38298947409966311</v>
      </c>
      <c r="BD41">
        <f t="shared" si="42"/>
        <v>-1.0728818013351471</v>
      </c>
      <c r="BE41">
        <f t="shared" si="43"/>
        <v>0.12222152900771403</v>
      </c>
      <c r="BF41">
        <f t="shared" si="44"/>
        <v>1.9428132568574878</v>
      </c>
      <c r="BG41">
        <f t="shared" si="45"/>
        <v>-60.069437924505358</v>
      </c>
      <c r="BH41">
        <f t="shared" si="46"/>
        <v>16.556486435356064</v>
      </c>
      <c r="BI41">
        <f t="shared" si="47"/>
        <v>119.93056207549463</v>
      </c>
      <c r="BJ41">
        <f t="shared" si="48"/>
        <v>119</v>
      </c>
      <c r="BK41">
        <f t="shared" si="49"/>
        <v>55</v>
      </c>
      <c r="BL41">
        <f t="shared" si="50"/>
        <v>50</v>
      </c>
      <c r="BM41">
        <f t="shared" si="51"/>
        <v>25.804030282272578</v>
      </c>
      <c r="BN41" t="str">
        <f t="shared" si="52"/>
        <v>POSITIF</v>
      </c>
      <c r="BO41">
        <f t="shared" si="53"/>
        <v>25</v>
      </c>
      <c r="BP41">
        <f t="shared" si="54"/>
        <v>48</v>
      </c>
      <c r="BQ41">
        <f t="shared" si="55"/>
        <v>14</v>
      </c>
    </row>
    <row r="42" spans="1:69">
      <c r="A42">
        <f t="shared" ref="A42" si="82">A40</f>
        <v>7.0027777777777782</v>
      </c>
      <c r="B42">
        <f t="shared" si="71"/>
        <v>111.315</v>
      </c>
      <c r="C42">
        <f>INT(G3/15)</f>
        <v>7</v>
      </c>
      <c r="D42">
        <f>L3</f>
        <v>2013</v>
      </c>
      <c r="E42">
        <f>L2</f>
        <v>12</v>
      </c>
      <c r="F42">
        <f>L4-1</f>
        <v>2</v>
      </c>
      <c r="H42">
        <v>7</v>
      </c>
      <c r="I42">
        <v>45</v>
      </c>
      <c r="J42">
        <f t="shared" si="0"/>
        <v>7.75</v>
      </c>
      <c r="L42">
        <f t="shared" si="1"/>
        <v>20</v>
      </c>
      <c r="M42">
        <f t="shared" si="2"/>
        <v>-13</v>
      </c>
      <c r="N42">
        <f t="shared" si="3"/>
        <v>2456628.53125</v>
      </c>
      <c r="O42">
        <f>'delta T'!F19/86400</f>
        <v>7.9269203913977097E-4</v>
      </c>
      <c r="P42">
        <f t="shared" si="4"/>
        <v>2456628.5320426919</v>
      </c>
      <c r="Q42">
        <f t="shared" si="5"/>
        <v>0.13917952204495412</v>
      </c>
      <c r="R42">
        <f t="shared" si="6"/>
        <v>251.03600401441963</v>
      </c>
      <c r="S42">
        <f t="shared" si="7"/>
        <v>327.85971482626246</v>
      </c>
      <c r="T42">
        <f t="shared" si="8"/>
        <v>-1.0364270594095715</v>
      </c>
      <c r="U42">
        <f t="shared" si="9"/>
        <v>4.3814048111013255</v>
      </c>
      <c r="V42">
        <f t="shared" si="10"/>
        <v>5.7222315083679485</v>
      </c>
      <c r="W42">
        <f t="shared" si="11"/>
        <v>1.6702754460074111E-2</v>
      </c>
      <c r="X42">
        <f t="shared" si="12"/>
        <v>249.99957695501007</v>
      </c>
      <c r="Y42">
        <f t="shared" si="13"/>
        <v>326.8232877668529</v>
      </c>
      <c r="Z42">
        <f t="shared" si="14"/>
        <v>5.7041424437244892</v>
      </c>
      <c r="AA42">
        <f t="shared" si="15"/>
        <v>215.8523597633849</v>
      </c>
      <c r="AB42">
        <f t="shared" si="16"/>
        <v>3.7673343760703948</v>
      </c>
      <c r="AC42">
        <f t="shared" si="17"/>
        <v>23.437481195834806</v>
      </c>
      <c r="AD42">
        <f t="shared" si="18"/>
        <v>-2.196242456988181E-3</v>
      </c>
      <c r="AE42">
        <f t="shared" si="19"/>
        <v>23.435284953377817</v>
      </c>
      <c r="AF42">
        <f t="shared" si="20"/>
        <v>2456628.5</v>
      </c>
      <c r="AG42">
        <f t="shared" si="21"/>
        <v>0.13917864476386038</v>
      </c>
      <c r="AH42">
        <f t="shared" si="22"/>
        <v>4.7332674937041475</v>
      </c>
      <c r="AI42">
        <f t="shared" si="23"/>
        <v>5.4853209257166471</v>
      </c>
      <c r="AJ42">
        <f t="shared" si="24"/>
        <v>0.40902288357952871</v>
      </c>
      <c r="AK42">
        <f t="shared" si="25"/>
        <v>12.906320925716647</v>
      </c>
      <c r="AL42">
        <f t="shared" si="56"/>
        <v>305.23625505192888</v>
      </c>
      <c r="AM42">
        <f t="shared" si="26"/>
        <v>5.3273776471133338</v>
      </c>
      <c r="AN42">
        <f t="shared" si="27"/>
        <v>0.9859386284590137</v>
      </c>
      <c r="AO42" t="s">
        <v>137</v>
      </c>
      <c r="AP42">
        <f t="shared" si="28"/>
        <v>249.99668659442094</v>
      </c>
      <c r="AQ42">
        <f t="shared" si="29"/>
        <v>249</v>
      </c>
      <c r="AR42">
        <f t="shared" si="30"/>
        <v>59</v>
      </c>
      <c r="AS42">
        <f t="shared" si="31"/>
        <v>48</v>
      </c>
      <c r="AT42">
        <f t="shared" si="32"/>
        <v>4.3632653001490151</v>
      </c>
      <c r="AU42">
        <f t="shared" si="33"/>
        <v>248.35855883382084</v>
      </c>
      <c r="AV42" s="18">
        <f t="shared" si="34"/>
        <v>16.557237255588056</v>
      </c>
      <c r="AW42">
        <f t="shared" si="35"/>
        <v>4.3346745771582222</v>
      </c>
      <c r="AX42">
        <f t="shared" si="36"/>
        <v>-21.945229774455527</v>
      </c>
      <c r="AY42" t="str">
        <f t="shared" si="37"/>
        <v>NEGATIF</v>
      </c>
      <c r="AZ42">
        <f t="shared" si="38"/>
        <v>21</v>
      </c>
      <c r="BA42">
        <f t="shared" si="39"/>
        <v>56</v>
      </c>
      <c r="BB42">
        <f t="shared" si="40"/>
        <v>42</v>
      </c>
      <c r="BC42">
        <f t="shared" si="41"/>
        <v>-0.38301651467094155</v>
      </c>
      <c r="BD42">
        <f t="shared" si="42"/>
        <v>-1.0484094716049674</v>
      </c>
      <c r="BE42">
        <f t="shared" si="43"/>
        <v>0.12222152900771403</v>
      </c>
      <c r="BF42">
        <f t="shared" si="44"/>
        <v>1.9428132568574878</v>
      </c>
      <c r="BG42">
        <f t="shared" si="45"/>
        <v>-58.483597811082539</v>
      </c>
      <c r="BH42">
        <f t="shared" si="46"/>
        <v>16.557237255588056</v>
      </c>
      <c r="BI42">
        <f t="shared" si="47"/>
        <v>121.51640218891745</v>
      </c>
      <c r="BJ42">
        <f t="shared" si="48"/>
        <v>121</v>
      </c>
      <c r="BK42">
        <f t="shared" si="49"/>
        <v>30</v>
      </c>
      <c r="BL42">
        <f t="shared" si="50"/>
        <v>59</v>
      </c>
      <c r="BM42">
        <f t="shared" si="51"/>
        <v>29.051091999208886</v>
      </c>
      <c r="BN42" t="str">
        <f t="shared" si="52"/>
        <v>POSITIF</v>
      </c>
      <c r="BO42">
        <f t="shared" si="53"/>
        <v>29</v>
      </c>
      <c r="BP42">
        <f t="shared" si="54"/>
        <v>3</v>
      </c>
      <c r="BQ42">
        <f t="shared" si="55"/>
        <v>3</v>
      </c>
    </row>
    <row r="43" spans="1:69">
      <c r="A43">
        <f t="shared" ref="A43" si="83">A41</f>
        <v>7.0027777777777782</v>
      </c>
      <c r="B43">
        <f t="shared" si="71"/>
        <v>111.315</v>
      </c>
      <c r="C43">
        <f>INT(G3/15)</f>
        <v>7</v>
      </c>
      <c r="D43">
        <f>L3</f>
        <v>2013</v>
      </c>
      <c r="E43">
        <f>L2</f>
        <v>12</v>
      </c>
      <c r="F43">
        <f>L4-1</f>
        <v>2</v>
      </c>
      <c r="H43">
        <v>8</v>
      </c>
      <c r="I43">
        <v>0</v>
      </c>
      <c r="J43">
        <f t="shared" si="0"/>
        <v>8</v>
      </c>
      <c r="L43">
        <f t="shared" si="1"/>
        <v>20</v>
      </c>
      <c r="M43">
        <f t="shared" si="2"/>
        <v>-13</v>
      </c>
      <c r="N43">
        <f t="shared" si="3"/>
        <v>2456628.541666667</v>
      </c>
      <c r="O43">
        <f>'delta T'!F19/86400</f>
        <v>7.9269203913977097E-4</v>
      </c>
      <c r="P43">
        <f t="shared" si="4"/>
        <v>2456628.5424593589</v>
      </c>
      <c r="Q43">
        <f t="shared" si="5"/>
        <v>0.13917980723775297</v>
      </c>
      <c r="R43">
        <f t="shared" si="6"/>
        <v>251.04627117471955</v>
      </c>
      <c r="S43">
        <f t="shared" si="7"/>
        <v>327.86998149617375</v>
      </c>
      <c r="T43">
        <f t="shared" si="8"/>
        <v>-1.0361335702676637</v>
      </c>
      <c r="U43">
        <f t="shared" si="9"/>
        <v>4.3815840068533891</v>
      </c>
      <c r="V43">
        <f t="shared" si="10"/>
        <v>5.7224106955611163</v>
      </c>
      <c r="W43">
        <f t="shared" si="11"/>
        <v>1.6702754448096015E-2</v>
      </c>
      <c r="X43">
        <f t="shared" si="12"/>
        <v>250.0101376044519</v>
      </c>
      <c r="Y43">
        <f t="shared" si="13"/>
        <v>326.83384792590607</v>
      </c>
      <c r="Z43">
        <f t="shared" si="14"/>
        <v>5.704326753269501</v>
      </c>
      <c r="AA43">
        <f t="shared" si="15"/>
        <v>215.85180816165152</v>
      </c>
      <c r="AB43">
        <f t="shared" si="16"/>
        <v>3.7673247488039876</v>
      </c>
      <c r="AC43">
        <f t="shared" si="17"/>
        <v>23.437481192126111</v>
      </c>
      <c r="AD43">
        <f t="shared" si="18"/>
        <v>-2.1962917385049676E-3</v>
      </c>
      <c r="AE43">
        <f t="shared" si="19"/>
        <v>23.435284900387607</v>
      </c>
      <c r="AF43">
        <f t="shared" si="20"/>
        <v>2456628.5</v>
      </c>
      <c r="AG43">
        <f t="shared" si="21"/>
        <v>0.13917864476386038</v>
      </c>
      <c r="AH43">
        <f t="shared" si="22"/>
        <v>4.7332674937041475</v>
      </c>
      <c r="AI43">
        <f t="shared" si="23"/>
        <v>5.736005403054147</v>
      </c>
      <c r="AJ43">
        <f t="shared" si="24"/>
        <v>0.40902288265467507</v>
      </c>
      <c r="AK43">
        <f t="shared" si="25"/>
        <v>13.157005403054146</v>
      </c>
      <c r="AL43">
        <f t="shared" si="56"/>
        <v>308.98525962524673</v>
      </c>
      <c r="AM43">
        <f t="shared" si="26"/>
        <v>5.392810120590056</v>
      </c>
      <c r="AN43">
        <f t="shared" si="27"/>
        <v>0.98593699067663398</v>
      </c>
      <c r="AO43" t="s">
        <v>137</v>
      </c>
      <c r="AP43">
        <f t="shared" si="28"/>
        <v>250.00724720656345</v>
      </c>
      <c r="AQ43">
        <f t="shared" si="29"/>
        <v>250</v>
      </c>
      <c r="AR43">
        <f t="shared" si="30"/>
        <v>0</v>
      </c>
      <c r="AS43">
        <f t="shared" si="31"/>
        <v>26</v>
      </c>
      <c r="AT43">
        <f t="shared" si="32"/>
        <v>4.363449617601928</v>
      </c>
      <c r="AU43">
        <f t="shared" si="33"/>
        <v>248.36982142056544</v>
      </c>
      <c r="AV43" s="18">
        <f t="shared" si="34"/>
        <v>16.557988094704363</v>
      </c>
      <c r="AW43">
        <f t="shared" si="35"/>
        <v>4.3348711463792071</v>
      </c>
      <c r="AX43">
        <f t="shared" si="36"/>
        <v>-21.9467783228874</v>
      </c>
      <c r="AY43" t="str">
        <f t="shared" si="37"/>
        <v>NEGATIF</v>
      </c>
      <c r="AZ43">
        <f t="shared" si="38"/>
        <v>21</v>
      </c>
      <c r="BA43">
        <f t="shared" si="39"/>
        <v>56</v>
      </c>
      <c r="BB43">
        <f t="shared" si="40"/>
        <v>48</v>
      </c>
      <c r="BC43">
        <f t="shared" si="41"/>
        <v>-0.38304354193970436</v>
      </c>
      <c r="BD43">
        <f t="shared" si="42"/>
        <v>-1.0207313402155389</v>
      </c>
      <c r="BE43">
        <f t="shared" si="43"/>
        <v>0.12222152900771403</v>
      </c>
      <c r="BF43">
        <f t="shared" si="44"/>
        <v>1.9428132568574878</v>
      </c>
      <c r="BG43">
        <f t="shared" si="45"/>
        <v>-56.687888351431148</v>
      </c>
      <c r="BH43">
        <f t="shared" si="46"/>
        <v>16.557988094704363</v>
      </c>
      <c r="BI43">
        <f t="shared" si="47"/>
        <v>123.31211164856884</v>
      </c>
      <c r="BJ43">
        <f t="shared" si="48"/>
        <v>123</v>
      </c>
      <c r="BK43">
        <f t="shared" si="49"/>
        <v>18</v>
      </c>
      <c r="BL43">
        <f t="shared" si="50"/>
        <v>43</v>
      </c>
      <c r="BM43">
        <f t="shared" si="51"/>
        <v>32.249688953772392</v>
      </c>
      <c r="BN43" t="str">
        <f t="shared" si="52"/>
        <v>POSITIF</v>
      </c>
      <c r="BO43">
        <f t="shared" si="53"/>
        <v>32</v>
      </c>
      <c r="BP43">
        <f t="shared" si="54"/>
        <v>14</v>
      </c>
      <c r="BQ43">
        <f t="shared" si="55"/>
        <v>58</v>
      </c>
    </row>
    <row r="44" spans="1:69">
      <c r="A44">
        <f t="shared" ref="A44" si="84">A42</f>
        <v>7.0027777777777782</v>
      </c>
      <c r="B44">
        <f t="shared" si="71"/>
        <v>111.315</v>
      </c>
      <c r="C44">
        <f>INT(G3/15)</f>
        <v>7</v>
      </c>
      <c r="D44">
        <f>L3</f>
        <v>2013</v>
      </c>
      <c r="E44">
        <f>L2</f>
        <v>12</v>
      </c>
      <c r="F44">
        <f>L4-1</f>
        <v>2</v>
      </c>
      <c r="H44">
        <v>8</v>
      </c>
      <c r="I44">
        <v>15</v>
      </c>
      <c r="J44">
        <f t="shared" si="0"/>
        <v>8.25</v>
      </c>
      <c r="L44">
        <f t="shared" si="1"/>
        <v>20</v>
      </c>
      <c r="M44">
        <f t="shared" si="2"/>
        <v>-13</v>
      </c>
      <c r="N44">
        <f t="shared" si="3"/>
        <v>2456628.5520833335</v>
      </c>
      <c r="O44">
        <f>'delta T'!F19/86400</f>
        <v>7.9269203913977097E-4</v>
      </c>
      <c r="P44">
        <f t="shared" si="4"/>
        <v>2456628.5528760254</v>
      </c>
      <c r="Q44">
        <f t="shared" si="5"/>
        <v>0.13918009243053903</v>
      </c>
      <c r="R44">
        <f t="shared" si="6"/>
        <v>251.05653833455835</v>
      </c>
      <c r="S44">
        <f t="shared" si="7"/>
        <v>327.88024816562393</v>
      </c>
      <c r="T44">
        <f t="shared" si="8"/>
        <v>-1.035840046067898</v>
      </c>
      <c r="U44">
        <f t="shared" si="9"/>
        <v>4.3817632025974049</v>
      </c>
      <c r="V44">
        <f t="shared" si="10"/>
        <v>5.7225898827462354</v>
      </c>
      <c r="W44">
        <f t="shared" si="11"/>
        <v>1.6702754436117916E-2</v>
      </c>
      <c r="X44">
        <f t="shared" si="12"/>
        <v>250.02069828849045</v>
      </c>
      <c r="Y44">
        <f t="shared" si="13"/>
        <v>326.84440811955602</v>
      </c>
      <c r="Z44">
        <f t="shared" si="14"/>
        <v>5.7045110634183409</v>
      </c>
      <c r="AA44">
        <f t="shared" si="15"/>
        <v>215.85125655994293</v>
      </c>
      <c r="AB44">
        <f t="shared" si="16"/>
        <v>3.767315121538013</v>
      </c>
      <c r="AC44">
        <f t="shared" si="17"/>
        <v>23.437481188417415</v>
      </c>
      <c r="AD44">
        <f t="shared" si="18"/>
        <v>-2.1963410037815498E-3</v>
      </c>
      <c r="AE44">
        <f t="shared" si="19"/>
        <v>23.435284847413634</v>
      </c>
      <c r="AF44">
        <f t="shared" si="20"/>
        <v>2456628.5</v>
      </c>
      <c r="AG44">
        <f t="shared" si="21"/>
        <v>0.13917864476386038</v>
      </c>
      <c r="AH44">
        <f t="shared" si="22"/>
        <v>4.7332674937041475</v>
      </c>
      <c r="AI44">
        <f t="shared" si="23"/>
        <v>5.9866898803916477</v>
      </c>
      <c r="AJ44">
        <f t="shared" si="24"/>
        <v>0.40902288173010481</v>
      </c>
      <c r="AK44">
        <f t="shared" si="25"/>
        <v>13.407689880391647</v>
      </c>
      <c r="AL44">
        <f t="shared" si="56"/>
        <v>312.73426391641573</v>
      </c>
      <c r="AM44">
        <f t="shared" si="26"/>
        <v>5.4582425891423512</v>
      </c>
      <c r="AN44">
        <f t="shared" si="27"/>
        <v>0.98593535335615357</v>
      </c>
      <c r="AO44" t="s">
        <v>137</v>
      </c>
      <c r="AP44">
        <f t="shared" si="28"/>
        <v>250.0178078533024</v>
      </c>
      <c r="AQ44">
        <f t="shared" si="29"/>
        <v>250</v>
      </c>
      <c r="AR44">
        <f t="shared" si="30"/>
        <v>1</v>
      </c>
      <c r="AS44">
        <f t="shared" si="31"/>
        <v>4</v>
      </c>
      <c r="AT44">
        <f t="shared" si="32"/>
        <v>4.3636339356586626</v>
      </c>
      <c r="AU44">
        <f t="shared" si="33"/>
        <v>248.38108428945898</v>
      </c>
      <c r="AV44" s="18">
        <f t="shared" si="34"/>
        <v>16.558738952630598</v>
      </c>
      <c r="AW44">
        <f t="shared" si="35"/>
        <v>4.33506772052462</v>
      </c>
      <c r="AX44">
        <f t="shared" si="36"/>
        <v>-21.948326108916667</v>
      </c>
      <c r="AY44" t="str">
        <f t="shared" si="37"/>
        <v>NEGATIF</v>
      </c>
      <c r="AZ44">
        <f t="shared" si="38"/>
        <v>21</v>
      </c>
      <c r="BA44">
        <f t="shared" si="39"/>
        <v>56</v>
      </c>
      <c r="BB44">
        <f t="shared" si="40"/>
        <v>53</v>
      </c>
      <c r="BC44">
        <f t="shared" si="41"/>
        <v>-0.38307055590203143</v>
      </c>
      <c r="BD44">
        <f t="shared" si="42"/>
        <v>-0.98939029773541387</v>
      </c>
      <c r="BE44">
        <f t="shared" si="43"/>
        <v>0.12222152900771403</v>
      </c>
      <c r="BF44">
        <f t="shared" si="44"/>
        <v>1.9428132568574878</v>
      </c>
      <c r="BG44">
        <f t="shared" si="45"/>
        <v>-54.651163431051145</v>
      </c>
      <c r="BH44">
        <f t="shared" si="46"/>
        <v>16.558738952630598</v>
      </c>
      <c r="BI44">
        <f t="shared" si="47"/>
        <v>125.34883656894885</v>
      </c>
      <c r="BJ44">
        <f t="shared" si="48"/>
        <v>125</v>
      </c>
      <c r="BK44">
        <f t="shared" si="49"/>
        <v>20</v>
      </c>
      <c r="BL44">
        <f t="shared" si="50"/>
        <v>55</v>
      </c>
      <c r="BM44">
        <f t="shared" si="51"/>
        <v>35.390828170116535</v>
      </c>
      <c r="BN44" t="str">
        <f t="shared" si="52"/>
        <v>POSITIF</v>
      </c>
      <c r="BO44">
        <f t="shared" si="53"/>
        <v>35</v>
      </c>
      <c r="BP44">
        <f t="shared" si="54"/>
        <v>23</v>
      </c>
      <c r="BQ44">
        <f t="shared" si="55"/>
        <v>26</v>
      </c>
    </row>
    <row r="45" spans="1:69">
      <c r="A45">
        <f t="shared" ref="A45" si="85">A43</f>
        <v>7.0027777777777782</v>
      </c>
      <c r="B45">
        <f t="shared" si="71"/>
        <v>111.315</v>
      </c>
      <c r="C45">
        <f>INT(G3/15)</f>
        <v>7</v>
      </c>
      <c r="D45">
        <f>L3</f>
        <v>2013</v>
      </c>
      <c r="E45">
        <f>L2</f>
        <v>12</v>
      </c>
      <c r="F45">
        <f>L4-1</f>
        <v>2</v>
      </c>
      <c r="H45">
        <v>8</v>
      </c>
      <c r="I45">
        <v>30</v>
      </c>
      <c r="J45">
        <f t="shared" si="0"/>
        <v>8.5</v>
      </c>
      <c r="L45">
        <f t="shared" si="1"/>
        <v>20</v>
      </c>
      <c r="M45">
        <f t="shared" si="2"/>
        <v>-13</v>
      </c>
      <c r="N45">
        <f t="shared" si="3"/>
        <v>2456628.5625</v>
      </c>
      <c r="O45">
        <f>'delta T'!F19/86400</f>
        <v>7.9269203913977097E-4</v>
      </c>
      <c r="P45">
        <f t="shared" si="4"/>
        <v>2456628.5632926919</v>
      </c>
      <c r="Q45">
        <f t="shared" si="5"/>
        <v>0.13918037762332511</v>
      </c>
      <c r="R45">
        <f t="shared" si="6"/>
        <v>251.06680549439898</v>
      </c>
      <c r="S45">
        <f t="shared" si="7"/>
        <v>327.89051483507501</v>
      </c>
      <c r="T45">
        <f t="shared" si="8"/>
        <v>-1.0355464868067839</v>
      </c>
      <c r="U45">
        <f t="shared" si="9"/>
        <v>4.3819423983414518</v>
      </c>
      <c r="V45">
        <f t="shared" si="10"/>
        <v>5.7227690699313705</v>
      </c>
      <c r="W45">
        <f t="shared" si="11"/>
        <v>1.6702754424139821E-2</v>
      </c>
      <c r="X45">
        <f t="shared" si="12"/>
        <v>250.03125900759218</v>
      </c>
      <c r="Y45">
        <f t="shared" si="13"/>
        <v>326.85496834826824</v>
      </c>
      <c r="Z45">
        <f t="shared" si="14"/>
        <v>5.7046953741791331</v>
      </c>
      <c r="AA45">
        <f t="shared" si="15"/>
        <v>215.85070495823427</v>
      </c>
      <c r="AB45">
        <f t="shared" si="16"/>
        <v>3.7673054942720374</v>
      </c>
      <c r="AC45">
        <f t="shared" si="17"/>
        <v>23.437481184708723</v>
      </c>
      <c r="AD45">
        <f t="shared" si="18"/>
        <v>-2.1963902528156706E-3</v>
      </c>
      <c r="AE45">
        <f t="shared" si="19"/>
        <v>23.435284794455907</v>
      </c>
      <c r="AF45">
        <f t="shared" si="20"/>
        <v>2456628.5</v>
      </c>
      <c r="AG45">
        <f t="shared" si="21"/>
        <v>0.13917864476386038</v>
      </c>
      <c r="AH45">
        <f t="shared" si="22"/>
        <v>4.7332674937041475</v>
      </c>
      <c r="AI45">
        <f t="shared" si="23"/>
        <v>6.2373743577291476</v>
      </c>
      <c r="AJ45">
        <f t="shared" si="24"/>
        <v>0.40902288080581811</v>
      </c>
      <c r="AK45">
        <f t="shared" si="25"/>
        <v>13.658374357729148</v>
      </c>
      <c r="AL45">
        <f t="shared" si="56"/>
        <v>316.48326792503292</v>
      </c>
      <c r="AM45">
        <f t="shared" si="26"/>
        <v>5.5236750527631866</v>
      </c>
      <c r="AN45">
        <f t="shared" si="27"/>
        <v>0.98593371649755657</v>
      </c>
      <c r="AO45" t="s">
        <v>137</v>
      </c>
      <c r="AP45">
        <f t="shared" si="28"/>
        <v>250.02836853510431</v>
      </c>
      <c r="AQ45">
        <f t="shared" si="29"/>
        <v>250</v>
      </c>
      <c r="AR45">
        <f t="shared" si="30"/>
        <v>1</v>
      </c>
      <c r="AS45">
        <f t="shared" si="31"/>
        <v>42</v>
      </c>
      <c r="AT45">
        <f t="shared" si="32"/>
        <v>4.363818254327362</v>
      </c>
      <c r="AU45">
        <f t="shared" si="33"/>
        <v>248.3923474409043</v>
      </c>
      <c r="AV45" s="18">
        <f t="shared" si="34"/>
        <v>16.55948982939362</v>
      </c>
      <c r="AW45">
        <f t="shared" si="35"/>
        <v>4.3352642996014916</v>
      </c>
      <c r="AX45">
        <f t="shared" si="36"/>
        <v>-21.949873132527618</v>
      </c>
      <c r="AY45" t="str">
        <f t="shared" si="37"/>
        <v>NEGATIF</v>
      </c>
      <c r="AZ45">
        <f t="shared" si="38"/>
        <v>21</v>
      </c>
      <c r="BA45">
        <f t="shared" si="39"/>
        <v>56</v>
      </c>
      <c r="BB45">
        <f t="shared" si="40"/>
        <v>59</v>
      </c>
      <c r="BC45">
        <f t="shared" si="41"/>
        <v>-0.3830975565576486</v>
      </c>
      <c r="BD45">
        <f t="shared" si="42"/>
        <v>-0.95384274191736351</v>
      </c>
      <c r="BE45">
        <f t="shared" si="43"/>
        <v>0.12222152900771403</v>
      </c>
      <c r="BF45">
        <f t="shared" si="44"/>
        <v>1.9428132568574878</v>
      </c>
      <c r="BG45">
        <f t="shared" si="45"/>
        <v>-52.336671559992681</v>
      </c>
      <c r="BH45">
        <f t="shared" si="46"/>
        <v>16.55948982939362</v>
      </c>
      <c r="BI45">
        <f t="shared" si="47"/>
        <v>127.66332844000732</v>
      </c>
      <c r="BJ45">
        <f t="shared" si="48"/>
        <v>127</v>
      </c>
      <c r="BK45">
        <f t="shared" si="49"/>
        <v>39</v>
      </c>
      <c r="BL45">
        <f t="shared" si="50"/>
        <v>47</v>
      </c>
      <c r="BM45">
        <f t="shared" si="51"/>
        <v>38.463558194345822</v>
      </c>
      <c r="BN45" t="str">
        <f t="shared" si="52"/>
        <v>POSITIF</v>
      </c>
      <c r="BO45">
        <f t="shared" si="53"/>
        <v>38</v>
      </c>
      <c r="BP45">
        <f t="shared" si="54"/>
        <v>27</v>
      </c>
      <c r="BQ45">
        <f t="shared" si="55"/>
        <v>48</v>
      </c>
    </row>
    <row r="46" spans="1:69">
      <c r="A46">
        <f t="shared" ref="A46" si="86">A44</f>
        <v>7.0027777777777782</v>
      </c>
      <c r="B46">
        <f t="shared" si="71"/>
        <v>111.315</v>
      </c>
      <c r="C46">
        <f>INT(G3/15)</f>
        <v>7</v>
      </c>
      <c r="D46">
        <f>L3</f>
        <v>2013</v>
      </c>
      <c r="E46">
        <f>L2</f>
        <v>12</v>
      </c>
      <c r="F46">
        <f>L4-1</f>
        <v>2</v>
      </c>
      <c r="H46">
        <v>8</v>
      </c>
      <c r="I46">
        <v>45</v>
      </c>
      <c r="J46">
        <f t="shared" si="0"/>
        <v>8.75</v>
      </c>
      <c r="L46">
        <f t="shared" si="1"/>
        <v>20</v>
      </c>
      <c r="M46">
        <f t="shared" si="2"/>
        <v>-13</v>
      </c>
      <c r="N46">
        <f t="shared" si="3"/>
        <v>2456628.572916667</v>
      </c>
      <c r="O46">
        <f>O15</f>
        <v>7.9269203913977097E-4</v>
      </c>
      <c r="P46">
        <f t="shared" si="4"/>
        <v>2456628.5737093589</v>
      </c>
      <c r="Q46">
        <f t="shared" si="5"/>
        <v>0.13918066281612393</v>
      </c>
      <c r="R46">
        <f t="shared" si="6"/>
        <v>251.07707265469799</v>
      </c>
      <c r="S46">
        <f t="shared" si="7"/>
        <v>327.90078150498539</v>
      </c>
      <c r="T46">
        <f t="shared" si="8"/>
        <v>-1.0352528924809314</v>
      </c>
      <c r="U46">
        <f t="shared" si="9"/>
        <v>4.3821215940934994</v>
      </c>
      <c r="V46">
        <f t="shared" si="10"/>
        <v>5.7229482571245223</v>
      </c>
      <c r="W46">
        <f t="shared" si="11"/>
        <v>1.6702754412161722E-2</v>
      </c>
      <c r="X46">
        <f t="shared" si="12"/>
        <v>250.04181976221705</v>
      </c>
      <c r="Y46">
        <f t="shared" si="13"/>
        <v>326.86552861250448</v>
      </c>
      <c r="Z46">
        <f t="shared" si="14"/>
        <v>5.704879685559936</v>
      </c>
      <c r="AA46">
        <f t="shared" si="15"/>
        <v>215.85015335650101</v>
      </c>
      <c r="AB46">
        <f t="shared" si="16"/>
        <v>3.7672958670056325</v>
      </c>
      <c r="AC46">
        <f t="shared" si="17"/>
        <v>23.437481181000027</v>
      </c>
      <c r="AD46">
        <f t="shared" si="18"/>
        <v>-2.1964394856050433E-3</v>
      </c>
      <c r="AE46">
        <f t="shared" si="19"/>
        <v>23.435284741514423</v>
      </c>
      <c r="AF46">
        <f t="shared" si="20"/>
        <v>2456628.5</v>
      </c>
      <c r="AG46">
        <f t="shared" si="21"/>
        <v>0.13917864476386038</v>
      </c>
      <c r="AH46">
        <f t="shared" si="22"/>
        <v>4.7332674937041475</v>
      </c>
      <c r="AI46">
        <f t="shared" si="23"/>
        <v>6.4880588350666475</v>
      </c>
      <c r="AJ46">
        <f t="shared" si="24"/>
        <v>0.4090228798818149</v>
      </c>
      <c r="AK46">
        <f t="shared" si="25"/>
        <v>13.909058835066649</v>
      </c>
      <c r="AL46">
        <f t="shared" si="56"/>
        <v>320.23227165070256</v>
      </c>
      <c r="AM46">
        <f t="shared" si="26"/>
        <v>5.5891075114456568</v>
      </c>
      <c r="AN46">
        <f t="shared" si="27"/>
        <v>0.98593208010082678</v>
      </c>
      <c r="AO46" t="s">
        <v>137</v>
      </c>
      <c r="AP46">
        <f t="shared" si="28"/>
        <v>250.03892925242909</v>
      </c>
      <c r="AQ46">
        <f t="shared" si="29"/>
        <v>250</v>
      </c>
      <c r="AR46">
        <f t="shared" si="30"/>
        <v>2</v>
      </c>
      <c r="AS46">
        <f t="shared" si="31"/>
        <v>20</v>
      </c>
      <c r="AT46">
        <f t="shared" si="32"/>
        <v>4.3640025736160517</v>
      </c>
      <c r="AU46">
        <f t="shared" si="33"/>
        <v>248.40361087529715</v>
      </c>
      <c r="AV46" s="18">
        <f t="shared" si="34"/>
        <v>16.56024072501981</v>
      </c>
      <c r="AW46">
        <f t="shared" si="35"/>
        <v>4.3354608836167285</v>
      </c>
      <c r="AX46">
        <f t="shared" si="36"/>
        <v>-21.951419393703443</v>
      </c>
      <c r="AY46" t="str">
        <f t="shared" si="37"/>
        <v>NEGATIF</v>
      </c>
      <c r="AZ46">
        <f t="shared" si="38"/>
        <v>21</v>
      </c>
      <c r="BA46">
        <f t="shared" si="39"/>
        <v>57</v>
      </c>
      <c r="BB46">
        <f t="shared" si="40"/>
        <v>5</v>
      </c>
      <c r="BC46">
        <f t="shared" si="41"/>
        <v>-0.38312454390626249</v>
      </c>
      <c r="BD46">
        <f t="shared" si="42"/>
        <v>-0.91344723825674923</v>
      </c>
      <c r="BE46">
        <f t="shared" si="43"/>
        <v>0.12222152900771403</v>
      </c>
      <c r="BF46">
        <f t="shared" si="44"/>
        <v>1.9428132568574878</v>
      </c>
      <c r="BG46">
        <f t="shared" si="45"/>
        <v>-49.701567808953151</v>
      </c>
      <c r="BH46">
        <f t="shared" si="46"/>
        <v>16.56024072501981</v>
      </c>
      <c r="BI46">
        <f t="shared" si="47"/>
        <v>130.29843219104686</v>
      </c>
      <c r="BJ46">
        <f t="shared" si="48"/>
        <v>130</v>
      </c>
      <c r="BK46">
        <f t="shared" si="49"/>
        <v>17</v>
      </c>
      <c r="BL46">
        <f t="shared" si="50"/>
        <v>54</v>
      </c>
      <c r="BM46">
        <f t="shared" si="51"/>
        <v>41.454472619430689</v>
      </c>
      <c r="BN46" t="str">
        <f t="shared" si="52"/>
        <v>POSITIF</v>
      </c>
      <c r="BO46">
        <f t="shared" si="53"/>
        <v>41</v>
      </c>
      <c r="BP46">
        <f t="shared" si="54"/>
        <v>27</v>
      </c>
      <c r="BQ46">
        <f t="shared" si="55"/>
        <v>16</v>
      </c>
    </row>
    <row r="47" spans="1:69">
      <c r="A47">
        <f t="shared" ref="A47" si="87">A45</f>
        <v>7.0027777777777782</v>
      </c>
      <c r="B47">
        <f t="shared" si="71"/>
        <v>111.315</v>
      </c>
      <c r="C47">
        <f>INT(G3/15)</f>
        <v>7</v>
      </c>
      <c r="D47">
        <f>L3</f>
        <v>2013</v>
      </c>
      <c r="E47">
        <f>L2</f>
        <v>12</v>
      </c>
      <c r="F47">
        <f>L4-1</f>
        <v>2</v>
      </c>
      <c r="H47">
        <v>9</v>
      </c>
      <c r="I47">
        <v>0</v>
      </c>
      <c r="J47">
        <f t="shared" si="0"/>
        <v>9</v>
      </c>
      <c r="L47">
        <f t="shared" si="1"/>
        <v>20</v>
      </c>
      <c r="M47">
        <f t="shared" si="2"/>
        <v>-13</v>
      </c>
      <c r="N47">
        <f t="shared" si="3"/>
        <v>2456628.5833333335</v>
      </c>
      <c r="O47">
        <f>O15</f>
        <v>7.9269203913977097E-4</v>
      </c>
      <c r="P47">
        <f t="shared" si="4"/>
        <v>2456628.5841260254</v>
      </c>
      <c r="Q47">
        <f t="shared" si="5"/>
        <v>0.13918094800891001</v>
      </c>
      <c r="R47">
        <f t="shared" si="6"/>
        <v>251.08733981453861</v>
      </c>
      <c r="S47">
        <f t="shared" si="7"/>
        <v>327.91104817443647</v>
      </c>
      <c r="T47">
        <f t="shared" si="8"/>
        <v>-1.0349592631263325</v>
      </c>
      <c r="U47">
        <f t="shared" si="9"/>
        <v>4.3823007898375472</v>
      </c>
      <c r="V47">
        <f t="shared" si="10"/>
        <v>5.7231274443096574</v>
      </c>
      <c r="W47">
        <f t="shared" si="11"/>
        <v>1.6702754400183626E-2</v>
      </c>
      <c r="X47">
        <f t="shared" si="12"/>
        <v>250.05238055141228</v>
      </c>
      <c r="Y47">
        <f t="shared" si="13"/>
        <v>326.87608891131015</v>
      </c>
      <c r="Z47">
        <f t="shared" si="14"/>
        <v>5.7050639975440891</v>
      </c>
      <c r="AA47">
        <f t="shared" si="15"/>
        <v>215.84960175479236</v>
      </c>
      <c r="AB47">
        <f t="shared" si="16"/>
        <v>3.7672862397396569</v>
      </c>
      <c r="AC47">
        <f t="shared" si="17"/>
        <v>23.437481177291332</v>
      </c>
      <c r="AD47">
        <f t="shared" si="18"/>
        <v>-2.1964887021407985E-3</v>
      </c>
      <c r="AE47">
        <f t="shared" si="19"/>
        <v>23.435284688589192</v>
      </c>
      <c r="AF47">
        <f t="shared" si="20"/>
        <v>2456628.5</v>
      </c>
      <c r="AG47">
        <f t="shared" si="21"/>
        <v>0.13917864476386038</v>
      </c>
      <c r="AH47">
        <f t="shared" si="22"/>
        <v>4.7332674937041475</v>
      </c>
      <c r="AI47">
        <f t="shared" si="23"/>
        <v>6.7387433124041474</v>
      </c>
      <c r="AJ47">
        <f t="shared" si="24"/>
        <v>0.40902287895809541</v>
      </c>
      <c r="AK47">
        <f t="shared" si="25"/>
        <v>14.159743312404148</v>
      </c>
      <c r="AL47">
        <f t="shared" si="56"/>
        <v>323.98127509453576</v>
      </c>
      <c r="AM47">
        <f t="shared" si="26"/>
        <v>5.6545399652091524</v>
      </c>
      <c r="AN47">
        <f t="shared" si="27"/>
        <v>0.9859304441661676</v>
      </c>
      <c r="AO47" t="s">
        <v>137</v>
      </c>
      <c r="AP47">
        <f t="shared" si="28"/>
        <v>250.04949000432396</v>
      </c>
      <c r="AQ47">
        <f t="shared" si="29"/>
        <v>250</v>
      </c>
      <c r="AR47">
        <f t="shared" si="30"/>
        <v>2</v>
      </c>
      <c r="AS47">
        <f t="shared" si="31"/>
        <v>58</v>
      </c>
      <c r="AT47">
        <f t="shared" si="32"/>
        <v>4.3641868935081032</v>
      </c>
      <c r="AU47">
        <f t="shared" si="33"/>
        <v>248.41487459152648</v>
      </c>
      <c r="AV47" s="18">
        <f t="shared" si="34"/>
        <v>16.560991639435098</v>
      </c>
      <c r="AW47">
        <f t="shared" si="35"/>
        <v>4.3356574725509409</v>
      </c>
      <c r="AX47">
        <f t="shared" si="36"/>
        <v>-21.952964892220557</v>
      </c>
      <c r="AY47" t="str">
        <f t="shared" si="37"/>
        <v>NEGATIF</v>
      </c>
      <c r="AZ47">
        <f t="shared" si="38"/>
        <v>21</v>
      </c>
      <c r="BA47">
        <f t="shared" si="39"/>
        <v>57</v>
      </c>
      <c r="BB47">
        <f t="shared" si="40"/>
        <v>10</v>
      </c>
      <c r="BC47">
        <f t="shared" si="41"/>
        <v>-0.38315151794397084</v>
      </c>
      <c r="BD47">
        <f t="shared" si="42"/>
        <v>-0.86745600166945647</v>
      </c>
      <c r="BE47">
        <f t="shared" si="43"/>
        <v>0.12222152900771403</v>
      </c>
      <c r="BF47">
        <f t="shared" si="44"/>
        <v>1.9428132568574878</v>
      </c>
      <c r="BG47">
        <f t="shared" si="45"/>
        <v>-46.696855526335959</v>
      </c>
      <c r="BH47">
        <f t="shared" si="46"/>
        <v>16.560991639435098</v>
      </c>
      <c r="BI47">
        <f t="shared" si="47"/>
        <v>133.30314447366405</v>
      </c>
      <c r="BJ47">
        <f t="shared" si="48"/>
        <v>133</v>
      </c>
      <c r="BK47">
        <f t="shared" si="49"/>
        <v>18</v>
      </c>
      <c r="BL47">
        <f t="shared" si="50"/>
        <v>11</v>
      </c>
      <c r="BM47">
        <f t="shared" si="51"/>
        <v>44.347101807903719</v>
      </c>
      <c r="BN47" t="str">
        <f t="shared" si="52"/>
        <v>POSITIF</v>
      </c>
      <c r="BO47">
        <f t="shared" si="53"/>
        <v>44</v>
      </c>
      <c r="BP47">
        <f t="shared" si="54"/>
        <v>20</v>
      </c>
      <c r="BQ47">
        <f t="shared" si="55"/>
        <v>49</v>
      </c>
    </row>
    <row r="48" spans="1:69">
      <c r="A48">
        <f t="shared" ref="A48" si="88">A46</f>
        <v>7.0027777777777782</v>
      </c>
      <c r="B48">
        <f t="shared" si="71"/>
        <v>111.315</v>
      </c>
      <c r="C48">
        <f>INT(G3/15)</f>
        <v>7</v>
      </c>
      <c r="D48">
        <f>L3</f>
        <v>2013</v>
      </c>
      <c r="E48">
        <f>L2</f>
        <v>12</v>
      </c>
      <c r="F48">
        <f>L4-1</f>
        <v>2</v>
      </c>
      <c r="H48">
        <v>9</v>
      </c>
      <c r="I48">
        <v>15</v>
      </c>
      <c r="J48">
        <f t="shared" si="0"/>
        <v>9.25</v>
      </c>
      <c r="L48">
        <f t="shared" si="1"/>
        <v>20</v>
      </c>
      <c r="M48">
        <f t="shared" si="2"/>
        <v>-13</v>
      </c>
      <c r="N48">
        <f t="shared" si="3"/>
        <v>2456628.59375</v>
      </c>
      <c r="O48">
        <f t="shared" ref="O48:O110" si="89">O16</f>
        <v>7.9269203913977097E-4</v>
      </c>
      <c r="P48">
        <f t="shared" si="4"/>
        <v>2456628.5945426919</v>
      </c>
      <c r="Q48">
        <f t="shared" si="5"/>
        <v>0.13918123320169609</v>
      </c>
      <c r="R48">
        <f t="shared" si="6"/>
        <v>251.09760697437832</v>
      </c>
      <c r="S48">
        <f t="shared" si="7"/>
        <v>327.92131484388756</v>
      </c>
      <c r="T48">
        <f t="shared" si="8"/>
        <v>-1.0346655987395732</v>
      </c>
      <c r="U48">
        <f t="shared" si="9"/>
        <v>4.382479985581579</v>
      </c>
      <c r="V48">
        <f t="shared" si="10"/>
        <v>5.7233066314947934</v>
      </c>
      <c r="W48">
        <f t="shared" si="11"/>
        <v>1.670275438820553E-2</v>
      </c>
      <c r="X48">
        <f t="shared" si="12"/>
        <v>250.06294137563876</v>
      </c>
      <c r="Y48">
        <f t="shared" si="13"/>
        <v>326.88664924514796</v>
      </c>
      <c r="Z48">
        <f t="shared" si="14"/>
        <v>5.7052483101396687</v>
      </c>
      <c r="AA48">
        <f t="shared" si="15"/>
        <v>215.84905015308371</v>
      </c>
      <c r="AB48">
        <f t="shared" si="16"/>
        <v>3.767276612473681</v>
      </c>
      <c r="AC48">
        <f t="shared" si="17"/>
        <v>23.437481173582636</v>
      </c>
      <c r="AD48">
        <f t="shared" si="18"/>
        <v>-2.19653790242066E-3</v>
      </c>
      <c r="AE48">
        <f t="shared" si="19"/>
        <v>23.435284635680215</v>
      </c>
      <c r="AF48">
        <f t="shared" si="20"/>
        <v>2456628.5</v>
      </c>
      <c r="AG48">
        <f t="shared" si="21"/>
        <v>0.13917864476386038</v>
      </c>
      <c r="AH48">
        <f t="shared" si="22"/>
        <v>4.7332674937041475</v>
      </c>
      <c r="AI48">
        <f t="shared" si="23"/>
        <v>6.9894277897416472</v>
      </c>
      <c r="AJ48">
        <f t="shared" si="24"/>
        <v>0.40902287803465953</v>
      </c>
      <c r="AK48">
        <f t="shared" si="25"/>
        <v>14.410427789741647</v>
      </c>
      <c r="AL48">
        <f t="shared" si="56"/>
        <v>327.73027825613565</v>
      </c>
      <c r="AM48">
        <f t="shared" si="26"/>
        <v>5.7199724140467474</v>
      </c>
      <c r="AN48">
        <f t="shared" si="27"/>
        <v>0.98592880869356303</v>
      </c>
      <c r="AO48" t="s">
        <v>137</v>
      </c>
      <c r="AP48">
        <f t="shared" si="28"/>
        <v>250.06005079124981</v>
      </c>
      <c r="AQ48">
        <f t="shared" si="29"/>
        <v>250</v>
      </c>
      <c r="AR48">
        <f t="shared" si="30"/>
        <v>3</v>
      </c>
      <c r="AS48">
        <f t="shared" si="31"/>
        <v>36</v>
      </c>
      <c r="AT48">
        <f t="shared" si="32"/>
        <v>4.3643712140115607</v>
      </c>
      <c r="AU48">
        <f t="shared" si="33"/>
        <v>248.42613858998908</v>
      </c>
      <c r="AV48" s="18">
        <f t="shared" si="34"/>
        <v>16.561742572665938</v>
      </c>
      <c r="AW48">
        <f t="shared" si="35"/>
        <v>4.335854066411053</v>
      </c>
      <c r="AX48">
        <f t="shared" si="36"/>
        <v>-21.954509628062393</v>
      </c>
      <c r="AY48" t="str">
        <f t="shared" si="37"/>
        <v>NEGATIF</v>
      </c>
      <c r="AZ48">
        <f t="shared" si="38"/>
        <v>21</v>
      </c>
      <c r="BA48">
        <f t="shared" si="39"/>
        <v>57</v>
      </c>
      <c r="BB48">
        <f t="shared" si="40"/>
        <v>16</v>
      </c>
      <c r="BC48">
        <f t="shared" si="41"/>
        <v>-0.38317847867048443</v>
      </c>
      <c r="BD48">
        <f t="shared" si="42"/>
        <v>-0.8150138792626721</v>
      </c>
      <c r="BE48">
        <f t="shared" si="43"/>
        <v>0.12222152900771403</v>
      </c>
      <c r="BF48">
        <f t="shared" si="44"/>
        <v>1.9428132568574878</v>
      </c>
      <c r="BG48">
        <f t="shared" si="45"/>
        <v>-43.268223763506953</v>
      </c>
      <c r="BH48">
        <f t="shared" si="46"/>
        <v>16.561742572665938</v>
      </c>
      <c r="BI48">
        <f t="shared" si="47"/>
        <v>136.73177623649303</v>
      </c>
      <c r="BJ48">
        <f t="shared" si="48"/>
        <v>136</v>
      </c>
      <c r="BK48">
        <f t="shared" si="49"/>
        <v>43</v>
      </c>
      <c r="BL48">
        <f t="shared" si="50"/>
        <v>54</v>
      </c>
      <c r="BM48">
        <f t="shared" si="51"/>
        <v>47.121190681984913</v>
      </c>
      <c r="BN48" t="str">
        <f t="shared" si="52"/>
        <v>POSITIF</v>
      </c>
      <c r="BO48">
        <f t="shared" si="53"/>
        <v>47</v>
      </c>
      <c r="BP48">
        <f t="shared" si="54"/>
        <v>7</v>
      </c>
      <c r="BQ48">
        <f t="shared" si="55"/>
        <v>16</v>
      </c>
    </row>
    <row r="49" spans="1:69">
      <c r="A49">
        <f t="shared" ref="A49" si="90">A47</f>
        <v>7.0027777777777782</v>
      </c>
      <c r="B49">
        <f t="shared" si="71"/>
        <v>111.315</v>
      </c>
      <c r="C49">
        <f>INT(G3/15)</f>
        <v>7</v>
      </c>
      <c r="D49">
        <f>L3</f>
        <v>2013</v>
      </c>
      <c r="E49">
        <f>L2</f>
        <v>12</v>
      </c>
      <c r="F49">
        <f>L4-1</f>
        <v>2</v>
      </c>
      <c r="H49">
        <v>9</v>
      </c>
      <c r="I49">
        <v>30</v>
      </c>
      <c r="J49">
        <f t="shared" si="0"/>
        <v>9.5</v>
      </c>
      <c r="L49">
        <f t="shared" si="1"/>
        <v>20</v>
      </c>
      <c r="M49">
        <f t="shared" si="2"/>
        <v>-13</v>
      </c>
      <c r="N49">
        <f t="shared" si="3"/>
        <v>2456628.604166667</v>
      </c>
      <c r="O49">
        <f t="shared" si="89"/>
        <v>7.9269203913977097E-4</v>
      </c>
      <c r="P49">
        <f t="shared" si="4"/>
        <v>2456628.6049593589</v>
      </c>
      <c r="Q49">
        <f t="shared" si="5"/>
        <v>0.13918151839449491</v>
      </c>
      <c r="R49">
        <f t="shared" si="6"/>
        <v>251.10787413467733</v>
      </c>
      <c r="S49">
        <f t="shared" si="7"/>
        <v>327.93158151379794</v>
      </c>
      <c r="T49">
        <f t="shared" si="8"/>
        <v>-1.0343718993172415</v>
      </c>
      <c r="U49">
        <f t="shared" si="9"/>
        <v>4.3826591813336266</v>
      </c>
      <c r="V49">
        <f t="shared" si="10"/>
        <v>5.7234858186879443</v>
      </c>
      <c r="W49">
        <f t="shared" si="11"/>
        <v>1.6702754376227431E-2</v>
      </c>
      <c r="X49">
        <f t="shared" si="12"/>
        <v>250.07350223536008</v>
      </c>
      <c r="Y49">
        <f t="shared" si="13"/>
        <v>326.89720961448069</v>
      </c>
      <c r="Z49">
        <f t="shared" si="14"/>
        <v>5.705432623354751</v>
      </c>
      <c r="AA49">
        <f t="shared" si="15"/>
        <v>215.84849855135039</v>
      </c>
      <c r="AB49">
        <f t="shared" si="16"/>
        <v>3.7672669852072751</v>
      </c>
      <c r="AC49">
        <f t="shared" si="17"/>
        <v>23.437481169873941</v>
      </c>
      <c r="AD49">
        <f t="shared" si="18"/>
        <v>-2.1965870864423575E-3</v>
      </c>
      <c r="AE49">
        <f t="shared" si="19"/>
        <v>23.435284582787499</v>
      </c>
      <c r="AF49">
        <f t="shared" si="20"/>
        <v>2456628.5</v>
      </c>
      <c r="AG49">
        <f t="shared" si="21"/>
        <v>0.13917864476386038</v>
      </c>
      <c r="AH49">
        <f t="shared" si="22"/>
        <v>4.7332674937041475</v>
      </c>
      <c r="AI49">
        <f t="shared" si="23"/>
        <v>7.2401122670791471</v>
      </c>
      <c r="AJ49">
        <f t="shared" si="24"/>
        <v>0.40902287711150748</v>
      </c>
      <c r="AK49">
        <f t="shared" si="25"/>
        <v>14.661112267079147</v>
      </c>
      <c r="AL49">
        <f t="shared" si="56"/>
        <v>331.47928113510267</v>
      </c>
      <c r="AM49">
        <f t="shared" si="26"/>
        <v>5.7854048579514679</v>
      </c>
      <c r="AN49">
        <f t="shared" si="27"/>
        <v>0.98592717368299732</v>
      </c>
      <c r="AO49" t="s">
        <v>137</v>
      </c>
      <c r="AP49">
        <f t="shared" si="28"/>
        <v>250.07061161367025</v>
      </c>
      <c r="AQ49">
        <f t="shared" si="29"/>
        <v>250</v>
      </c>
      <c r="AR49">
        <f t="shared" si="30"/>
        <v>4</v>
      </c>
      <c r="AS49">
        <f t="shared" si="31"/>
        <v>14</v>
      </c>
      <c r="AT49">
        <f t="shared" si="32"/>
        <v>4.3645555351345164</v>
      </c>
      <c r="AU49">
        <f t="shared" si="33"/>
        <v>248.43740287108454</v>
      </c>
      <c r="AV49" s="18">
        <f t="shared" si="34"/>
        <v>16.562493524738969</v>
      </c>
      <c r="AW49">
        <f t="shared" si="35"/>
        <v>4.3360506652040387</v>
      </c>
      <c r="AX49">
        <f t="shared" si="36"/>
        <v>-21.956053601212716</v>
      </c>
      <c r="AY49" t="str">
        <f t="shared" si="37"/>
        <v>NEGATIF</v>
      </c>
      <c r="AZ49">
        <f t="shared" si="38"/>
        <v>21</v>
      </c>
      <c r="BA49">
        <f t="shared" si="39"/>
        <v>57</v>
      </c>
      <c r="BB49">
        <f t="shared" si="40"/>
        <v>21</v>
      </c>
      <c r="BC49">
        <f t="shared" si="41"/>
        <v>-0.38320542608551994</v>
      </c>
      <c r="BD49">
        <f t="shared" si="42"/>
        <v>-0.75517296616284868</v>
      </c>
      <c r="BE49">
        <f t="shared" si="43"/>
        <v>0.12222152900771403</v>
      </c>
      <c r="BF49">
        <f t="shared" si="44"/>
        <v>1.9428132568574878</v>
      </c>
      <c r="BG49">
        <f t="shared" si="45"/>
        <v>-39.358523665949299</v>
      </c>
      <c r="BH49">
        <f t="shared" si="46"/>
        <v>16.562493524738969</v>
      </c>
      <c r="BI49">
        <f t="shared" si="47"/>
        <v>140.64147633405071</v>
      </c>
      <c r="BJ49">
        <f t="shared" si="48"/>
        <v>140</v>
      </c>
      <c r="BK49">
        <f t="shared" si="49"/>
        <v>38</v>
      </c>
      <c r="BL49">
        <f t="shared" si="50"/>
        <v>29</v>
      </c>
      <c r="BM49">
        <f t="shared" si="51"/>
        <v>49.75188851030542</v>
      </c>
      <c r="BN49" t="str">
        <f t="shared" si="52"/>
        <v>POSITIF</v>
      </c>
      <c r="BO49">
        <f t="shared" si="53"/>
        <v>49</v>
      </c>
      <c r="BP49">
        <f t="shared" si="54"/>
        <v>45</v>
      </c>
      <c r="BQ49">
        <f t="shared" si="55"/>
        <v>6</v>
      </c>
    </row>
    <row r="50" spans="1:69">
      <c r="A50">
        <f t="shared" ref="A50" si="91">A48</f>
        <v>7.0027777777777782</v>
      </c>
      <c r="B50">
        <f t="shared" si="71"/>
        <v>111.315</v>
      </c>
      <c r="C50">
        <f>INT(G3/15)</f>
        <v>7</v>
      </c>
      <c r="D50">
        <f>L3</f>
        <v>2013</v>
      </c>
      <c r="E50">
        <f>L2</f>
        <v>12</v>
      </c>
      <c r="F50">
        <f>L4-1</f>
        <v>2</v>
      </c>
      <c r="H50">
        <v>9</v>
      </c>
      <c r="I50">
        <v>45</v>
      </c>
      <c r="J50">
        <f t="shared" si="0"/>
        <v>9.75</v>
      </c>
      <c r="L50">
        <f t="shared" si="1"/>
        <v>20</v>
      </c>
      <c r="M50">
        <f t="shared" si="2"/>
        <v>-13</v>
      </c>
      <c r="N50">
        <f t="shared" si="3"/>
        <v>2456628.6145833335</v>
      </c>
      <c r="O50">
        <f t="shared" si="89"/>
        <v>7.9269203913977097E-4</v>
      </c>
      <c r="P50">
        <f t="shared" si="4"/>
        <v>2456628.6153760254</v>
      </c>
      <c r="Q50">
        <f t="shared" si="5"/>
        <v>0.13918180358728099</v>
      </c>
      <c r="R50">
        <f t="shared" si="6"/>
        <v>251.11814129451795</v>
      </c>
      <c r="S50">
        <f t="shared" si="7"/>
        <v>327.94184818324902</v>
      </c>
      <c r="T50">
        <f t="shared" si="8"/>
        <v>-1.0340781648953368</v>
      </c>
      <c r="U50">
        <f t="shared" si="9"/>
        <v>4.3828383770776735</v>
      </c>
      <c r="V50">
        <f t="shared" si="10"/>
        <v>5.7236650058730802</v>
      </c>
      <c r="W50">
        <f t="shared" si="11"/>
        <v>1.6702754364249336E-2</v>
      </c>
      <c r="X50">
        <f t="shared" si="12"/>
        <v>250.08406312962262</v>
      </c>
      <c r="Y50">
        <f t="shared" si="13"/>
        <v>326.90777001835369</v>
      </c>
      <c r="Z50">
        <f t="shared" si="14"/>
        <v>5.7056169371726755</v>
      </c>
      <c r="AA50">
        <f t="shared" si="15"/>
        <v>215.84794694964174</v>
      </c>
      <c r="AB50">
        <f t="shared" si="16"/>
        <v>3.7672573579412996</v>
      </c>
      <c r="AC50">
        <f t="shared" si="17"/>
        <v>23.437481166165245</v>
      </c>
      <c r="AD50">
        <f t="shared" si="18"/>
        <v>-2.1966362541970285E-3</v>
      </c>
      <c r="AE50">
        <f t="shared" si="19"/>
        <v>23.435284529911048</v>
      </c>
      <c r="AF50">
        <f t="shared" si="20"/>
        <v>2456628.5</v>
      </c>
      <c r="AG50">
        <f t="shared" si="21"/>
        <v>0.13917864476386038</v>
      </c>
      <c r="AH50">
        <f t="shared" si="22"/>
        <v>4.7332674937041475</v>
      </c>
      <c r="AI50">
        <f t="shared" si="23"/>
        <v>7.490796744416647</v>
      </c>
      <c r="AJ50">
        <f t="shared" si="24"/>
        <v>0.40902287618863931</v>
      </c>
      <c r="AK50">
        <f t="shared" si="25"/>
        <v>14.911796744416648</v>
      </c>
      <c r="AL50">
        <f t="shared" si="56"/>
        <v>335.22828373254902</v>
      </c>
      <c r="AM50">
        <f t="shared" si="26"/>
        <v>5.8508372969427267</v>
      </c>
      <c r="AN50">
        <f t="shared" si="27"/>
        <v>0.98592553913467329</v>
      </c>
      <c r="AO50" t="s">
        <v>137</v>
      </c>
      <c r="AP50">
        <f t="shared" si="28"/>
        <v>250.08117247063166</v>
      </c>
      <c r="AQ50">
        <f t="shared" si="29"/>
        <v>250</v>
      </c>
      <c r="AR50">
        <f t="shared" si="30"/>
        <v>4</v>
      </c>
      <c r="AS50">
        <f t="shared" si="31"/>
        <v>52</v>
      </c>
      <c r="AT50">
        <f t="shared" si="32"/>
        <v>4.3647398568603251</v>
      </c>
      <c r="AU50">
        <f t="shared" si="33"/>
        <v>248.44866743370073</v>
      </c>
      <c r="AV50" s="18">
        <f t="shared" si="34"/>
        <v>16.563244495580047</v>
      </c>
      <c r="AW50">
        <f t="shared" si="35"/>
        <v>4.3362472689104887</v>
      </c>
      <c r="AX50">
        <f t="shared" si="36"/>
        <v>-21.957596811448095</v>
      </c>
      <c r="AY50" t="str">
        <f t="shared" si="37"/>
        <v>NEGATIF</v>
      </c>
      <c r="AZ50">
        <f t="shared" si="38"/>
        <v>21</v>
      </c>
      <c r="BA50">
        <f t="shared" si="39"/>
        <v>57</v>
      </c>
      <c r="BB50">
        <f t="shared" si="40"/>
        <v>27</v>
      </c>
      <c r="BC50">
        <f t="shared" si="41"/>
        <v>-0.38323236018517781</v>
      </c>
      <c r="BD50">
        <f t="shared" si="42"/>
        <v>-0.68693582669492403</v>
      </c>
      <c r="BE50">
        <f t="shared" si="43"/>
        <v>0.12222152900771403</v>
      </c>
      <c r="BF50">
        <f t="shared" si="44"/>
        <v>1.9428132568574878</v>
      </c>
      <c r="BG50">
        <f t="shared" si="45"/>
        <v>-34.912934974649296</v>
      </c>
      <c r="BH50">
        <f t="shared" si="46"/>
        <v>16.563244495580047</v>
      </c>
      <c r="BI50">
        <f t="shared" si="47"/>
        <v>145.08706502535071</v>
      </c>
      <c r="BJ50">
        <f t="shared" si="48"/>
        <v>145</v>
      </c>
      <c r="BK50">
        <f t="shared" si="49"/>
        <v>5</v>
      </c>
      <c r="BL50">
        <f t="shared" si="50"/>
        <v>13</v>
      </c>
      <c r="BM50">
        <f t="shared" si="51"/>
        <v>52.208933989927665</v>
      </c>
      <c r="BN50" t="str">
        <f t="shared" si="52"/>
        <v>POSITIF</v>
      </c>
      <c r="BO50">
        <f t="shared" si="53"/>
        <v>52</v>
      </c>
      <c r="BP50">
        <f t="shared" si="54"/>
        <v>12</v>
      </c>
      <c r="BQ50">
        <f t="shared" si="55"/>
        <v>32</v>
      </c>
    </row>
    <row r="51" spans="1:69">
      <c r="A51">
        <f t="shared" ref="A51" si="92">A49</f>
        <v>7.0027777777777782</v>
      </c>
      <c r="B51">
        <f t="shared" si="71"/>
        <v>111.315</v>
      </c>
      <c r="C51">
        <f>INT(G3/15)</f>
        <v>7</v>
      </c>
      <c r="D51">
        <f>L3</f>
        <v>2013</v>
      </c>
      <c r="E51">
        <f>L2</f>
        <v>12</v>
      </c>
      <c r="F51">
        <f>L4-1</f>
        <v>2</v>
      </c>
      <c r="H51">
        <v>10</v>
      </c>
      <c r="I51">
        <v>0</v>
      </c>
      <c r="J51">
        <f t="shared" si="0"/>
        <v>10</v>
      </c>
      <c r="L51">
        <f t="shared" si="1"/>
        <v>20</v>
      </c>
      <c r="M51">
        <f t="shared" si="2"/>
        <v>-13</v>
      </c>
      <c r="N51">
        <f t="shared" si="3"/>
        <v>2456628.625</v>
      </c>
      <c r="O51">
        <f t="shared" si="89"/>
        <v>7.9269203913977097E-4</v>
      </c>
      <c r="P51">
        <f t="shared" si="4"/>
        <v>2456628.6257926919</v>
      </c>
      <c r="Q51">
        <f t="shared" si="5"/>
        <v>0.13918208878006708</v>
      </c>
      <c r="R51">
        <f t="shared" si="6"/>
        <v>251.12840845435858</v>
      </c>
      <c r="S51">
        <f t="shared" si="7"/>
        <v>327.95211485270011</v>
      </c>
      <c r="T51">
        <f t="shared" si="8"/>
        <v>-1.0337843954704502</v>
      </c>
      <c r="U51">
        <f t="shared" si="9"/>
        <v>4.3830175728217213</v>
      </c>
      <c r="V51">
        <f t="shared" si="10"/>
        <v>5.7238441930582153</v>
      </c>
      <c r="W51">
        <f t="shared" si="11"/>
        <v>1.6702754352271237E-2</v>
      </c>
      <c r="X51">
        <f t="shared" si="12"/>
        <v>250.09462405888812</v>
      </c>
      <c r="Y51">
        <f t="shared" si="13"/>
        <v>326.91833045722967</v>
      </c>
      <c r="Z51">
        <f t="shared" si="14"/>
        <v>5.7058012516015166</v>
      </c>
      <c r="AA51">
        <f t="shared" si="15"/>
        <v>215.84739534793309</v>
      </c>
      <c r="AB51">
        <f t="shared" si="16"/>
        <v>3.767247730675324</v>
      </c>
      <c r="AC51">
        <f t="shared" si="17"/>
        <v>23.43748116245655</v>
      </c>
      <c r="AD51">
        <f t="shared" si="18"/>
        <v>-2.1966854056824042E-3</v>
      </c>
      <c r="AE51">
        <f t="shared" si="19"/>
        <v>23.435284477050867</v>
      </c>
      <c r="AF51">
        <f t="shared" si="20"/>
        <v>2456628.5</v>
      </c>
      <c r="AG51">
        <f t="shared" si="21"/>
        <v>0.13917864476386038</v>
      </c>
      <c r="AH51">
        <f t="shared" si="22"/>
        <v>4.7332674937041475</v>
      </c>
      <c r="AI51">
        <f t="shared" si="23"/>
        <v>7.7414812217541478</v>
      </c>
      <c r="AJ51">
        <f t="shared" si="24"/>
        <v>0.40902287526605513</v>
      </c>
      <c r="AK51">
        <f t="shared" si="25"/>
        <v>15.162481221754149</v>
      </c>
      <c r="AL51">
        <f t="shared" si="56"/>
        <v>338.97728604807713</v>
      </c>
      <c r="AM51">
        <f t="shared" si="26"/>
        <v>5.9162697310135837</v>
      </c>
      <c r="AN51">
        <f t="shared" si="27"/>
        <v>0.98592390504857497</v>
      </c>
      <c r="AO51" t="s">
        <v>137</v>
      </c>
      <c r="AP51">
        <f t="shared" si="28"/>
        <v>250.09173336259576</v>
      </c>
      <c r="AQ51">
        <f t="shared" si="29"/>
        <v>250</v>
      </c>
      <c r="AR51">
        <f t="shared" si="30"/>
        <v>5</v>
      </c>
      <c r="AS51">
        <f t="shared" si="31"/>
        <v>30</v>
      </c>
      <c r="AT51">
        <f t="shared" si="32"/>
        <v>4.3649241791970459</v>
      </c>
      <c r="AU51">
        <f t="shared" si="33"/>
        <v>248.45993227823513</v>
      </c>
      <c r="AV51" s="18">
        <f t="shared" si="34"/>
        <v>16.563995485215674</v>
      </c>
      <c r="AW51">
        <f t="shared" si="35"/>
        <v>4.3364438775373388</v>
      </c>
      <c r="AX51">
        <f t="shared" si="36"/>
        <v>-21.95913925875211</v>
      </c>
      <c r="AY51" t="str">
        <f t="shared" si="37"/>
        <v>NEGATIF</v>
      </c>
      <c r="AZ51">
        <f t="shared" si="38"/>
        <v>21</v>
      </c>
      <c r="BA51">
        <f t="shared" si="39"/>
        <v>57</v>
      </c>
      <c r="BB51">
        <f t="shared" si="40"/>
        <v>32</v>
      </c>
      <c r="BC51">
        <f t="shared" si="41"/>
        <v>-0.38325928096917139</v>
      </c>
      <c r="BD51">
        <f t="shared" si="42"/>
        <v>-0.60934566684231317</v>
      </c>
      <c r="BE51">
        <f t="shared" si="43"/>
        <v>0.12222152900771403</v>
      </c>
      <c r="BF51">
        <f t="shared" si="44"/>
        <v>1.9428132568574878</v>
      </c>
      <c r="BG51">
        <f t="shared" si="45"/>
        <v>-29.888020590740584</v>
      </c>
      <c r="BH51">
        <f t="shared" si="46"/>
        <v>16.563995485215674</v>
      </c>
      <c r="BI51">
        <f t="shared" si="47"/>
        <v>150.11197940925942</v>
      </c>
      <c r="BJ51">
        <f t="shared" si="48"/>
        <v>150</v>
      </c>
      <c r="BK51">
        <f t="shared" si="49"/>
        <v>6</v>
      </c>
      <c r="BL51">
        <f t="shared" si="50"/>
        <v>43</v>
      </c>
      <c r="BM51">
        <f t="shared" si="51"/>
        <v>54.456021661322296</v>
      </c>
      <c r="BN51" t="str">
        <f t="shared" si="52"/>
        <v>POSITIF</v>
      </c>
      <c r="BO51">
        <f t="shared" si="53"/>
        <v>54</v>
      </c>
      <c r="BP51">
        <f t="shared" si="54"/>
        <v>27</v>
      </c>
      <c r="BQ51">
        <f t="shared" si="55"/>
        <v>21</v>
      </c>
    </row>
    <row r="52" spans="1:69">
      <c r="A52">
        <f t="shared" ref="A52" si="93">A50</f>
        <v>7.0027777777777782</v>
      </c>
      <c r="B52">
        <f t="shared" si="71"/>
        <v>111.315</v>
      </c>
      <c r="C52">
        <f>INT(G3/15)</f>
        <v>7</v>
      </c>
      <c r="D52">
        <f>L3</f>
        <v>2013</v>
      </c>
      <c r="E52">
        <f>L2</f>
        <v>12</v>
      </c>
      <c r="F52">
        <f>L4-1</f>
        <v>2</v>
      </c>
      <c r="H52">
        <v>10</v>
      </c>
      <c r="I52">
        <v>15</v>
      </c>
      <c r="J52">
        <f t="shared" si="0"/>
        <v>10.25</v>
      </c>
      <c r="L52">
        <f t="shared" si="1"/>
        <v>20</v>
      </c>
      <c r="M52">
        <f t="shared" si="2"/>
        <v>-13</v>
      </c>
      <c r="N52">
        <f t="shared" si="3"/>
        <v>2456628.635416667</v>
      </c>
      <c r="O52">
        <f t="shared" si="89"/>
        <v>7.9269203913977097E-4</v>
      </c>
      <c r="P52">
        <f t="shared" si="4"/>
        <v>2456628.6362093589</v>
      </c>
      <c r="Q52">
        <f t="shared" si="5"/>
        <v>0.1391823739728659</v>
      </c>
      <c r="R52">
        <f t="shared" si="6"/>
        <v>251.13867561465759</v>
      </c>
      <c r="S52">
        <f t="shared" si="7"/>
        <v>327.96238152261049</v>
      </c>
      <c r="T52">
        <f t="shared" si="8"/>
        <v>-1.0334905910391634</v>
      </c>
      <c r="U52">
        <f t="shared" si="9"/>
        <v>4.3831967685737689</v>
      </c>
      <c r="V52">
        <f t="shared" si="10"/>
        <v>5.7240233802513671</v>
      </c>
      <c r="W52">
        <f t="shared" si="11"/>
        <v>1.6702754340293141E-2</v>
      </c>
      <c r="X52">
        <f t="shared" si="12"/>
        <v>250.10518502361842</v>
      </c>
      <c r="Y52">
        <f t="shared" si="13"/>
        <v>326.92889093157135</v>
      </c>
      <c r="Z52">
        <f t="shared" si="14"/>
        <v>5.7059855666493515</v>
      </c>
      <c r="AA52">
        <f t="shared" si="15"/>
        <v>215.84684374619982</v>
      </c>
      <c r="AB52">
        <f t="shared" si="16"/>
        <v>3.7672381034089186</v>
      </c>
      <c r="AC52">
        <f t="shared" si="17"/>
        <v>23.437481158747854</v>
      </c>
      <c r="AD52">
        <f t="shared" si="18"/>
        <v>-2.1967345408962133E-3</v>
      </c>
      <c r="AE52">
        <f t="shared" si="19"/>
        <v>23.435284424206959</v>
      </c>
      <c r="AF52">
        <f t="shared" si="20"/>
        <v>2456628.5</v>
      </c>
      <c r="AG52">
        <f t="shared" si="21"/>
        <v>0.13917864476386038</v>
      </c>
      <c r="AH52">
        <f t="shared" si="22"/>
        <v>4.7332674937041475</v>
      </c>
      <c r="AI52">
        <f t="shared" si="23"/>
        <v>7.9921656990916468</v>
      </c>
      <c r="AJ52">
        <f t="shared" si="24"/>
        <v>0.40902287434375495</v>
      </c>
      <c r="AK52">
        <f t="shared" si="25"/>
        <v>15.413165699091646</v>
      </c>
      <c r="AL52">
        <f t="shared" si="56"/>
        <v>342.72628808128928</v>
      </c>
      <c r="AM52">
        <f t="shared" si="26"/>
        <v>5.9817021601570977</v>
      </c>
      <c r="AN52">
        <f t="shared" si="27"/>
        <v>0.98592227142468669</v>
      </c>
      <c r="AO52" t="s">
        <v>137</v>
      </c>
      <c r="AP52">
        <f t="shared" si="28"/>
        <v>250.10229429002442</v>
      </c>
      <c r="AQ52">
        <f t="shared" si="29"/>
        <v>250</v>
      </c>
      <c r="AR52">
        <f t="shared" si="30"/>
        <v>6</v>
      </c>
      <c r="AS52">
        <f t="shared" si="31"/>
        <v>8</v>
      </c>
      <c r="AT52">
        <f t="shared" si="32"/>
        <v>4.36510850215274</v>
      </c>
      <c r="AU52">
        <f t="shared" si="33"/>
        <v>248.47119740508538</v>
      </c>
      <c r="AV52" s="18">
        <f t="shared" si="34"/>
        <v>16.564746493672359</v>
      </c>
      <c r="AW52">
        <f t="shared" si="35"/>
        <v>4.3366404910915302</v>
      </c>
      <c r="AX52">
        <f t="shared" si="36"/>
        <v>-21.960680943108237</v>
      </c>
      <c r="AY52" t="str">
        <f t="shared" si="37"/>
        <v>NEGATIF</v>
      </c>
      <c r="AZ52">
        <f t="shared" si="38"/>
        <v>21</v>
      </c>
      <c r="BA52">
        <f t="shared" si="39"/>
        <v>57</v>
      </c>
      <c r="BB52">
        <f t="shared" si="40"/>
        <v>38</v>
      </c>
      <c r="BC52">
        <f t="shared" si="41"/>
        <v>-0.38328618843721224</v>
      </c>
      <c r="BD52">
        <f t="shared" si="42"/>
        <v>-0.52164436621228383</v>
      </c>
      <c r="BE52">
        <f t="shared" si="43"/>
        <v>0.12222152900771403</v>
      </c>
      <c r="BF52">
        <f t="shared" si="44"/>
        <v>1.9428132568574878</v>
      </c>
      <c r="BG52">
        <f t="shared" si="45"/>
        <v>-24.265406679483522</v>
      </c>
      <c r="BH52">
        <f t="shared" si="46"/>
        <v>16.564746493672359</v>
      </c>
      <c r="BI52">
        <f t="shared" si="47"/>
        <v>155.73459332051647</v>
      </c>
      <c r="BJ52">
        <f t="shared" si="48"/>
        <v>155</v>
      </c>
      <c r="BK52">
        <f t="shared" si="49"/>
        <v>44</v>
      </c>
      <c r="BL52">
        <f t="shared" si="50"/>
        <v>4</v>
      </c>
      <c r="BM52">
        <f t="shared" si="51"/>
        <v>56.450693478377978</v>
      </c>
      <c r="BN52" t="str">
        <f t="shared" si="52"/>
        <v>POSITIF</v>
      </c>
      <c r="BO52">
        <f t="shared" si="53"/>
        <v>56</v>
      </c>
      <c r="BP52">
        <f t="shared" si="54"/>
        <v>27</v>
      </c>
      <c r="BQ52">
        <f t="shared" si="55"/>
        <v>2</v>
      </c>
    </row>
    <row r="53" spans="1:69">
      <c r="A53">
        <f t="shared" ref="A53" si="94">A51</f>
        <v>7.0027777777777782</v>
      </c>
      <c r="B53">
        <f t="shared" si="71"/>
        <v>111.315</v>
      </c>
      <c r="C53">
        <f>INT(G3/15)</f>
        <v>7</v>
      </c>
      <c r="D53">
        <f>L3</f>
        <v>2013</v>
      </c>
      <c r="E53">
        <f>L2</f>
        <v>12</v>
      </c>
      <c r="F53">
        <f>L4-1</f>
        <v>2</v>
      </c>
      <c r="H53">
        <v>10</v>
      </c>
      <c r="I53">
        <v>30</v>
      </c>
      <c r="J53">
        <f t="shared" si="0"/>
        <v>10.5</v>
      </c>
      <c r="L53">
        <f t="shared" si="1"/>
        <v>20</v>
      </c>
      <c r="M53">
        <f t="shared" si="2"/>
        <v>-13</v>
      </c>
      <c r="N53">
        <f t="shared" si="3"/>
        <v>2456628.6458333335</v>
      </c>
      <c r="O53">
        <f t="shared" si="89"/>
        <v>7.9269203913977097E-4</v>
      </c>
      <c r="P53">
        <f t="shared" si="4"/>
        <v>2456628.6466260254</v>
      </c>
      <c r="Q53">
        <f t="shared" si="5"/>
        <v>0.13918265916565198</v>
      </c>
      <c r="R53">
        <f t="shared" si="6"/>
        <v>251.1489427744973</v>
      </c>
      <c r="S53">
        <f t="shared" si="7"/>
        <v>327.97264819206157</v>
      </c>
      <c r="T53">
        <f t="shared" si="8"/>
        <v>-1.0331967516374949</v>
      </c>
      <c r="U53">
        <f t="shared" si="9"/>
        <v>4.3833759643178007</v>
      </c>
      <c r="V53">
        <f t="shared" si="10"/>
        <v>5.7242025674365022</v>
      </c>
      <c r="W53">
        <f t="shared" si="11"/>
        <v>1.6702754328315042E-2</v>
      </c>
      <c r="X53">
        <f t="shared" si="12"/>
        <v>250.11574602285981</v>
      </c>
      <c r="Y53">
        <f t="shared" si="13"/>
        <v>326.93945144042408</v>
      </c>
      <c r="Z53">
        <f t="shared" si="14"/>
        <v>5.7061698822995179</v>
      </c>
      <c r="AA53">
        <f t="shared" si="15"/>
        <v>215.84629214449117</v>
      </c>
      <c r="AB53">
        <f t="shared" si="16"/>
        <v>3.7672284761429431</v>
      </c>
      <c r="AC53">
        <f t="shared" si="17"/>
        <v>23.437481155039158</v>
      </c>
      <c r="AD53">
        <f t="shared" si="18"/>
        <v>-2.196783659829604E-3</v>
      </c>
      <c r="AE53">
        <f t="shared" si="19"/>
        <v>23.435284371379328</v>
      </c>
      <c r="AF53">
        <f t="shared" si="20"/>
        <v>2456628.5</v>
      </c>
      <c r="AG53">
        <f t="shared" si="21"/>
        <v>0.13917864476386038</v>
      </c>
      <c r="AH53">
        <f t="shared" si="22"/>
        <v>4.7332674937041475</v>
      </c>
      <c r="AI53">
        <f t="shared" si="23"/>
        <v>8.2428501764291475</v>
      </c>
      <c r="AJ53">
        <f t="shared" si="24"/>
        <v>0.40902287342173888</v>
      </c>
      <c r="AK53">
        <f t="shared" si="25"/>
        <v>15.663850176429147</v>
      </c>
      <c r="AL53">
        <f t="shared" si="56"/>
        <v>346.47528983329823</v>
      </c>
      <c r="AM53">
        <f t="shared" si="26"/>
        <v>6.0471345843926896</v>
      </c>
      <c r="AN53">
        <f t="shared" si="27"/>
        <v>0.98592063826321141</v>
      </c>
      <c r="AO53" t="s">
        <v>137</v>
      </c>
      <c r="AP53">
        <f t="shared" si="28"/>
        <v>250.11285525196388</v>
      </c>
      <c r="AQ53">
        <f t="shared" si="29"/>
        <v>250</v>
      </c>
      <c r="AR53">
        <f t="shared" si="30"/>
        <v>6</v>
      </c>
      <c r="AS53">
        <f t="shared" si="31"/>
        <v>46</v>
      </c>
      <c r="AT53">
        <f t="shared" si="32"/>
        <v>4.3652928257107613</v>
      </c>
      <c r="AU53">
        <f t="shared" si="33"/>
        <v>248.48246281313897</v>
      </c>
      <c r="AV53" s="18">
        <f t="shared" si="34"/>
        <v>16.56549752087593</v>
      </c>
      <c r="AW53">
        <f t="shared" si="35"/>
        <v>4.3368371095536462</v>
      </c>
      <c r="AX53">
        <f t="shared" si="36"/>
        <v>-21.962221864293355</v>
      </c>
      <c r="AY53" t="str">
        <f t="shared" si="37"/>
        <v>NEGATIF</v>
      </c>
      <c r="AZ53">
        <f t="shared" si="38"/>
        <v>21</v>
      </c>
      <c r="BA53">
        <f t="shared" si="39"/>
        <v>57</v>
      </c>
      <c r="BB53">
        <f t="shared" si="40"/>
        <v>43</v>
      </c>
      <c r="BC53">
        <f t="shared" si="41"/>
        <v>-0.38331308258540631</v>
      </c>
      <c r="BD53">
        <f t="shared" si="42"/>
        <v>-0.42351124089241182</v>
      </c>
      <c r="BE53">
        <f t="shared" si="43"/>
        <v>0.12222152900771403</v>
      </c>
      <c r="BF53">
        <f t="shared" si="44"/>
        <v>1.9428132568574878</v>
      </c>
      <c r="BG53">
        <f t="shared" si="45"/>
        <v>-18.069073969600815</v>
      </c>
      <c r="BH53">
        <f t="shared" si="46"/>
        <v>16.56549752087593</v>
      </c>
      <c r="BI53">
        <f t="shared" si="47"/>
        <v>161.93092603039918</v>
      </c>
      <c r="BJ53">
        <f t="shared" si="48"/>
        <v>161</v>
      </c>
      <c r="BK53">
        <f t="shared" si="49"/>
        <v>55</v>
      </c>
      <c r="BL53">
        <f t="shared" si="50"/>
        <v>51</v>
      </c>
      <c r="BM53">
        <f t="shared" si="51"/>
        <v>58.145288141351628</v>
      </c>
      <c r="BN53" t="str">
        <f t="shared" si="52"/>
        <v>POSITIF</v>
      </c>
      <c r="BO53">
        <f t="shared" si="53"/>
        <v>58</v>
      </c>
      <c r="BP53">
        <f t="shared" si="54"/>
        <v>8</v>
      </c>
      <c r="BQ53">
        <f t="shared" si="55"/>
        <v>43</v>
      </c>
    </row>
    <row r="54" spans="1:69">
      <c r="A54">
        <f t="shared" ref="A54" si="95">A52</f>
        <v>7.0027777777777782</v>
      </c>
      <c r="B54">
        <f t="shared" si="71"/>
        <v>111.315</v>
      </c>
      <c r="C54">
        <f>INT(G3/15)</f>
        <v>7</v>
      </c>
      <c r="D54">
        <f>L3</f>
        <v>2013</v>
      </c>
      <c r="E54">
        <f>L2</f>
        <v>12</v>
      </c>
      <c r="F54">
        <f>L4-1</f>
        <v>2</v>
      </c>
      <c r="H54">
        <v>10</v>
      </c>
      <c r="I54">
        <v>45</v>
      </c>
      <c r="J54">
        <f t="shared" si="0"/>
        <v>10.75</v>
      </c>
      <c r="L54">
        <f t="shared" si="1"/>
        <v>20</v>
      </c>
      <c r="M54">
        <f t="shared" si="2"/>
        <v>-13</v>
      </c>
      <c r="N54">
        <f t="shared" si="3"/>
        <v>2456628.65625</v>
      </c>
      <c r="O54">
        <f t="shared" si="89"/>
        <v>7.9269203913977097E-4</v>
      </c>
      <c r="P54">
        <f t="shared" si="4"/>
        <v>2456628.6570426919</v>
      </c>
      <c r="Q54">
        <f t="shared" si="5"/>
        <v>0.13918294435843806</v>
      </c>
      <c r="R54">
        <f t="shared" si="6"/>
        <v>251.15920993433792</v>
      </c>
      <c r="S54">
        <f t="shared" si="7"/>
        <v>327.98291486151265</v>
      </c>
      <c r="T54">
        <f t="shared" si="8"/>
        <v>-1.0329028772620314</v>
      </c>
      <c r="U54">
        <f t="shared" si="9"/>
        <v>4.3835551600618476</v>
      </c>
      <c r="V54">
        <f t="shared" si="10"/>
        <v>5.7243817546216373</v>
      </c>
      <c r="W54">
        <f t="shared" si="11"/>
        <v>1.6702754316336946E-2</v>
      </c>
      <c r="X54">
        <f t="shared" si="12"/>
        <v>250.12630705707591</v>
      </c>
      <c r="Y54">
        <f t="shared" si="13"/>
        <v>326.95001198425064</v>
      </c>
      <c r="Z54">
        <f t="shared" si="14"/>
        <v>5.7063541985600921</v>
      </c>
      <c r="AA54">
        <f t="shared" si="15"/>
        <v>215.84574054278252</v>
      </c>
      <c r="AB54">
        <f t="shared" si="16"/>
        <v>3.7672188488769676</v>
      </c>
      <c r="AC54">
        <f t="shared" si="17"/>
        <v>23.437481151330463</v>
      </c>
      <c r="AD54">
        <f t="shared" si="18"/>
        <v>-2.196832762480316E-3</v>
      </c>
      <c r="AE54">
        <f t="shared" si="19"/>
        <v>23.435284318567984</v>
      </c>
      <c r="AF54">
        <f t="shared" si="20"/>
        <v>2456628.5</v>
      </c>
      <c r="AG54">
        <f t="shared" si="21"/>
        <v>0.13917864476386038</v>
      </c>
      <c r="AH54">
        <f t="shared" si="22"/>
        <v>4.7332674937041475</v>
      </c>
      <c r="AI54">
        <f t="shared" si="23"/>
        <v>8.4935346537666483</v>
      </c>
      <c r="AJ54">
        <f t="shared" si="24"/>
        <v>0.40902287250000702</v>
      </c>
      <c r="AK54">
        <f t="shared" si="25"/>
        <v>15.914534653766648</v>
      </c>
      <c r="AL54">
        <f t="shared" si="56"/>
        <v>350.22429130370432</v>
      </c>
      <c r="AM54">
        <f t="shared" si="26"/>
        <v>6.1125670037133846</v>
      </c>
      <c r="AN54">
        <f t="shared" si="27"/>
        <v>0.98591900556413281</v>
      </c>
      <c r="AO54" t="s">
        <v>137</v>
      </c>
      <c r="AP54">
        <f t="shared" si="28"/>
        <v>250.12341624887782</v>
      </c>
      <c r="AQ54">
        <f t="shared" si="29"/>
        <v>250</v>
      </c>
      <c r="AR54">
        <f t="shared" si="30"/>
        <v>7</v>
      </c>
      <c r="AS54">
        <f t="shared" si="31"/>
        <v>24</v>
      </c>
      <c r="AT54">
        <f t="shared" si="32"/>
        <v>4.3654771498792027</v>
      </c>
      <c r="AU54">
        <f t="shared" si="33"/>
        <v>248.49372850279542</v>
      </c>
      <c r="AV54" s="18">
        <f t="shared" si="34"/>
        <v>16.566248566853027</v>
      </c>
      <c r="AW54">
        <f t="shared" si="35"/>
        <v>4.3370337329306592</v>
      </c>
      <c r="AX54">
        <f t="shared" si="36"/>
        <v>-21.963762022291327</v>
      </c>
      <c r="AY54" t="str">
        <f t="shared" si="37"/>
        <v>NEGATIF</v>
      </c>
      <c r="AZ54">
        <f t="shared" si="38"/>
        <v>21</v>
      </c>
      <c r="BA54">
        <f t="shared" si="39"/>
        <v>57</v>
      </c>
      <c r="BB54">
        <f t="shared" si="40"/>
        <v>49</v>
      </c>
      <c r="BC54">
        <f t="shared" si="41"/>
        <v>-0.38333996341347187</v>
      </c>
      <c r="BD54">
        <f t="shared" si="42"/>
        <v>-0.31536483355593603</v>
      </c>
      <c r="BE54">
        <f t="shared" si="43"/>
        <v>0.12222152900771403</v>
      </c>
      <c r="BF54">
        <f t="shared" si="44"/>
        <v>1.9428132568574878</v>
      </c>
      <c r="BG54">
        <f t="shared" si="45"/>
        <v>-11.381812061472274</v>
      </c>
      <c r="BH54">
        <f t="shared" si="46"/>
        <v>16.566248566853027</v>
      </c>
      <c r="BI54">
        <f t="shared" si="47"/>
        <v>168.61818793852774</v>
      </c>
      <c r="BJ54">
        <f t="shared" si="48"/>
        <v>168</v>
      </c>
      <c r="BK54">
        <f t="shared" si="49"/>
        <v>37</v>
      </c>
      <c r="BL54">
        <f t="shared" si="50"/>
        <v>5</v>
      </c>
      <c r="BM54">
        <f t="shared" si="51"/>
        <v>59.489593597074126</v>
      </c>
      <c r="BN54" t="str">
        <f t="shared" si="52"/>
        <v>POSITIF</v>
      </c>
      <c r="BO54">
        <f t="shared" si="53"/>
        <v>59</v>
      </c>
      <c r="BP54">
        <f t="shared" si="54"/>
        <v>29</v>
      </c>
      <c r="BQ54">
        <f t="shared" si="55"/>
        <v>22</v>
      </c>
    </row>
    <row r="55" spans="1:69">
      <c r="A55">
        <f t="shared" ref="A55" si="96">A53</f>
        <v>7.0027777777777782</v>
      </c>
      <c r="B55">
        <f t="shared" si="71"/>
        <v>111.315</v>
      </c>
      <c r="C55">
        <f>INT(G3/15)</f>
        <v>7</v>
      </c>
      <c r="D55">
        <f>L3</f>
        <v>2013</v>
      </c>
      <c r="E55">
        <f>L2</f>
        <v>12</v>
      </c>
      <c r="F55">
        <f>L4-1</f>
        <v>2</v>
      </c>
      <c r="H55">
        <v>11</v>
      </c>
      <c r="I55">
        <v>0</v>
      </c>
      <c r="J55">
        <f t="shared" si="0"/>
        <v>11</v>
      </c>
      <c r="L55">
        <f t="shared" si="1"/>
        <v>20</v>
      </c>
      <c r="M55">
        <f t="shared" si="2"/>
        <v>-13</v>
      </c>
      <c r="N55">
        <f t="shared" si="3"/>
        <v>2456628.666666667</v>
      </c>
      <c r="O55">
        <f t="shared" si="89"/>
        <v>7.9269203913977097E-4</v>
      </c>
      <c r="P55">
        <f t="shared" si="4"/>
        <v>2456628.6674593589</v>
      </c>
      <c r="Q55">
        <f t="shared" si="5"/>
        <v>0.13918322955123688</v>
      </c>
      <c r="R55">
        <f t="shared" si="6"/>
        <v>251.16947709463693</v>
      </c>
      <c r="S55">
        <f t="shared" si="7"/>
        <v>327.99318153142303</v>
      </c>
      <c r="T55">
        <f t="shared" si="8"/>
        <v>-1.0326089679093544</v>
      </c>
      <c r="U55">
        <f t="shared" si="9"/>
        <v>4.3837343558138953</v>
      </c>
      <c r="V55">
        <f t="shared" si="10"/>
        <v>5.7245609418147891</v>
      </c>
      <c r="W55">
        <f t="shared" si="11"/>
        <v>1.6702754304358847E-2</v>
      </c>
      <c r="X55">
        <f t="shared" si="12"/>
        <v>250.13686812672756</v>
      </c>
      <c r="Y55">
        <f t="shared" si="13"/>
        <v>326.96057256351367</v>
      </c>
      <c r="Z55">
        <f t="shared" si="14"/>
        <v>5.7065385154391501</v>
      </c>
      <c r="AA55">
        <f t="shared" si="15"/>
        <v>215.8451889410492</v>
      </c>
      <c r="AB55">
        <f t="shared" si="16"/>
        <v>3.7672092216105613</v>
      </c>
      <c r="AC55">
        <f t="shared" si="17"/>
        <v>23.437481147621767</v>
      </c>
      <c r="AD55">
        <f t="shared" si="18"/>
        <v>-2.1968818488460815E-3</v>
      </c>
      <c r="AE55">
        <f t="shared" si="19"/>
        <v>23.435284265772921</v>
      </c>
      <c r="AF55">
        <f t="shared" si="20"/>
        <v>2456628.5</v>
      </c>
      <c r="AG55">
        <f t="shared" si="21"/>
        <v>0.13917864476386038</v>
      </c>
      <c r="AH55">
        <f t="shared" si="22"/>
        <v>4.7332674937041475</v>
      </c>
      <c r="AI55">
        <f t="shared" si="23"/>
        <v>8.7442191311041473</v>
      </c>
      <c r="AJ55">
        <f t="shared" si="24"/>
        <v>0.40902287157855932</v>
      </c>
      <c r="AK55">
        <f t="shared" si="25"/>
        <v>16.165219131104148</v>
      </c>
      <c r="AL55">
        <f t="shared" si="56"/>
        <v>353.97329249211123</v>
      </c>
      <c r="AM55">
        <f t="shared" si="26"/>
        <v>6.1779994181122655</v>
      </c>
      <c r="AN55">
        <f t="shared" si="27"/>
        <v>0.98591737332743534</v>
      </c>
      <c r="AO55" t="s">
        <v>137</v>
      </c>
      <c r="AP55">
        <f t="shared" si="28"/>
        <v>250.13397728122703</v>
      </c>
      <c r="AQ55">
        <f t="shared" si="29"/>
        <v>250</v>
      </c>
      <c r="AR55">
        <f t="shared" si="30"/>
        <v>8</v>
      </c>
      <c r="AS55">
        <f t="shared" si="31"/>
        <v>2</v>
      </c>
      <c r="AT55">
        <f t="shared" si="32"/>
        <v>4.3656614746661058</v>
      </c>
      <c r="AU55">
        <f t="shared" si="33"/>
        <v>248.504994474451</v>
      </c>
      <c r="AV55" s="18">
        <f t="shared" si="34"/>
        <v>16.566999631630065</v>
      </c>
      <c r="AW55">
        <f t="shared" si="35"/>
        <v>4.3372303612294854</v>
      </c>
      <c r="AX55">
        <f t="shared" si="36"/>
        <v>-21.96530141708546</v>
      </c>
      <c r="AY55" t="str">
        <f t="shared" si="37"/>
        <v>NEGATIF</v>
      </c>
      <c r="AZ55">
        <f t="shared" si="38"/>
        <v>21</v>
      </c>
      <c r="BA55">
        <f t="shared" si="39"/>
        <v>57</v>
      </c>
      <c r="BB55">
        <f t="shared" si="40"/>
        <v>55</v>
      </c>
      <c r="BC55">
        <f t="shared" si="41"/>
        <v>-0.38336683092111751</v>
      </c>
      <c r="BD55">
        <f t="shared" si="42"/>
        <v>-0.19865009531589442</v>
      </c>
      <c r="BE55">
        <f t="shared" si="43"/>
        <v>0.12222152900771403</v>
      </c>
      <c r="BF55">
        <f t="shared" si="44"/>
        <v>1.9428132568574878</v>
      </c>
      <c r="BG55">
        <f t="shared" si="45"/>
        <v>-4.3525000065819146</v>
      </c>
      <c r="BH55">
        <f t="shared" si="46"/>
        <v>16.566999631630065</v>
      </c>
      <c r="BI55">
        <f t="shared" si="47"/>
        <v>175.64749999341808</v>
      </c>
      <c r="BJ55">
        <f t="shared" si="48"/>
        <v>175</v>
      </c>
      <c r="BK55">
        <f t="shared" si="49"/>
        <v>38</v>
      </c>
      <c r="BL55">
        <f t="shared" si="50"/>
        <v>50</v>
      </c>
      <c r="BM55">
        <f t="shared" si="51"/>
        <v>60.435658190173505</v>
      </c>
      <c r="BN55" t="str">
        <f t="shared" si="52"/>
        <v>POSITIF</v>
      </c>
      <c r="BO55">
        <f t="shared" si="53"/>
        <v>60</v>
      </c>
      <c r="BP55">
        <f t="shared" si="54"/>
        <v>26</v>
      </c>
      <c r="BQ55">
        <f t="shared" si="55"/>
        <v>8</v>
      </c>
    </row>
    <row r="56" spans="1:69">
      <c r="A56">
        <f t="shared" ref="A56" si="97">A54</f>
        <v>7.0027777777777782</v>
      </c>
      <c r="B56">
        <f t="shared" si="71"/>
        <v>111.315</v>
      </c>
      <c r="C56">
        <f>INT(G3/15)</f>
        <v>7</v>
      </c>
      <c r="D56">
        <f>L3</f>
        <v>2013</v>
      </c>
      <c r="E56">
        <f>L2</f>
        <v>12</v>
      </c>
      <c r="F56">
        <f>L4-1</f>
        <v>2</v>
      </c>
      <c r="H56">
        <v>11</v>
      </c>
      <c r="I56">
        <v>15</v>
      </c>
      <c r="J56">
        <f t="shared" si="0"/>
        <v>11.25</v>
      </c>
      <c r="L56">
        <f t="shared" si="1"/>
        <v>20</v>
      </c>
      <c r="M56">
        <f t="shared" si="2"/>
        <v>-13</v>
      </c>
      <c r="N56">
        <f t="shared" si="3"/>
        <v>2456628.6770833335</v>
      </c>
      <c r="O56">
        <f t="shared" si="89"/>
        <v>7.9269203913977097E-4</v>
      </c>
      <c r="P56">
        <f t="shared" si="4"/>
        <v>2456628.6778760254</v>
      </c>
      <c r="Q56">
        <f t="shared" si="5"/>
        <v>0.13918351474402296</v>
      </c>
      <c r="R56">
        <f t="shared" si="6"/>
        <v>251.17974425447755</v>
      </c>
      <c r="S56">
        <f t="shared" si="7"/>
        <v>328.00344820087412</v>
      </c>
      <c r="T56">
        <f t="shared" si="8"/>
        <v>-1.0323150236154972</v>
      </c>
      <c r="U56">
        <f t="shared" si="9"/>
        <v>4.383913551557943</v>
      </c>
      <c r="V56">
        <f t="shared" si="10"/>
        <v>5.7247401289999242</v>
      </c>
      <c r="W56">
        <f t="shared" si="11"/>
        <v>1.6702754292380752E-2</v>
      </c>
      <c r="X56">
        <f t="shared" si="12"/>
        <v>250.14742923086206</v>
      </c>
      <c r="Y56">
        <f t="shared" si="13"/>
        <v>326.97113317725859</v>
      </c>
      <c r="Z56">
        <f t="shared" si="14"/>
        <v>5.7067228329200308</v>
      </c>
      <c r="AA56">
        <f t="shared" si="15"/>
        <v>215.84463733934055</v>
      </c>
      <c r="AB56">
        <f t="shared" si="16"/>
        <v>3.7671995943445857</v>
      </c>
      <c r="AC56">
        <f t="shared" si="17"/>
        <v>23.437481143913072</v>
      </c>
      <c r="AD56">
        <f t="shared" si="18"/>
        <v>-2.1969309189180594E-3</v>
      </c>
      <c r="AE56">
        <f t="shared" si="19"/>
        <v>23.435284212994155</v>
      </c>
      <c r="AF56">
        <f t="shared" si="20"/>
        <v>2456628.5</v>
      </c>
      <c r="AG56">
        <f t="shared" si="21"/>
        <v>0.13917864476386038</v>
      </c>
      <c r="AH56">
        <f t="shared" si="22"/>
        <v>4.7332674937041475</v>
      </c>
      <c r="AI56">
        <f t="shared" si="23"/>
        <v>8.9949036084416463</v>
      </c>
      <c r="AJ56">
        <f t="shared" si="24"/>
        <v>0.40902287065739606</v>
      </c>
      <c r="AK56">
        <f t="shared" si="25"/>
        <v>16.415903608441646</v>
      </c>
      <c r="AL56">
        <f t="shared" si="56"/>
        <v>357.72229339963036</v>
      </c>
      <c r="AM56">
        <f t="shared" si="26"/>
        <v>6.2434318276087293</v>
      </c>
      <c r="AN56">
        <f t="shared" si="27"/>
        <v>0.98591574155332184</v>
      </c>
      <c r="AO56" t="s">
        <v>137</v>
      </c>
      <c r="AP56">
        <f t="shared" si="28"/>
        <v>250.14453834805886</v>
      </c>
      <c r="AQ56">
        <f t="shared" si="29"/>
        <v>250</v>
      </c>
      <c r="AR56">
        <f t="shared" si="30"/>
        <v>8</v>
      </c>
      <c r="AS56">
        <f t="shared" si="31"/>
        <v>40</v>
      </c>
      <c r="AT56">
        <f t="shared" si="32"/>
        <v>4.3658458000548448</v>
      </c>
      <c r="AU56">
        <f t="shared" si="33"/>
        <v>248.51626072699435</v>
      </c>
      <c r="AV56" s="18">
        <f t="shared" si="34"/>
        <v>16.567750715132956</v>
      </c>
      <c r="AW56">
        <f t="shared" si="35"/>
        <v>4.3374269944307278</v>
      </c>
      <c r="AX56">
        <f t="shared" si="36"/>
        <v>-21.966840048453118</v>
      </c>
      <c r="AY56" t="str">
        <f t="shared" si="37"/>
        <v>NEGATIF</v>
      </c>
      <c r="AZ56">
        <f t="shared" si="38"/>
        <v>21</v>
      </c>
      <c r="BA56">
        <f t="shared" si="39"/>
        <v>58</v>
      </c>
      <c r="BB56">
        <f t="shared" si="40"/>
        <v>0</v>
      </c>
      <c r="BC56">
        <f t="shared" si="41"/>
        <v>-0.38339368510445765</v>
      </c>
      <c r="BD56">
        <f t="shared" si="42"/>
        <v>-7.596545580792928E-2</v>
      </c>
      <c r="BE56">
        <f t="shared" si="43"/>
        <v>0.12222152900771403</v>
      </c>
      <c r="BF56">
        <f t="shared" si="44"/>
        <v>1.9428132568574878</v>
      </c>
      <c r="BG56">
        <f t="shared" si="45"/>
        <v>2.8146323670447182</v>
      </c>
      <c r="BH56">
        <f t="shared" si="46"/>
        <v>16.567750715132956</v>
      </c>
      <c r="BI56">
        <f t="shared" si="47"/>
        <v>182.81463236704471</v>
      </c>
      <c r="BJ56">
        <f t="shared" si="48"/>
        <v>182</v>
      </c>
      <c r="BK56">
        <f t="shared" si="49"/>
        <v>48</v>
      </c>
      <c r="BL56">
        <f t="shared" si="50"/>
        <v>52</v>
      </c>
      <c r="BM56">
        <f t="shared" si="51"/>
        <v>60.944469329197169</v>
      </c>
      <c r="BN56" t="str">
        <f t="shared" si="52"/>
        <v>POSITIF</v>
      </c>
      <c r="BO56">
        <f t="shared" si="53"/>
        <v>60</v>
      </c>
      <c r="BP56">
        <f t="shared" si="54"/>
        <v>56</v>
      </c>
      <c r="BQ56">
        <f t="shared" si="55"/>
        <v>40</v>
      </c>
    </row>
    <row r="57" spans="1:69">
      <c r="A57">
        <f t="shared" ref="A57" si="98">A55</f>
        <v>7.0027777777777782</v>
      </c>
      <c r="B57">
        <f t="shared" si="71"/>
        <v>111.315</v>
      </c>
      <c r="C57">
        <f>INT(G3/15)</f>
        <v>7</v>
      </c>
      <c r="D57">
        <f>L3</f>
        <v>2013</v>
      </c>
      <c r="E57">
        <f>L2</f>
        <v>12</v>
      </c>
      <c r="F57">
        <f>L4-1</f>
        <v>2</v>
      </c>
      <c r="H57">
        <v>11</v>
      </c>
      <c r="I57">
        <v>30</v>
      </c>
      <c r="J57">
        <f t="shared" si="0"/>
        <v>11.5</v>
      </c>
      <c r="L57">
        <f t="shared" si="1"/>
        <v>20</v>
      </c>
      <c r="M57">
        <f t="shared" si="2"/>
        <v>-13</v>
      </c>
      <c r="N57">
        <f t="shared" si="3"/>
        <v>2456628.6875</v>
      </c>
      <c r="O57">
        <f t="shared" si="89"/>
        <v>7.9269203913977097E-4</v>
      </c>
      <c r="P57">
        <f t="shared" si="4"/>
        <v>2456628.6882926919</v>
      </c>
      <c r="Q57">
        <f t="shared" si="5"/>
        <v>0.13918379993680902</v>
      </c>
      <c r="R57">
        <f t="shared" si="6"/>
        <v>251.19001141431636</v>
      </c>
      <c r="S57">
        <f t="shared" si="7"/>
        <v>328.01371487032429</v>
      </c>
      <c r="T57">
        <f t="shared" si="8"/>
        <v>-1.0320210443770699</v>
      </c>
      <c r="U57">
        <f t="shared" si="9"/>
        <v>4.3840927473019589</v>
      </c>
      <c r="V57">
        <f t="shared" si="10"/>
        <v>5.7249193161850442</v>
      </c>
      <c r="W57">
        <f t="shared" si="11"/>
        <v>1.6702754280402656E-2</v>
      </c>
      <c r="X57">
        <f t="shared" si="12"/>
        <v>250.15799036993928</v>
      </c>
      <c r="Y57">
        <f t="shared" si="13"/>
        <v>326.98169382594722</v>
      </c>
      <c r="Z57">
        <f t="shared" si="14"/>
        <v>5.7069071510107934</v>
      </c>
      <c r="AA57">
        <f t="shared" si="15"/>
        <v>215.84408573763196</v>
      </c>
      <c r="AB57">
        <f t="shared" si="16"/>
        <v>3.7671899670786111</v>
      </c>
      <c r="AC57">
        <f t="shared" si="17"/>
        <v>23.437481140204376</v>
      </c>
      <c r="AD57">
        <f t="shared" si="18"/>
        <v>-2.1969799726939817E-3</v>
      </c>
      <c r="AE57">
        <f t="shared" si="19"/>
        <v>23.435284160231681</v>
      </c>
      <c r="AF57">
        <f t="shared" si="20"/>
        <v>2456628.5</v>
      </c>
      <c r="AG57">
        <f t="shared" si="21"/>
        <v>0.13917864476386038</v>
      </c>
      <c r="AH57">
        <f t="shared" si="22"/>
        <v>4.7332674937041475</v>
      </c>
      <c r="AI57">
        <f t="shared" si="23"/>
        <v>9.245588085779147</v>
      </c>
      <c r="AJ57">
        <f t="shared" si="24"/>
        <v>0.40902286973651719</v>
      </c>
      <c r="AK57">
        <f t="shared" si="25"/>
        <v>16.666588085779146</v>
      </c>
      <c r="AL57">
        <f t="shared" si="56"/>
        <v>1.4712940258666585</v>
      </c>
      <c r="AM57">
        <f t="shared" si="26"/>
        <v>2.5678925016295807E-2</v>
      </c>
      <c r="AN57">
        <f t="shared" si="27"/>
        <v>0.98591411024177633</v>
      </c>
      <c r="AO57" t="s">
        <v>137</v>
      </c>
      <c r="AP57">
        <f t="shared" si="28"/>
        <v>250.15509944983313</v>
      </c>
      <c r="AQ57">
        <f t="shared" si="29"/>
        <v>250</v>
      </c>
      <c r="AR57">
        <f t="shared" si="30"/>
        <v>9</v>
      </c>
      <c r="AS57">
        <f t="shared" si="31"/>
        <v>18</v>
      </c>
      <c r="AT57">
        <f t="shared" si="32"/>
        <v>4.3660301260534435</v>
      </c>
      <c r="AU57">
        <f t="shared" si="33"/>
        <v>248.52752726082053</v>
      </c>
      <c r="AV57" s="18">
        <f t="shared" si="34"/>
        <v>16.568501817388036</v>
      </c>
      <c r="AW57">
        <f t="shared" si="35"/>
        <v>4.3376236325412822</v>
      </c>
      <c r="AX57">
        <f t="shared" si="36"/>
        <v>-21.96837791637757</v>
      </c>
      <c r="AY57" t="str">
        <f t="shared" si="37"/>
        <v>NEGATIF</v>
      </c>
      <c r="AZ57">
        <f t="shared" si="38"/>
        <v>21</v>
      </c>
      <c r="BA57">
        <f t="shared" si="39"/>
        <v>58</v>
      </c>
      <c r="BB57">
        <f t="shared" si="40"/>
        <v>6</v>
      </c>
      <c r="BC57">
        <f t="shared" si="41"/>
        <v>-0.38342052596320014</v>
      </c>
      <c r="BD57">
        <f t="shared" si="42"/>
        <v>4.9124602038131869E-2</v>
      </c>
      <c r="BE57">
        <f t="shared" si="43"/>
        <v>0.12222152900771403</v>
      </c>
      <c r="BF57">
        <f t="shared" si="44"/>
        <v>1.9428132568574878</v>
      </c>
      <c r="BG57">
        <f t="shared" si="45"/>
        <v>9.8907836105192271</v>
      </c>
      <c r="BH57">
        <f t="shared" si="46"/>
        <v>16.568501817388036</v>
      </c>
      <c r="BI57">
        <f t="shared" si="47"/>
        <v>189.89078361051924</v>
      </c>
      <c r="BJ57">
        <f t="shared" si="48"/>
        <v>189</v>
      </c>
      <c r="BK57">
        <f t="shared" si="49"/>
        <v>53</v>
      </c>
      <c r="BL57">
        <f t="shared" si="50"/>
        <v>26</v>
      </c>
      <c r="BM57">
        <f t="shared" si="51"/>
        <v>60.992967716925143</v>
      </c>
      <c r="BN57" t="str">
        <f t="shared" si="52"/>
        <v>POSITIF</v>
      </c>
      <c r="BO57">
        <f t="shared" si="53"/>
        <v>60</v>
      </c>
      <c r="BP57">
        <f t="shared" si="54"/>
        <v>59</v>
      </c>
      <c r="BQ57">
        <f t="shared" si="55"/>
        <v>34</v>
      </c>
    </row>
    <row r="58" spans="1:69">
      <c r="A58">
        <f t="shared" ref="A58" si="99">A56</f>
        <v>7.0027777777777782</v>
      </c>
      <c r="B58">
        <f t="shared" si="71"/>
        <v>111.315</v>
      </c>
      <c r="C58">
        <f>INT(G3/15)</f>
        <v>7</v>
      </c>
      <c r="D58">
        <f>L3</f>
        <v>2013</v>
      </c>
      <c r="E58">
        <f>L2</f>
        <v>12</v>
      </c>
      <c r="F58">
        <f>L4-1</f>
        <v>2</v>
      </c>
      <c r="H58">
        <v>11</v>
      </c>
      <c r="I58">
        <v>45</v>
      </c>
      <c r="J58">
        <f t="shared" si="0"/>
        <v>11.75</v>
      </c>
      <c r="L58">
        <f t="shared" si="1"/>
        <v>20</v>
      </c>
      <c r="M58">
        <f t="shared" si="2"/>
        <v>-13</v>
      </c>
      <c r="N58">
        <f t="shared" si="3"/>
        <v>2456628.697916667</v>
      </c>
      <c r="O58">
        <f t="shared" si="89"/>
        <v>7.9269203913977097E-4</v>
      </c>
      <c r="P58">
        <f t="shared" si="4"/>
        <v>2456628.6987093589</v>
      </c>
      <c r="Q58">
        <f t="shared" si="5"/>
        <v>0.13918408512960787</v>
      </c>
      <c r="R58">
        <f t="shared" si="6"/>
        <v>251.20027857461628</v>
      </c>
      <c r="S58">
        <f t="shared" si="7"/>
        <v>328.02398154023558</v>
      </c>
      <c r="T58">
        <f t="shared" si="8"/>
        <v>-1.0317270301905794</v>
      </c>
      <c r="U58">
        <f t="shared" si="9"/>
        <v>4.3842719430540225</v>
      </c>
      <c r="V58">
        <f t="shared" si="10"/>
        <v>5.7250985033782111</v>
      </c>
      <c r="W58">
        <f t="shared" si="11"/>
        <v>1.6702754268424557E-2</v>
      </c>
      <c r="X58">
        <f t="shared" si="12"/>
        <v>250.1685515444257</v>
      </c>
      <c r="Y58">
        <f t="shared" si="13"/>
        <v>326.99225451004503</v>
      </c>
      <c r="Z58">
        <f t="shared" si="14"/>
        <v>5.7070914697195629</v>
      </c>
      <c r="AA58">
        <f t="shared" si="15"/>
        <v>215.84353413589864</v>
      </c>
      <c r="AB58">
        <f t="shared" si="16"/>
        <v>3.7671803398122052</v>
      </c>
      <c r="AC58">
        <f t="shared" si="17"/>
        <v>23.437481136495681</v>
      </c>
      <c r="AD58">
        <f t="shared" si="18"/>
        <v>-2.1970290101716037E-3</v>
      </c>
      <c r="AE58">
        <f t="shared" si="19"/>
        <v>23.435284107485508</v>
      </c>
      <c r="AF58">
        <f t="shared" si="20"/>
        <v>2456628.5</v>
      </c>
      <c r="AG58">
        <f t="shared" si="21"/>
        <v>0.13917864476386038</v>
      </c>
      <c r="AH58">
        <f t="shared" si="22"/>
        <v>4.7332674937041475</v>
      </c>
      <c r="AI58">
        <f t="shared" si="23"/>
        <v>9.4962725631166478</v>
      </c>
      <c r="AJ58">
        <f t="shared" si="24"/>
        <v>0.40902286881592281</v>
      </c>
      <c r="AK58">
        <f t="shared" si="25"/>
        <v>16.917272563116647</v>
      </c>
      <c r="AL58">
        <f t="shared" si="56"/>
        <v>5.2202943704176796</v>
      </c>
      <c r="AM58">
        <f t="shared" si="26"/>
        <v>9.1111324687112985E-2</v>
      </c>
      <c r="AN58">
        <f t="shared" si="27"/>
        <v>0.98591247939278237</v>
      </c>
      <c r="AO58" t="s">
        <v>137</v>
      </c>
      <c r="AP58">
        <f t="shared" si="28"/>
        <v>250.16566058701633</v>
      </c>
      <c r="AQ58">
        <f t="shared" si="29"/>
        <v>250</v>
      </c>
      <c r="AR58">
        <f t="shared" si="30"/>
        <v>9</v>
      </c>
      <c r="AS58">
        <f t="shared" si="31"/>
        <v>56</v>
      </c>
      <c r="AT58">
        <f t="shared" si="32"/>
        <v>4.3662144526700457</v>
      </c>
      <c r="AU58">
        <f t="shared" si="33"/>
        <v>248.53879407633201</v>
      </c>
      <c r="AV58" s="18">
        <f t="shared" si="34"/>
        <v>16.569252938422135</v>
      </c>
      <c r="AW58">
        <f t="shared" si="35"/>
        <v>4.3378202755681725</v>
      </c>
      <c r="AX58">
        <f t="shared" si="36"/>
        <v>-21.96991502084299</v>
      </c>
      <c r="AY58" t="str">
        <f t="shared" si="37"/>
        <v>NEGATIF</v>
      </c>
      <c r="AZ58">
        <f t="shared" si="38"/>
        <v>21</v>
      </c>
      <c r="BA58">
        <f t="shared" si="39"/>
        <v>58</v>
      </c>
      <c r="BB58">
        <f t="shared" si="40"/>
        <v>11</v>
      </c>
      <c r="BC58">
        <f t="shared" si="41"/>
        <v>-0.38344735349706882</v>
      </c>
      <c r="BD58">
        <f t="shared" si="42"/>
        <v>0.17262673960585295</v>
      </c>
      <c r="BE58">
        <f t="shared" si="43"/>
        <v>0.12222152900771403</v>
      </c>
      <c r="BF58">
        <f t="shared" si="44"/>
        <v>1.9428132568574878</v>
      </c>
      <c r="BG58">
        <f t="shared" si="45"/>
        <v>16.663511500531271</v>
      </c>
      <c r="BH58">
        <f t="shared" si="46"/>
        <v>16.569252938422135</v>
      </c>
      <c r="BI58">
        <f t="shared" si="47"/>
        <v>196.66351150053129</v>
      </c>
      <c r="BJ58">
        <f t="shared" si="48"/>
        <v>196</v>
      </c>
      <c r="BK58">
        <f t="shared" si="49"/>
        <v>39</v>
      </c>
      <c r="BL58">
        <f t="shared" si="50"/>
        <v>48</v>
      </c>
      <c r="BM58">
        <f t="shared" si="51"/>
        <v>60.578880855759444</v>
      </c>
      <c r="BN58" t="str">
        <f t="shared" si="52"/>
        <v>POSITIF</v>
      </c>
      <c r="BO58">
        <f t="shared" si="53"/>
        <v>60</v>
      </c>
      <c r="BP58">
        <f t="shared" si="54"/>
        <v>34</v>
      </c>
      <c r="BQ58">
        <f t="shared" si="55"/>
        <v>43</v>
      </c>
    </row>
    <row r="59" spans="1:69">
      <c r="A59">
        <f t="shared" ref="A59" si="100">A57</f>
        <v>7.0027777777777782</v>
      </c>
      <c r="B59">
        <f t="shared" si="71"/>
        <v>111.315</v>
      </c>
      <c r="C59">
        <f>INT(G3/15)</f>
        <v>7</v>
      </c>
      <c r="D59">
        <f>L3</f>
        <v>2013</v>
      </c>
      <c r="E59">
        <f>L2</f>
        <v>12</v>
      </c>
      <c r="F59">
        <f>L4-1</f>
        <v>2</v>
      </c>
      <c r="H59">
        <v>12</v>
      </c>
      <c r="I59">
        <v>0</v>
      </c>
      <c r="J59">
        <f t="shared" si="0"/>
        <v>12</v>
      </c>
      <c r="L59">
        <f t="shared" si="1"/>
        <v>20</v>
      </c>
      <c r="M59">
        <f t="shared" si="2"/>
        <v>-13</v>
      </c>
      <c r="N59">
        <f t="shared" si="3"/>
        <v>2456628.7083333335</v>
      </c>
      <c r="O59">
        <f t="shared" si="89"/>
        <v>7.9269203913977097E-4</v>
      </c>
      <c r="P59">
        <f t="shared" si="4"/>
        <v>2456628.7091260254</v>
      </c>
      <c r="Q59">
        <f t="shared" si="5"/>
        <v>0.13918437032239392</v>
      </c>
      <c r="R59">
        <f t="shared" si="6"/>
        <v>251.21054573445599</v>
      </c>
      <c r="S59">
        <f t="shared" si="7"/>
        <v>328.03424820968576</v>
      </c>
      <c r="T59">
        <f t="shared" si="8"/>
        <v>-1.031432981092171</v>
      </c>
      <c r="U59">
        <f t="shared" si="9"/>
        <v>4.3844511387980543</v>
      </c>
      <c r="V59">
        <f t="shared" si="10"/>
        <v>5.7252776905633311</v>
      </c>
      <c r="W59">
        <f t="shared" si="11"/>
        <v>1.6702754256446462E-2</v>
      </c>
      <c r="X59">
        <f t="shared" si="12"/>
        <v>250.17911275336382</v>
      </c>
      <c r="Y59">
        <f t="shared" si="13"/>
        <v>327.00281522859359</v>
      </c>
      <c r="Z59">
        <f t="shared" si="14"/>
        <v>5.7072757890296124</v>
      </c>
      <c r="AA59">
        <f t="shared" si="15"/>
        <v>215.84298253419004</v>
      </c>
      <c r="AB59">
        <f t="shared" si="16"/>
        <v>3.7671707125462306</v>
      </c>
      <c r="AC59">
        <f t="shared" si="17"/>
        <v>23.437481132786985</v>
      </c>
      <c r="AD59">
        <f t="shared" si="18"/>
        <v>-2.1970780313420799E-3</v>
      </c>
      <c r="AE59">
        <f t="shared" si="19"/>
        <v>23.435284054755641</v>
      </c>
      <c r="AF59">
        <f t="shared" si="20"/>
        <v>2456628.5</v>
      </c>
      <c r="AG59">
        <f t="shared" si="21"/>
        <v>0.13917864476386038</v>
      </c>
      <c r="AH59">
        <f t="shared" si="22"/>
        <v>4.7332674937041475</v>
      </c>
      <c r="AI59">
        <f t="shared" si="23"/>
        <v>9.7469570404541468</v>
      </c>
      <c r="AJ59">
        <f t="shared" si="24"/>
        <v>0.40902286789561304</v>
      </c>
      <c r="AK59">
        <f t="shared" si="25"/>
        <v>17.167957040454148</v>
      </c>
      <c r="AL59">
        <f t="shared" si="56"/>
        <v>8.9692944344003855</v>
      </c>
      <c r="AM59">
        <f t="shared" si="26"/>
        <v>0.15654371946108928</v>
      </c>
      <c r="AN59">
        <f t="shared" si="27"/>
        <v>0.98591084900654347</v>
      </c>
      <c r="AO59" t="s">
        <v>137</v>
      </c>
      <c r="AP59">
        <f t="shared" si="28"/>
        <v>250.17622175865097</v>
      </c>
      <c r="AQ59">
        <f t="shared" si="29"/>
        <v>250</v>
      </c>
      <c r="AR59">
        <f t="shared" si="30"/>
        <v>10</v>
      </c>
      <c r="AS59">
        <f t="shared" si="31"/>
        <v>34</v>
      </c>
      <c r="AT59">
        <f t="shared" si="32"/>
        <v>4.3663987798879385</v>
      </c>
      <c r="AU59">
        <f t="shared" si="33"/>
        <v>248.55006117241186</v>
      </c>
      <c r="AV59" s="18">
        <f t="shared" si="34"/>
        <v>16.570004078160789</v>
      </c>
      <c r="AW59">
        <f t="shared" si="35"/>
        <v>4.3380169234919048</v>
      </c>
      <c r="AX59">
        <f t="shared" si="36"/>
        <v>-21.971451361626318</v>
      </c>
      <c r="AY59" t="str">
        <f t="shared" si="37"/>
        <v>NEGATIF</v>
      </c>
      <c r="AZ59">
        <f t="shared" si="38"/>
        <v>21</v>
      </c>
      <c r="BA59">
        <f t="shared" si="39"/>
        <v>58</v>
      </c>
      <c r="BB59">
        <f t="shared" si="40"/>
        <v>17</v>
      </c>
      <c r="BC59">
        <f t="shared" si="41"/>
        <v>-0.38347416770217058</v>
      </c>
      <c r="BD59">
        <f t="shared" si="42"/>
        <v>0.29083314062821153</v>
      </c>
      <c r="BE59">
        <f t="shared" si="43"/>
        <v>0.12222152900771403</v>
      </c>
      <c r="BF59">
        <f t="shared" si="44"/>
        <v>1.9428132568574878</v>
      </c>
      <c r="BG59">
        <f t="shared" si="45"/>
        <v>22.970823529984024</v>
      </c>
      <c r="BH59">
        <f t="shared" si="46"/>
        <v>16.570004078160789</v>
      </c>
      <c r="BI59">
        <f t="shared" si="47"/>
        <v>202.97082352998402</v>
      </c>
      <c r="BJ59">
        <f t="shared" si="48"/>
        <v>202</v>
      </c>
      <c r="BK59">
        <f t="shared" si="49"/>
        <v>58</v>
      </c>
      <c r="BL59">
        <f t="shared" si="50"/>
        <v>14</v>
      </c>
      <c r="BM59">
        <f t="shared" si="51"/>
        <v>59.721228036315303</v>
      </c>
      <c r="BN59" t="str">
        <f t="shared" si="52"/>
        <v>POSITIF</v>
      </c>
      <c r="BO59">
        <f t="shared" si="53"/>
        <v>59</v>
      </c>
      <c r="BP59">
        <f t="shared" si="54"/>
        <v>43</v>
      </c>
      <c r="BQ59">
        <f t="shared" si="55"/>
        <v>16</v>
      </c>
    </row>
    <row r="60" spans="1:69">
      <c r="A60">
        <f t="shared" ref="A60" si="101">A58</f>
        <v>7.0027777777777782</v>
      </c>
      <c r="B60">
        <f t="shared" si="71"/>
        <v>111.315</v>
      </c>
      <c r="C60">
        <f>INT(G3/15)</f>
        <v>7</v>
      </c>
      <c r="D60">
        <f>L3</f>
        <v>2013</v>
      </c>
      <c r="E60">
        <f>L2</f>
        <v>12</v>
      </c>
      <c r="F60">
        <f>L4-1</f>
        <v>2</v>
      </c>
      <c r="H60">
        <v>12</v>
      </c>
      <c r="I60">
        <v>15</v>
      </c>
      <c r="J60">
        <f t="shared" si="0"/>
        <v>12.25</v>
      </c>
      <c r="L60">
        <f t="shared" si="1"/>
        <v>20</v>
      </c>
      <c r="M60">
        <f t="shared" si="2"/>
        <v>-13</v>
      </c>
      <c r="N60">
        <f t="shared" si="3"/>
        <v>2456628.71875</v>
      </c>
      <c r="O60">
        <f t="shared" si="89"/>
        <v>7.9269203913977097E-4</v>
      </c>
      <c r="P60">
        <f t="shared" si="4"/>
        <v>2456628.7195426919</v>
      </c>
      <c r="Q60">
        <f t="shared" si="5"/>
        <v>0.13918465551518</v>
      </c>
      <c r="R60">
        <f t="shared" si="6"/>
        <v>251.22081289429661</v>
      </c>
      <c r="S60">
        <f t="shared" si="7"/>
        <v>328.04451487913775</v>
      </c>
      <c r="T60">
        <f t="shared" si="8"/>
        <v>-1.0311388970783295</v>
      </c>
      <c r="U60">
        <f t="shared" si="9"/>
        <v>4.3846303345421012</v>
      </c>
      <c r="V60">
        <f t="shared" si="10"/>
        <v>5.7254568777484822</v>
      </c>
      <c r="W60">
        <f t="shared" si="11"/>
        <v>1.6702754244468362E-2</v>
      </c>
      <c r="X60">
        <f t="shared" si="12"/>
        <v>250.18967399721828</v>
      </c>
      <c r="Y60">
        <f t="shared" si="13"/>
        <v>327.01337598205942</v>
      </c>
      <c r="Z60">
        <f t="shared" si="14"/>
        <v>5.707460108949082</v>
      </c>
      <c r="AA60">
        <f t="shared" si="15"/>
        <v>215.84243093248139</v>
      </c>
      <c r="AB60">
        <f t="shared" si="16"/>
        <v>3.7671610852802551</v>
      </c>
      <c r="AC60">
        <f t="shared" si="17"/>
        <v>23.437481129078289</v>
      </c>
      <c r="AD60">
        <f t="shared" si="18"/>
        <v>-2.197127036203163E-3</v>
      </c>
      <c r="AE60">
        <f t="shared" si="19"/>
        <v>23.435284002042085</v>
      </c>
      <c r="AF60">
        <f t="shared" si="20"/>
        <v>2456628.5</v>
      </c>
      <c r="AG60">
        <f t="shared" si="21"/>
        <v>0.13917864476386038</v>
      </c>
      <c r="AH60">
        <f t="shared" si="22"/>
        <v>4.7332674937041475</v>
      </c>
      <c r="AI60">
        <f t="shared" si="23"/>
        <v>9.9976415177916476</v>
      </c>
      <c r="AJ60">
        <f t="shared" si="24"/>
        <v>0.40902286697558787</v>
      </c>
      <c r="AK60">
        <f t="shared" si="25"/>
        <v>17.418641517791649</v>
      </c>
      <c r="AL60">
        <f t="shared" si="56"/>
        <v>12.718294217414456</v>
      </c>
      <c r="AM60">
        <f t="shared" si="26"/>
        <v>0.22197610933123779</v>
      </c>
      <c r="AN60">
        <f t="shared" si="27"/>
        <v>0.98590921908304285</v>
      </c>
      <c r="AO60" t="s">
        <v>137</v>
      </c>
      <c r="AP60">
        <f t="shared" si="28"/>
        <v>250.1867829652017</v>
      </c>
      <c r="AQ60">
        <f t="shared" si="29"/>
        <v>250</v>
      </c>
      <c r="AR60">
        <f t="shared" si="30"/>
        <v>11</v>
      </c>
      <c r="AS60">
        <f t="shared" si="31"/>
        <v>12</v>
      </c>
      <c r="AT60">
        <f t="shared" si="32"/>
        <v>4.3665831077152317</v>
      </c>
      <c r="AU60">
        <f t="shared" si="33"/>
        <v>248.56132854946026</v>
      </c>
      <c r="AV60" s="18">
        <f t="shared" si="34"/>
        <v>16.570755236630685</v>
      </c>
      <c r="AW60">
        <f t="shared" si="35"/>
        <v>4.3382135763194629</v>
      </c>
      <c r="AX60">
        <f t="shared" si="36"/>
        <v>-21.972986938711539</v>
      </c>
      <c r="AY60" t="str">
        <f t="shared" si="37"/>
        <v>NEGATIF</v>
      </c>
      <c r="AZ60">
        <f t="shared" si="38"/>
        <v>21</v>
      </c>
      <c r="BA60">
        <f t="shared" si="39"/>
        <v>58</v>
      </c>
      <c r="BB60">
        <f t="shared" si="40"/>
        <v>22</v>
      </c>
      <c r="BC60">
        <f t="shared" si="41"/>
        <v>-0.38350096857822585</v>
      </c>
      <c r="BD60">
        <f t="shared" si="42"/>
        <v>0.40091650249280758</v>
      </c>
      <c r="BE60">
        <f t="shared" si="43"/>
        <v>0.12222152900771403</v>
      </c>
      <c r="BF60">
        <f t="shared" si="44"/>
        <v>1.9428132568574878</v>
      </c>
      <c r="BG60">
        <f t="shared" si="45"/>
        <v>28.716288358395111</v>
      </c>
      <c r="BH60">
        <f t="shared" si="46"/>
        <v>16.570755236630685</v>
      </c>
      <c r="BI60">
        <f t="shared" si="47"/>
        <v>208.7162883583951</v>
      </c>
      <c r="BJ60">
        <f t="shared" si="48"/>
        <v>208</v>
      </c>
      <c r="BK60">
        <f t="shared" si="49"/>
        <v>42</v>
      </c>
      <c r="BL60">
        <f t="shared" si="50"/>
        <v>58</v>
      </c>
      <c r="BM60">
        <f t="shared" si="51"/>
        <v>58.456255349073295</v>
      </c>
      <c r="BN60" t="str">
        <f t="shared" si="52"/>
        <v>POSITIF</v>
      </c>
      <c r="BO60">
        <f t="shared" si="53"/>
        <v>58</v>
      </c>
      <c r="BP60">
        <f t="shared" si="54"/>
        <v>27</v>
      </c>
      <c r="BQ60">
        <f t="shared" si="55"/>
        <v>22</v>
      </c>
    </row>
    <row r="61" spans="1:69">
      <c r="A61">
        <f t="shared" ref="A61" si="102">A59</f>
        <v>7.0027777777777782</v>
      </c>
      <c r="B61">
        <f t="shared" si="71"/>
        <v>111.315</v>
      </c>
      <c r="C61">
        <f>INT(G3/15)</f>
        <v>7</v>
      </c>
      <c r="D61">
        <f>L3</f>
        <v>2013</v>
      </c>
      <c r="E61">
        <f>L2</f>
        <v>12</v>
      </c>
      <c r="F61">
        <f>L4-1</f>
        <v>2</v>
      </c>
      <c r="H61">
        <v>12</v>
      </c>
      <c r="I61">
        <v>30</v>
      </c>
      <c r="J61">
        <f t="shared" si="0"/>
        <v>12.5</v>
      </c>
      <c r="L61">
        <f t="shared" si="1"/>
        <v>20</v>
      </c>
      <c r="M61">
        <f t="shared" si="2"/>
        <v>-13</v>
      </c>
      <c r="N61">
        <f t="shared" si="3"/>
        <v>2456628.729166667</v>
      </c>
      <c r="O61">
        <f t="shared" si="89"/>
        <v>7.9269203913977097E-4</v>
      </c>
      <c r="P61">
        <f t="shared" si="4"/>
        <v>2456628.7299593589</v>
      </c>
      <c r="Q61">
        <f t="shared" si="5"/>
        <v>0.13918494070797882</v>
      </c>
      <c r="R61">
        <f t="shared" si="6"/>
        <v>251.23108005459562</v>
      </c>
      <c r="S61">
        <f t="shared" si="7"/>
        <v>328.05478154904722</v>
      </c>
      <c r="T61">
        <f t="shared" si="8"/>
        <v>-1.030844778145739</v>
      </c>
      <c r="U61">
        <f t="shared" si="9"/>
        <v>4.3848095302941488</v>
      </c>
      <c r="V61">
        <f t="shared" si="10"/>
        <v>5.725636064941618</v>
      </c>
      <c r="W61">
        <f t="shared" si="11"/>
        <v>1.6702754232490267E-2</v>
      </c>
      <c r="X61">
        <f t="shared" si="12"/>
        <v>250.20023527644989</v>
      </c>
      <c r="Y61">
        <f t="shared" si="13"/>
        <v>327.02393677090146</v>
      </c>
      <c r="Z61">
        <f t="shared" si="14"/>
        <v>5.7076444294859838</v>
      </c>
      <c r="AA61">
        <f t="shared" si="15"/>
        <v>215.84187933074807</v>
      </c>
      <c r="AB61">
        <f t="shared" si="16"/>
        <v>3.7671514580138488</v>
      </c>
      <c r="AC61">
        <f t="shared" si="17"/>
        <v>23.437481125369594</v>
      </c>
      <c r="AD61">
        <f t="shared" si="18"/>
        <v>-2.1971760247525927E-3</v>
      </c>
      <c r="AE61">
        <f t="shared" si="19"/>
        <v>23.435283949344843</v>
      </c>
      <c r="AF61">
        <f t="shared" si="20"/>
        <v>2456628.5</v>
      </c>
      <c r="AG61">
        <f t="shared" si="21"/>
        <v>0.13917864476386038</v>
      </c>
      <c r="AH61">
        <f t="shared" si="22"/>
        <v>4.7332674937041475</v>
      </c>
      <c r="AI61">
        <f t="shared" si="23"/>
        <v>10.248325995129147</v>
      </c>
      <c r="AJ61">
        <f t="shared" si="24"/>
        <v>0.40902286605584753</v>
      </c>
      <c r="AK61">
        <f t="shared" si="25"/>
        <v>17.669325995129146</v>
      </c>
      <c r="AL61">
        <f t="shared" si="56"/>
        <v>16.467293719063782</v>
      </c>
      <c r="AM61">
        <f t="shared" si="26"/>
        <v>0.28740849429064513</v>
      </c>
      <c r="AN61">
        <f t="shared" si="27"/>
        <v>0.98590758962226521</v>
      </c>
      <c r="AO61" t="s">
        <v>137</v>
      </c>
      <c r="AP61">
        <f t="shared" si="28"/>
        <v>250.19734420712933</v>
      </c>
      <c r="AQ61">
        <f t="shared" si="29"/>
        <v>250</v>
      </c>
      <c r="AR61">
        <f t="shared" si="30"/>
        <v>11</v>
      </c>
      <c r="AS61">
        <f t="shared" si="31"/>
        <v>50</v>
      </c>
      <c r="AT61">
        <f t="shared" si="32"/>
        <v>4.366767436159968</v>
      </c>
      <c r="AU61">
        <f t="shared" si="33"/>
        <v>248.5725962078734</v>
      </c>
      <c r="AV61" s="18">
        <f t="shared" si="34"/>
        <v>16.571506413858227</v>
      </c>
      <c r="AW61">
        <f t="shared" si="35"/>
        <v>4.3384102340577622</v>
      </c>
      <c r="AX61">
        <f t="shared" si="36"/>
        <v>-21.974521752081984</v>
      </c>
      <c r="AY61" t="str">
        <f t="shared" si="37"/>
        <v>NEGATIF</v>
      </c>
      <c r="AZ61">
        <f t="shared" si="38"/>
        <v>21</v>
      </c>
      <c r="BA61">
        <f t="shared" si="39"/>
        <v>58</v>
      </c>
      <c r="BB61">
        <f t="shared" si="40"/>
        <v>28</v>
      </c>
      <c r="BC61">
        <f t="shared" si="41"/>
        <v>-0.38352775612494372</v>
      </c>
      <c r="BD61">
        <f t="shared" si="42"/>
        <v>0.5011937808061121</v>
      </c>
      <c r="BE61">
        <f t="shared" si="43"/>
        <v>0.12222152900771403</v>
      </c>
      <c r="BF61">
        <f t="shared" si="44"/>
        <v>1.9428132568574878</v>
      </c>
      <c r="BG61">
        <f t="shared" si="45"/>
        <v>33.864880400490648</v>
      </c>
      <c r="BH61">
        <f t="shared" si="46"/>
        <v>16.571506413858227</v>
      </c>
      <c r="BI61">
        <f t="shared" si="47"/>
        <v>213.86488040049065</v>
      </c>
      <c r="BJ61">
        <f t="shared" si="48"/>
        <v>213</v>
      </c>
      <c r="BK61">
        <f t="shared" si="49"/>
        <v>51</v>
      </c>
      <c r="BL61">
        <f t="shared" si="50"/>
        <v>53</v>
      </c>
      <c r="BM61">
        <f t="shared" si="51"/>
        <v>56.830653736822619</v>
      </c>
      <c r="BN61" t="str">
        <f t="shared" si="52"/>
        <v>POSITIF</v>
      </c>
      <c r="BO61">
        <f t="shared" si="53"/>
        <v>56</v>
      </c>
      <c r="BP61">
        <f t="shared" si="54"/>
        <v>49</v>
      </c>
      <c r="BQ61">
        <f t="shared" si="55"/>
        <v>50</v>
      </c>
    </row>
    <row r="62" spans="1:69">
      <c r="A62">
        <f t="shared" ref="A62" si="103">A60</f>
        <v>7.0027777777777782</v>
      </c>
      <c r="B62">
        <f t="shared" si="71"/>
        <v>111.315</v>
      </c>
      <c r="C62">
        <f>INT(G3/15)</f>
        <v>7</v>
      </c>
      <c r="D62">
        <f>L3</f>
        <v>2013</v>
      </c>
      <c r="E62">
        <f>L2</f>
        <v>12</v>
      </c>
      <c r="F62">
        <f>L4-1</f>
        <v>2</v>
      </c>
      <c r="H62">
        <v>12</v>
      </c>
      <c r="I62">
        <v>45</v>
      </c>
      <c r="J62">
        <f t="shared" si="0"/>
        <v>12.75</v>
      </c>
      <c r="L62">
        <f t="shared" si="1"/>
        <v>20</v>
      </c>
      <c r="M62">
        <f t="shared" si="2"/>
        <v>-13</v>
      </c>
      <c r="N62">
        <f t="shared" si="3"/>
        <v>2456628.7395833335</v>
      </c>
      <c r="O62">
        <f t="shared" si="89"/>
        <v>7.9269203913977097E-4</v>
      </c>
      <c r="P62">
        <f t="shared" si="4"/>
        <v>2456628.7403760254</v>
      </c>
      <c r="Q62">
        <f t="shared" si="5"/>
        <v>0.1391852259007649</v>
      </c>
      <c r="R62">
        <f t="shared" si="6"/>
        <v>251.24134721443534</v>
      </c>
      <c r="S62">
        <f t="shared" si="7"/>
        <v>328.0650482184983</v>
      </c>
      <c r="T62">
        <f t="shared" si="8"/>
        <v>-1.0305506243303801</v>
      </c>
      <c r="U62">
        <f t="shared" si="9"/>
        <v>4.3849887260381806</v>
      </c>
      <c r="V62">
        <f t="shared" si="10"/>
        <v>5.7258152521267531</v>
      </c>
      <c r="W62">
        <f t="shared" si="11"/>
        <v>1.6702754220512168E-2</v>
      </c>
      <c r="X62">
        <f t="shared" si="12"/>
        <v>250.21079659010496</v>
      </c>
      <c r="Y62">
        <f t="shared" si="13"/>
        <v>327.03449759416793</v>
      </c>
      <c r="Z62">
        <f t="shared" si="14"/>
        <v>5.7078287506237047</v>
      </c>
      <c r="AA62">
        <f t="shared" si="15"/>
        <v>215.84132772903942</v>
      </c>
      <c r="AB62">
        <f t="shared" si="16"/>
        <v>3.7671418307478732</v>
      </c>
      <c r="AC62">
        <f t="shared" si="17"/>
        <v>23.437481121660898</v>
      </c>
      <c r="AD62">
        <f t="shared" si="18"/>
        <v>-2.1972249969815462E-3</v>
      </c>
      <c r="AE62">
        <f t="shared" si="19"/>
        <v>23.435283896663918</v>
      </c>
      <c r="AF62">
        <f t="shared" si="20"/>
        <v>2456628.5</v>
      </c>
      <c r="AG62">
        <f t="shared" si="21"/>
        <v>0.13917864476386038</v>
      </c>
      <c r="AH62">
        <f t="shared" si="22"/>
        <v>4.7332674937041475</v>
      </c>
      <c r="AI62">
        <f t="shared" si="23"/>
        <v>10.499010472466647</v>
      </c>
      <c r="AJ62">
        <f t="shared" si="24"/>
        <v>0.40902286513639191</v>
      </c>
      <c r="AK62">
        <f t="shared" si="25"/>
        <v>17.920010472466647</v>
      </c>
      <c r="AL62">
        <f t="shared" si="56"/>
        <v>20.216292940461393</v>
      </c>
      <c r="AM62">
        <f t="shared" si="26"/>
        <v>0.35284087435873729</v>
      </c>
      <c r="AN62">
        <f t="shared" si="27"/>
        <v>0.98590596062441294</v>
      </c>
      <c r="AO62" t="s">
        <v>137</v>
      </c>
      <c r="AP62">
        <f t="shared" si="28"/>
        <v>250.20790548348015</v>
      </c>
      <c r="AQ62">
        <f t="shared" si="29"/>
        <v>250</v>
      </c>
      <c r="AR62">
        <f t="shared" si="30"/>
        <v>12</v>
      </c>
      <c r="AS62">
        <f t="shared" si="31"/>
        <v>28</v>
      </c>
      <c r="AT62">
        <f t="shared" si="32"/>
        <v>4.3669517652055028</v>
      </c>
      <c r="AU62">
        <f t="shared" si="33"/>
        <v>248.5838641465383</v>
      </c>
      <c r="AV62" s="18">
        <f t="shared" si="34"/>
        <v>16.57225760976922</v>
      </c>
      <c r="AW62">
        <f t="shared" si="35"/>
        <v>4.3386068966873772</v>
      </c>
      <c r="AX62">
        <f t="shared" si="36"/>
        <v>-21.976055801515457</v>
      </c>
      <c r="AY62" t="str">
        <f t="shared" si="37"/>
        <v>NEGATIF</v>
      </c>
      <c r="AZ62">
        <f t="shared" si="38"/>
        <v>21</v>
      </c>
      <c r="BA62">
        <f t="shared" si="39"/>
        <v>58</v>
      </c>
      <c r="BB62">
        <f t="shared" si="40"/>
        <v>33</v>
      </c>
      <c r="BC62">
        <f t="shared" si="41"/>
        <v>-0.38355453033844622</v>
      </c>
      <c r="BD62">
        <f t="shared" si="42"/>
        <v>0.59105366378265767</v>
      </c>
      <c r="BE62">
        <f t="shared" si="43"/>
        <v>0.12222152900771403</v>
      </c>
      <c r="BF62">
        <f t="shared" si="44"/>
        <v>1.9428132568574878</v>
      </c>
      <c r="BG62">
        <f t="shared" si="45"/>
        <v>38.42764756078229</v>
      </c>
      <c r="BH62">
        <f t="shared" si="46"/>
        <v>16.57225760976922</v>
      </c>
      <c r="BI62">
        <f t="shared" si="47"/>
        <v>218.4276475607823</v>
      </c>
      <c r="BJ62">
        <f t="shared" si="48"/>
        <v>218</v>
      </c>
      <c r="BK62">
        <f t="shared" si="49"/>
        <v>25</v>
      </c>
      <c r="BL62">
        <f t="shared" si="50"/>
        <v>39</v>
      </c>
      <c r="BM62">
        <f t="shared" si="51"/>
        <v>54.894640204084212</v>
      </c>
      <c r="BN62" t="str">
        <f t="shared" si="52"/>
        <v>POSITIF</v>
      </c>
      <c r="BO62">
        <f t="shared" si="53"/>
        <v>54</v>
      </c>
      <c r="BP62">
        <f t="shared" si="54"/>
        <v>53</v>
      </c>
      <c r="BQ62">
        <f t="shared" si="55"/>
        <v>40</v>
      </c>
    </row>
    <row r="63" spans="1:69">
      <c r="A63">
        <f t="shared" ref="A63" si="104">A61</f>
        <v>7.0027777777777782</v>
      </c>
      <c r="B63">
        <f t="shared" si="71"/>
        <v>111.315</v>
      </c>
      <c r="C63">
        <f>INT(G3/15)</f>
        <v>7</v>
      </c>
      <c r="D63">
        <f>L3</f>
        <v>2013</v>
      </c>
      <c r="E63">
        <f>L2</f>
        <v>12</v>
      </c>
      <c r="F63">
        <f>L4-1</f>
        <v>2</v>
      </c>
      <c r="H63">
        <v>13</v>
      </c>
      <c r="I63">
        <v>0</v>
      </c>
      <c r="J63">
        <f t="shared" si="0"/>
        <v>13</v>
      </c>
      <c r="L63">
        <f t="shared" si="1"/>
        <v>20</v>
      </c>
      <c r="M63">
        <f t="shared" si="2"/>
        <v>-13</v>
      </c>
      <c r="N63">
        <f t="shared" si="3"/>
        <v>2456628.75</v>
      </c>
      <c r="O63">
        <f t="shared" si="89"/>
        <v>7.9269203913977097E-4</v>
      </c>
      <c r="P63">
        <f t="shared" si="4"/>
        <v>2456628.7507926919</v>
      </c>
      <c r="Q63">
        <f t="shared" si="5"/>
        <v>0.13918551109355098</v>
      </c>
      <c r="R63">
        <f t="shared" si="6"/>
        <v>251.25161437427596</v>
      </c>
      <c r="S63">
        <f t="shared" si="7"/>
        <v>328.0753148879503</v>
      </c>
      <c r="T63">
        <f t="shared" si="8"/>
        <v>-1.0302564356288377</v>
      </c>
      <c r="U63">
        <f t="shared" si="9"/>
        <v>4.3851679217822284</v>
      </c>
      <c r="V63">
        <f t="shared" si="10"/>
        <v>5.7259944393119042</v>
      </c>
      <c r="W63">
        <f t="shared" si="11"/>
        <v>1.6702754208534072E-2</v>
      </c>
      <c r="X63">
        <f t="shared" si="12"/>
        <v>250.22135793864712</v>
      </c>
      <c r="Y63">
        <f t="shared" si="13"/>
        <v>327.04505845232148</v>
      </c>
      <c r="Z63">
        <f t="shared" si="14"/>
        <v>5.7080130723703206</v>
      </c>
      <c r="AA63">
        <f t="shared" si="15"/>
        <v>215.84077612733077</v>
      </c>
      <c r="AB63">
        <f t="shared" si="16"/>
        <v>3.7671322034818977</v>
      </c>
      <c r="AC63">
        <f t="shared" si="17"/>
        <v>23.437481117952203</v>
      </c>
      <c r="AD63">
        <f t="shared" si="18"/>
        <v>-2.1972739528877761E-3</v>
      </c>
      <c r="AE63">
        <f t="shared" si="19"/>
        <v>23.435283843999315</v>
      </c>
      <c r="AF63">
        <f t="shared" si="20"/>
        <v>2456628.5</v>
      </c>
      <c r="AG63">
        <f t="shared" si="21"/>
        <v>0.13917864476386038</v>
      </c>
      <c r="AH63">
        <f t="shared" si="22"/>
        <v>4.7332674937041475</v>
      </c>
      <c r="AI63">
        <f t="shared" si="23"/>
        <v>10.749694949804148</v>
      </c>
      <c r="AJ63">
        <f t="shared" si="24"/>
        <v>0.40902286421722123</v>
      </c>
      <c r="AK63">
        <f t="shared" si="25"/>
        <v>18.170694949804147</v>
      </c>
      <c r="AL63">
        <f t="shared" si="56"/>
        <v>23.965291881208195</v>
      </c>
      <c r="AM63">
        <f t="shared" si="26"/>
        <v>0.41827324952854877</v>
      </c>
      <c r="AN63">
        <f t="shared" si="27"/>
        <v>0.98590433208946959</v>
      </c>
      <c r="AO63" t="s">
        <v>137</v>
      </c>
      <c r="AP63">
        <f t="shared" si="28"/>
        <v>250.21846679471781</v>
      </c>
      <c r="AQ63">
        <f t="shared" si="29"/>
        <v>250</v>
      </c>
      <c r="AR63">
        <f t="shared" si="30"/>
        <v>13</v>
      </c>
      <c r="AS63">
        <f t="shared" si="31"/>
        <v>6</v>
      </c>
      <c r="AT63">
        <f t="shared" si="32"/>
        <v>4.3671360948599283</v>
      </c>
      <c r="AU63">
        <f t="shared" si="33"/>
        <v>248.595132365854</v>
      </c>
      <c r="AV63" s="18">
        <f t="shared" si="34"/>
        <v>16.573008824390268</v>
      </c>
      <c r="AW63">
        <f t="shared" si="35"/>
        <v>4.3388035642152731</v>
      </c>
      <c r="AX63">
        <f t="shared" si="36"/>
        <v>-21.977589086995817</v>
      </c>
      <c r="AY63" t="str">
        <f t="shared" si="37"/>
        <v>NEGATIF</v>
      </c>
      <c r="AZ63">
        <f t="shared" si="38"/>
        <v>21</v>
      </c>
      <c r="BA63">
        <f t="shared" si="39"/>
        <v>58</v>
      </c>
      <c r="BB63">
        <f t="shared" si="40"/>
        <v>39</v>
      </c>
      <c r="BC63">
        <f t="shared" si="41"/>
        <v>-0.38358129121845147</v>
      </c>
      <c r="BD63">
        <f t="shared" si="42"/>
        <v>0.67068897373161873</v>
      </c>
      <c r="BE63">
        <f t="shared" si="43"/>
        <v>0.12222152900771403</v>
      </c>
      <c r="BF63">
        <f t="shared" si="44"/>
        <v>1.9428132568574878</v>
      </c>
      <c r="BG63">
        <f t="shared" si="45"/>
        <v>42.444088050628054</v>
      </c>
      <c r="BH63">
        <f t="shared" si="46"/>
        <v>16.573008824390268</v>
      </c>
      <c r="BI63">
        <f t="shared" si="47"/>
        <v>222.44408805062807</v>
      </c>
      <c r="BJ63">
        <f t="shared" si="48"/>
        <v>222</v>
      </c>
      <c r="BK63">
        <f t="shared" si="49"/>
        <v>26</v>
      </c>
      <c r="BL63">
        <f t="shared" si="50"/>
        <v>38</v>
      </c>
      <c r="BM63">
        <f t="shared" si="51"/>
        <v>52.696697735020869</v>
      </c>
      <c r="BN63" t="str">
        <f t="shared" si="52"/>
        <v>POSITIF</v>
      </c>
      <c r="BO63">
        <f t="shared" si="53"/>
        <v>52</v>
      </c>
      <c r="BP63">
        <f t="shared" si="54"/>
        <v>41</v>
      </c>
      <c r="BQ63">
        <f t="shared" si="55"/>
        <v>48</v>
      </c>
    </row>
    <row r="64" spans="1:69">
      <c r="A64">
        <f t="shared" ref="A64" si="105">A62</f>
        <v>7.0027777777777782</v>
      </c>
      <c r="B64">
        <f t="shared" si="71"/>
        <v>111.315</v>
      </c>
      <c r="C64">
        <f>INT(G3/15)</f>
        <v>7</v>
      </c>
      <c r="D64">
        <f>L3</f>
        <v>2013</v>
      </c>
      <c r="E64">
        <f>L2</f>
        <v>12</v>
      </c>
      <c r="F64">
        <f>L4-1</f>
        <v>2</v>
      </c>
      <c r="H64">
        <v>13</v>
      </c>
      <c r="I64">
        <v>15</v>
      </c>
      <c r="J64">
        <f t="shared" si="0"/>
        <v>13.25</v>
      </c>
      <c r="L64">
        <f t="shared" si="1"/>
        <v>20</v>
      </c>
      <c r="M64">
        <f t="shared" si="2"/>
        <v>-13</v>
      </c>
      <c r="N64">
        <f t="shared" si="3"/>
        <v>2456628.760416667</v>
      </c>
      <c r="O64">
        <f t="shared" si="89"/>
        <v>7.9269203913977097E-4</v>
      </c>
      <c r="P64">
        <f t="shared" si="4"/>
        <v>2456628.7612093589</v>
      </c>
      <c r="Q64">
        <f t="shared" si="5"/>
        <v>0.13918579628634981</v>
      </c>
      <c r="R64">
        <f t="shared" si="6"/>
        <v>251.26188153457497</v>
      </c>
      <c r="S64">
        <f t="shared" si="7"/>
        <v>328.08558155785977</v>
      </c>
      <c r="T64">
        <f t="shared" si="8"/>
        <v>-1.0299622120377703</v>
      </c>
      <c r="U64">
        <f t="shared" si="9"/>
        <v>4.385347117534276</v>
      </c>
      <c r="V64">
        <f t="shared" si="10"/>
        <v>5.72617362650504</v>
      </c>
      <c r="W64">
        <f t="shared" si="11"/>
        <v>1.6702754196555973E-2</v>
      </c>
      <c r="X64">
        <f t="shared" si="12"/>
        <v>250.23191932253721</v>
      </c>
      <c r="Y64">
        <f t="shared" si="13"/>
        <v>327.05561934582198</v>
      </c>
      <c r="Z64">
        <f t="shared" si="14"/>
        <v>5.7081973947338565</v>
      </c>
      <c r="AA64">
        <f t="shared" si="15"/>
        <v>215.84022452559751</v>
      </c>
      <c r="AB64">
        <f t="shared" si="16"/>
        <v>3.7671225762154923</v>
      </c>
      <c r="AC64">
        <f t="shared" si="17"/>
        <v>23.437481114243507</v>
      </c>
      <c r="AD64">
        <f t="shared" si="18"/>
        <v>-2.1973228924690247E-3</v>
      </c>
      <c r="AE64">
        <f t="shared" si="19"/>
        <v>23.435283791351036</v>
      </c>
      <c r="AF64">
        <f t="shared" si="20"/>
        <v>2456628.5</v>
      </c>
      <c r="AG64">
        <f t="shared" si="21"/>
        <v>0.13917864476386038</v>
      </c>
      <c r="AH64">
        <f t="shared" si="22"/>
        <v>4.7332674937041475</v>
      </c>
      <c r="AI64">
        <f t="shared" si="23"/>
        <v>11.000379427141647</v>
      </c>
      <c r="AJ64">
        <f t="shared" si="24"/>
        <v>0.40902286329833537</v>
      </c>
      <c r="AK64">
        <f t="shared" si="25"/>
        <v>18.421379427141648</v>
      </c>
      <c r="AL64">
        <f t="shared" si="56"/>
        <v>27.714290540908237</v>
      </c>
      <c r="AM64">
        <f t="shared" si="26"/>
        <v>0.48370561979316895</v>
      </c>
      <c r="AN64">
        <f t="shared" si="27"/>
        <v>0.9859027040174202</v>
      </c>
      <c r="AO64" t="s">
        <v>137</v>
      </c>
      <c r="AP64">
        <f t="shared" si="28"/>
        <v>250.22902814130313</v>
      </c>
      <c r="AQ64">
        <f t="shared" si="29"/>
        <v>250</v>
      </c>
      <c r="AR64">
        <f t="shared" si="30"/>
        <v>13</v>
      </c>
      <c r="AS64">
        <f t="shared" si="31"/>
        <v>44</v>
      </c>
      <c r="AT64">
        <f t="shared" si="32"/>
        <v>4.367320425131286</v>
      </c>
      <c r="AU64">
        <f t="shared" si="33"/>
        <v>248.60640086621646</v>
      </c>
      <c r="AV64" s="18">
        <f t="shared" si="34"/>
        <v>16.573760057747766</v>
      </c>
      <c r="AW64">
        <f t="shared" si="35"/>
        <v>4.33900023664836</v>
      </c>
      <c r="AX64">
        <f t="shared" si="36"/>
        <v>-21.979121608506347</v>
      </c>
      <c r="AY64" t="str">
        <f t="shared" si="37"/>
        <v>NEGATIF</v>
      </c>
      <c r="AZ64">
        <f t="shared" si="38"/>
        <v>21</v>
      </c>
      <c r="BA64">
        <f t="shared" si="39"/>
        <v>58</v>
      </c>
      <c r="BB64">
        <f t="shared" si="40"/>
        <v>44</v>
      </c>
      <c r="BC64">
        <f t="shared" si="41"/>
        <v>-0.38360803876466787</v>
      </c>
      <c r="BD64">
        <f t="shared" si="42"/>
        <v>0.74078908448984115</v>
      </c>
      <c r="BE64">
        <f t="shared" si="43"/>
        <v>0.12222152900771403</v>
      </c>
      <c r="BF64">
        <f t="shared" si="44"/>
        <v>1.9428132568574878</v>
      </c>
      <c r="BG64">
        <f t="shared" si="45"/>
        <v>45.967545383098717</v>
      </c>
      <c r="BH64">
        <f t="shared" si="46"/>
        <v>16.573760057747766</v>
      </c>
      <c r="BI64">
        <f t="shared" si="47"/>
        <v>225.96754538309872</v>
      </c>
      <c r="BJ64">
        <f t="shared" si="48"/>
        <v>225</v>
      </c>
      <c r="BK64">
        <f t="shared" si="49"/>
        <v>58</v>
      </c>
      <c r="BL64">
        <f t="shared" si="50"/>
        <v>3</v>
      </c>
      <c r="BM64">
        <f t="shared" si="51"/>
        <v>50.280495991696533</v>
      </c>
      <c r="BN64" t="str">
        <f t="shared" si="52"/>
        <v>POSITIF</v>
      </c>
      <c r="BO64">
        <f t="shared" si="53"/>
        <v>50</v>
      </c>
      <c r="BP64">
        <f t="shared" si="54"/>
        <v>16</v>
      </c>
      <c r="BQ64">
        <f t="shared" si="55"/>
        <v>49</v>
      </c>
    </row>
    <row r="65" spans="1:70">
      <c r="A65">
        <f t="shared" ref="A65" si="106">A63</f>
        <v>7.0027777777777782</v>
      </c>
      <c r="B65">
        <f t="shared" si="71"/>
        <v>111.315</v>
      </c>
      <c r="C65">
        <f>INT(G3/15)</f>
        <v>7</v>
      </c>
      <c r="D65">
        <f>L3</f>
        <v>2013</v>
      </c>
      <c r="E65">
        <f>L2</f>
        <v>12</v>
      </c>
      <c r="F65">
        <f>L4-1</f>
        <v>2</v>
      </c>
      <c r="H65">
        <v>13</v>
      </c>
      <c r="I65">
        <v>30</v>
      </c>
      <c r="J65">
        <f t="shared" si="0"/>
        <v>13.5</v>
      </c>
      <c r="L65">
        <f t="shared" si="1"/>
        <v>20</v>
      </c>
      <c r="M65">
        <f t="shared" si="2"/>
        <v>-13</v>
      </c>
      <c r="N65">
        <f t="shared" si="3"/>
        <v>2456628.7708333335</v>
      </c>
      <c r="O65">
        <f t="shared" si="89"/>
        <v>7.9269203913977097E-4</v>
      </c>
      <c r="P65">
        <f t="shared" si="4"/>
        <v>2456628.7716260254</v>
      </c>
      <c r="Q65">
        <f t="shared" si="5"/>
        <v>0.13918608147913589</v>
      </c>
      <c r="R65">
        <f t="shared" si="6"/>
        <v>251.27214869441559</v>
      </c>
      <c r="S65">
        <f t="shared" si="7"/>
        <v>328.09584822731085</v>
      </c>
      <c r="T65">
        <f t="shared" si="8"/>
        <v>-1.0296679535931723</v>
      </c>
      <c r="U65">
        <f t="shared" si="9"/>
        <v>4.3855263132783229</v>
      </c>
      <c r="V65">
        <f t="shared" si="10"/>
        <v>5.7263528136901751</v>
      </c>
      <c r="W65">
        <f t="shared" si="11"/>
        <v>1.6702754184577877E-2</v>
      </c>
      <c r="X65">
        <f t="shared" si="12"/>
        <v>250.24248074082243</v>
      </c>
      <c r="Y65">
        <f t="shared" si="13"/>
        <v>327.06618027371769</v>
      </c>
      <c r="Z65">
        <f t="shared" si="14"/>
        <v>5.7083817176977023</v>
      </c>
      <c r="AA65">
        <f t="shared" si="15"/>
        <v>215.83967292388886</v>
      </c>
      <c r="AB65">
        <f t="shared" si="16"/>
        <v>3.7671129489495168</v>
      </c>
      <c r="AC65">
        <f t="shared" si="17"/>
        <v>23.437481110534812</v>
      </c>
      <c r="AD65">
        <f t="shared" si="18"/>
        <v>-2.1973718157164862E-3</v>
      </c>
      <c r="AE65">
        <f t="shared" si="19"/>
        <v>23.435283738719097</v>
      </c>
      <c r="AF65">
        <f t="shared" si="20"/>
        <v>2456628.5</v>
      </c>
      <c r="AG65">
        <f t="shared" si="21"/>
        <v>0.13917864476386038</v>
      </c>
      <c r="AH65">
        <f t="shared" si="22"/>
        <v>4.7332674937041475</v>
      </c>
      <c r="AI65">
        <f t="shared" si="23"/>
        <v>11.251063904479146</v>
      </c>
      <c r="AJ65">
        <f t="shared" si="24"/>
        <v>0.40902286237973473</v>
      </c>
      <c r="AK65">
        <f t="shared" si="25"/>
        <v>18.672063904479145</v>
      </c>
      <c r="AL65">
        <f t="shared" si="56"/>
        <v>31.463288920673644</v>
      </c>
      <c r="AM65">
        <f t="shared" si="26"/>
        <v>0.54913798517200807</v>
      </c>
      <c r="AN65">
        <f t="shared" si="27"/>
        <v>0.98590107640846647</v>
      </c>
      <c r="AO65" t="s">
        <v>137</v>
      </c>
      <c r="AP65">
        <f t="shared" si="28"/>
        <v>250.23958952228332</v>
      </c>
      <c r="AQ65">
        <f t="shared" si="29"/>
        <v>250</v>
      </c>
      <c r="AR65">
        <f t="shared" si="30"/>
        <v>14</v>
      </c>
      <c r="AS65">
        <f t="shared" si="31"/>
        <v>22</v>
      </c>
      <c r="AT65">
        <f t="shared" si="32"/>
        <v>4.3675047560029485</v>
      </c>
      <c r="AU65">
        <f t="shared" si="33"/>
        <v>248.61766964651355</v>
      </c>
      <c r="AV65" s="18">
        <f t="shared" si="34"/>
        <v>16.574511309767569</v>
      </c>
      <c r="AW65">
        <f t="shared" si="35"/>
        <v>4.3391969139672284</v>
      </c>
      <c r="AX65">
        <f t="shared" si="36"/>
        <v>-21.980653365825344</v>
      </c>
      <c r="AY65" t="str">
        <f t="shared" si="37"/>
        <v>NEGATIF</v>
      </c>
      <c r="AZ65">
        <f t="shared" si="38"/>
        <v>21</v>
      </c>
      <c r="BA65">
        <f t="shared" si="39"/>
        <v>58</v>
      </c>
      <c r="BB65">
        <f t="shared" si="40"/>
        <v>50</v>
      </c>
      <c r="BC65">
        <f t="shared" si="41"/>
        <v>-0.3836347729732259</v>
      </c>
      <c r="BD65">
        <f t="shared" si="42"/>
        <v>0.8022850159949908</v>
      </c>
      <c r="BE65">
        <f t="shared" si="43"/>
        <v>0.12222152900771403</v>
      </c>
      <c r="BF65">
        <f t="shared" si="44"/>
        <v>1.9428132568574878</v>
      </c>
      <c r="BG65">
        <f t="shared" si="45"/>
        <v>49.055217715012581</v>
      </c>
      <c r="BH65">
        <f t="shared" si="46"/>
        <v>16.574511309767569</v>
      </c>
      <c r="BI65">
        <f t="shared" si="47"/>
        <v>229.05521771501259</v>
      </c>
      <c r="BJ65">
        <f t="shared" si="48"/>
        <v>229</v>
      </c>
      <c r="BK65">
        <f t="shared" si="49"/>
        <v>3</v>
      </c>
      <c r="BL65">
        <f t="shared" si="50"/>
        <v>18</v>
      </c>
      <c r="BM65">
        <f t="shared" si="51"/>
        <v>47.683640996826099</v>
      </c>
      <c r="BN65" t="str">
        <f t="shared" si="52"/>
        <v>POSITIF</v>
      </c>
      <c r="BO65">
        <f t="shared" si="53"/>
        <v>47</v>
      </c>
      <c r="BP65">
        <f t="shared" si="54"/>
        <v>41</v>
      </c>
      <c r="BQ65">
        <f t="shared" si="55"/>
        <v>1</v>
      </c>
    </row>
    <row r="66" spans="1:70">
      <c r="A66">
        <f t="shared" ref="A66" si="107">A64</f>
        <v>7.0027777777777782</v>
      </c>
      <c r="B66">
        <f t="shared" si="71"/>
        <v>111.315</v>
      </c>
      <c r="C66">
        <f>INT(G3/15)</f>
        <v>7</v>
      </c>
      <c r="D66">
        <f>L3</f>
        <v>2013</v>
      </c>
      <c r="E66">
        <f>L2</f>
        <v>12</v>
      </c>
      <c r="F66">
        <f>L4-1</f>
        <v>2</v>
      </c>
      <c r="H66">
        <v>13</v>
      </c>
      <c r="I66">
        <v>45</v>
      </c>
      <c r="J66">
        <f t="shared" si="0"/>
        <v>13.75</v>
      </c>
      <c r="L66">
        <f t="shared" si="1"/>
        <v>20</v>
      </c>
      <c r="M66">
        <f t="shared" si="2"/>
        <v>-13</v>
      </c>
      <c r="N66">
        <f t="shared" si="3"/>
        <v>2456628.78125</v>
      </c>
      <c r="O66">
        <f t="shared" si="89"/>
        <v>7.9269203913977097E-4</v>
      </c>
      <c r="P66">
        <f t="shared" si="4"/>
        <v>2456628.7820426919</v>
      </c>
      <c r="Q66">
        <f t="shared" si="5"/>
        <v>0.13918636667192197</v>
      </c>
      <c r="R66">
        <f t="shared" si="6"/>
        <v>251.28241585425531</v>
      </c>
      <c r="S66">
        <f t="shared" si="7"/>
        <v>328.10611489676285</v>
      </c>
      <c r="T66">
        <f t="shared" si="8"/>
        <v>-1.0293736602916281</v>
      </c>
      <c r="U66">
        <f t="shared" si="9"/>
        <v>4.3857055090223547</v>
      </c>
      <c r="V66">
        <f t="shared" si="10"/>
        <v>5.7265320008753262</v>
      </c>
      <c r="W66">
        <f t="shared" si="11"/>
        <v>1.6702754172599778E-2</v>
      </c>
      <c r="X66">
        <f t="shared" si="12"/>
        <v>250.25304219396367</v>
      </c>
      <c r="Y66">
        <f t="shared" si="13"/>
        <v>327.07674123647121</v>
      </c>
      <c r="Z66">
        <f t="shared" si="14"/>
        <v>5.7085660412699317</v>
      </c>
      <c r="AA66">
        <f t="shared" si="15"/>
        <v>215.8391213221802</v>
      </c>
      <c r="AB66">
        <f t="shared" si="16"/>
        <v>3.7671033216835412</v>
      </c>
      <c r="AC66">
        <f t="shared" si="17"/>
        <v>23.437481106826116</v>
      </c>
      <c r="AD66">
        <f t="shared" si="18"/>
        <v>-2.1974207226279074E-3</v>
      </c>
      <c r="AE66">
        <f t="shared" si="19"/>
        <v>23.435283686103489</v>
      </c>
      <c r="AF66">
        <f t="shared" si="20"/>
        <v>2456628.5</v>
      </c>
      <c r="AG66">
        <f t="shared" si="21"/>
        <v>0.13917864476386038</v>
      </c>
      <c r="AH66">
        <f t="shared" si="22"/>
        <v>4.7332674937041475</v>
      </c>
      <c r="AI66">
        <f t="shared" si="23"/>
        <v>11.501748381816647</v>
      </c>
      <c r="AJ66">
        <f t="shared" si="24"/>
        <v>0.40902286146141914</v>
      </c>
      <c r="AK66">
        <f t="shared" si="25"/>
        <v>18.922748381816646</v>
      </c>
      <c r="AL66">
        <f t="shared" si="56"/>
        <v>35.212287020108576</v>
      </c>
      <c r="AM66">
        <f t="shared" si="26"/>
        <v>0.61457034565815738</v>
      </c>
      <c r="AN66">
        <f t="shared" si="27"/>
        <v>0.98589944926259221</v>
      </c>
      <c r="AO66" t="s">
        <v>137</v>
      </c>
      <c r="AP66">
        <f t="shared" si="28"/>
        <v>250.25015093811928</v>
      </c>
      <c r="AQ66">
        <f t="shared" si="29"/>
        <v>250</v>
      </c>
      <c r="AR66">
        <f t="shared" si="30"/>
        <v>15</v>
      </c>
      <c r="AS66">
        <f t="shared" si="31"/>
        <v>0</v>
      </c>
      <c r="AT66">
        <f t="shared" si="32"/>
        <v>4.3676890874829581</v>
      </c>
      <c r="AU66">
        <f t="shared" si="33"/>
        <v>248.62893870714112</v>
      </c>
      <c r="AV66" s="18">
        <f t="shared" si="34"/>
        <v>16.575262580476075</v>
      </c>
      <c r="AW66">
        <f t="shared" si="35"/>
        <v>4.3393935961787857</v>
      </c>
      <c r="AX66">
        <f t="shared" si="36"/>
        <v>-21.982184358936227</v>
      </c>
      <c r="AY66" t="str">
        <f t="shared" si="37"/>
        <v>NEGATIF</v>
      </c>
      <c r="AZ66">
        <f t="shared" si="38"/>
        <v>21</v>
      </c>
      <c r="BA66">
        <f t="shared" si="39"/>
        <v>58</v>
      </c>
      <c r="BB66">
        <f t="shared" si="40"/>
        <v>55</v>
      </c>
      <c r="BC66">
        <f t="shared" si="41"/>
        <v>-0.38366149384383613</v>
      </c>
      <c r="BD66">
        <f t="shared" si="42"/>
        <v>0.85617506440961888</v>
      </c>
      <c r="BE66">
        <f t="shared" si="43"/>
        <v>0.12222152900771403</v>
      </c>
      <c r="BF66">
        <f t="shared" si="44"/>
        <v>1.9428132568574878</v>
      </c>
      <c r="BG66">
        <f t="shared" si="45"/>
        <v>51.762278579252502</v>
      </c>
      <c r="BH66">
        <f t="shared" si="46"/>
        <v>16.575262580476075</v>
      </c>
      <c r="BI66">
        <f t="shared" si="47"/>
        <v>231.7622785792525</v>
      </c>
      <c r="BJ66">
        <f t="shared" si="48"/>
        <v>231</v>
      </c>
      <c r="BK66">
        <f t="shared" si="49"/>
        <v>45</v>
      </c>
      <c r="BL66">
        <f t="shared" si="50"/>
        <v>44</v>
      </c>
      <c r="BM66">
        <f t="shared" si="51"/>
        <v>44.937613499672267</v>
      </c>
      <c r="BN66" t="str">
        <f t="shared" si="52"/>
        <v>POSITIF</v>
      </c>
      <c r="BO66">
        <f t="shared" si="53"/>
        <v>44</v>
      </c>
      <c r="BP66">
        <f t="shared" si="54"/>
        <v>56</v>
      </c>
      <c r="BQ66">
        <f t="shared" si="55"/>
        <v>15</v>
      </c>
    </row>
    <row r="67" spans="1:70">
      <c r="A67">
        <f t="shared" ref="A67" si="108">A65</f>
        <v>7.0027777777777782</v>
      </c>
      <c r="B67">
        <f t="shared" si="71"/>
        <v>111.315</v>
      </c>
      <c r="C67">
        <f>INT(G3/15)</f>
        <v>7</v>
      </c>
      <c r="D67">
        <f>L3</f>
        <v>2013</v>
      </c>
      <c r="E67">
        <f>L2</f>
        <v>12</v>
      </c>
      <c r="F67">
        <f>L4-1</f>
        <v>2</v>
      </c>
      <c r="H67">
        <v>14</v>
      </c>
      <c r="I67">
        <v>0</v>
      </c>
      <c r="J67">
        <f t="shared" si="0"/>
        <v>14</v>
      </c>
      <c r="L67">
        <f t="shared" si="1"/>
        <v>20</v>
      </c>
      <c r="M67">
        <f t="shared" si="2"/>
        <v>-13</v>
      </c>
      <c r="N67">
        <f t="shared" si="3"/>
        <v>2456628.791666667</v>
      </c>
      <c r="O67">
        <f t="shared" si="89"/>
        <v>7.9269203913977097E-4</v>
      </c>
      <c r="P67">
        <f t="shared" si="4"/>
        <v>2456628.7924593589</v>
      </c>
      <c r="Q67">
        <f t="shared" si="5"/>
        <v>0.13918665186472079</v>
      </c>
      <c r="R67">
        <f t="shared" si="6"/>
        <v>251.29268301455431</v>
      </c>
      <c r="S67">
        <f t="shared" si="7"/>
        <v>328.11638156667232</v>
      </c>
      <c r="T67">
        <f t="shared" si="8"/>
        <v>-1.0290793321297957</v>
      </c>
      <c r="U67">
        <f t="shared" si="9"/>
        <v>4.3858847047744023</v>
      </c>
      <c r="V67">
        <f t="shared" si="10"/>
        <v>5.726711188068462</v>
      </c>
      <c r="W67">
        <f t="shared" si="11"/>
        <v>1.6702754160621683E-2</v>
      </c>
      <c r="X67">
        <f t="shared" si="12"/>
        <v>250.26360368242453</v>
      </c>
      <c r="Y67">
        <f t="shared" si="13"/>
        <v>327.08730223454251</v>
      </c>
      <c r="Z67">
        <f t="shared" si="14"/>
        <v>5.708750365458573</v>
      </c>
      <c r="AA67">
        <f t="shared" si="15"/>
        <v>215.83856972044694</v>
      </c>
      <c r="AB67">
        <f t="shared" si="16"/>
        <v>3.7670936944171363</v>
      </c>
      <c r="AC67">
        <f t="shared" si="17"/>
        <v>23.43748110311742</v>
      </c>
      <c r="AD67">
        <f t="shared" si="18"/>
        <v>-2.1974696132010434E-3</v>
      </c>
      <c r="AE67">
        <f t="shared" si="19"/>
        <v>23.43528363350422</v>
      </c>
      <c r="AF67">
        <f t="shared" si="20"/>
        <v>2456628.5</v>
      </c>
      <c r="AG67">
        <f t="shared" si="21"/>
        <v>0.13917864476386038</v>
      </c>
      <c r="AH67">
        <f t="shared" si="22"/>
        <v>4.7332674937041475</v>
      </c>
      <c r="AI67">
        <f t="shared" si="23"/>
        <v>11.752432859154148</v>
      </c>
      <c r="AJ67">
        <f t="shared" si="24"/>
        <v>0.40902286054338871</v>
      </c>
      <c r="AK67">
        <f t="shared" si="25"/>
        <v>19.173432859154147</v>
      </c>
      <c r="AL67">
        <f t="shared" si="56"/>
        <v>38.961284838814038</v>
      </c>
      <c r="AM67">
        <f t="shared" si="26"/>
        <v>0.68000270124465312</v>
      </c>
      <c r="AN67">
        <f t="shared" si="27"/>
        <v>0.98589782257978242</v>
      </c>
      <c r="AO67" t="s">
        <v>137</v>
      </c>
      <c r="AP67">
        <f t="shared" si="28"/>
        <v>250.2607123892746</v>
      </c>
      <c r="AQ67">
        <f t="shared" si="29"/>
        <v>250</v>
      </c>
      <c r="AR67">
        <f t="shared" si="30"/>
        <v>15</v>
      </c>
      <c r="AS67">
        <f t="shared" si="31"/>
        <v>38</v>
      </c>
      <c r="AT67">
        <f t="shared" si="32"/>
        <v>4.3678734195794071</v>
      </c>
      <c r="AU67">
        <f t="shared" si="33"/>
        <v>248.64020804849818</v>
      </c>
      <c r="AV67" s="18">
        <f t="shared" si="34"/>
        <v>16.576013869899878</v>
      </c>
      <c r="AW67">
        <f t="shared" si="35"/>
        <v>4.339590283289998</v>
      </c>
      <c r="AX67">
        <f t="shared" si="36"/>
        <v>-21.983714587822718</v>
      </c>
      <c r="AY67" t="str">
        <f t="shared" si="37"/>
        <v>NEGATIF</v>
      </c>
      <c r="AZ67">
        <f t="shared" si="38"/>
        <v>21</v>
      </c>
      <c r="BA67">
        <f t="shared" si="39"/>
        <v>59</v>
      </c>
      <c r="BB67">
        <f t="shared" si="40"/>
        <v>1</v>
      </c>
      <c r="BC67">
        <f t="shared" si="41"/>
        <v>-0.38368820137621457</v>
      </c>
      <c r="BD67">
        <f t="shared" si="42"/>
        <v>0.90342218954248876</v>
      </c>
      <c r="BE67">
        <f t="shared" si="43"/>
        <v>0.12222152900771403</v>
      </c>
      <c r="BF67">
        <f t="shared" si="44"/>
        <v>1.9428132568574878</v>
      </c>
      <c r="BG67">
        <f t="shared" si="45"/>
        <v>54.1389364568197</v>
      </c>
      <c r="BH67">
        <f t="shared" si="46"/>
        <v>16.576013869899878</v>
      </c>
      <c r="BI67">
        <f t="shared" si="47"/>
        <v>234.13893645681969</v>
      </c>
      <c r="BJ67">
        <f t="shared" si="48"/>
        <v>234</v>
      </c>
      <c r="BK67">
        <f t="shared" si="49"/>
        <v>8</v>
      </c>
      <c r="BL67">
        <f t="shared" si="50"/>
        <v>20</v>
      </c>
      <c r="BM67">
        <f t="shared" si="51"/>
        <v>42.068327930440155</v>
      </c>
      <c r="BN67" t="str">
        <f t="shared" si="52"/>
        <v>POSITIF</v>
      </c>
      <c r="BO67">
        <f t="shared" si="53"/>
        <v>42</v>
      </c>
      <c r="BP67">
        <f t="shared" si="54"/>
        <v>4</v>
      </c>
      <c r="BQ67">
        <f t="shared" si="55"/>
        <v>5</v>
      </c>
    </row>
    <row r="68" spans="1:70">
      <c r="A68">
        <f t="shared" ref="A68" si="109">A66</f>
        <v>7.0027777777777782</v>
      </c>
      <c r="B68">
        <f t="shared" si="71"/>
        <v>111.315</v>
      </c>
      <c r="C68">
        <f>INT(G3/15)</f>
        <v>7</v>
      </c>
      <c r="D68">
        <f>L3</f>
        <v>2013</v>
      </c>
      <c r="E68">
        <f>L2</f>
        <v>12</v>
      </c>
      <c r="F68">
        <f>L4-1</f>
        <v>2</v>
      </c>
      <c r="H68">
        <v>14</v>
      </c>
      <c r="I68">
        <v>15</v>
      </c>
      <c r="J68">
        <f t="shared" si="0"/>
        <v>14.25</v>
      </c>
      <c r="L68">
        <f t="shared" si="1"/>
        <v>20</v>
      </c>
      <c r="M68">
        <f t="shared" si="2"/>
        <v>-13</v>
      </c>
      <c r="N68">
        <f t="shared" si="3"/>
        <v>2456628.8020833335</v>
      </c>
      <c r="O68">
        <f t="shared" si="89"/>
        <v>7.9269203913977097E-4</v>
      </c>
      <c r="P68">
        <f t="shared" si="4"/>
        <v>2456628.8028760254</v>
      </c>
      <c r="Q68">
        <f t="shared" si="5"/>
        <v>0.13918693705750687</v>
      </c>
      <c r="R68">
        <f t="shared" si="6"/>
        <v>251.30295017439494</v>
      </c>
      <c r="S68">
        <f t="shared" si="7"/>
        <v>328.12664823612431</v>
      </c>
      <c r="T68">
        <f t="shared" si="8"/>
        <v>-1.0287849691436561</v>
      </c>
      <c r="U68">
        <f t="shared" si="9"/>
        <v>4.3860639005184501</v>
      </c>
      <c r="V68">
        <f t="shared" si="10"/>
        <v>5.7268903752536131</v>
      </c>
      <c r="W68">
        <f t="shared" si="11"/>
        <v>1.6702754148643584E-2</v>
      </c>
      <c r="X68">
        <f t="shared" si="12"/>
        <v>250.27416520525128</v>
      </c>
      <c r="Y68">
        <f t="shared" si="13"/>
        <v>327.09786326698065</v>
      </c>
      <c r="Z68">
        <f t="shared" si="14"/>
        <v>5.7089346902470286</v>
      </c>
      <c r="AA68">
        <f t="shared" si="15"/>
        <v>215.83801811873829</v>
      </c>
      <c r="AB68">
        <f t="shared" si="16"/>
        <v>3.7670840671511603</v>
      </c>
      <c r="AC68">
        <f t="shared" si="17"/>
        <v>23.437481099408725</v>
      </c>
      <c r="AD68">
        <f t="shared" si="18"/>
        <v>-2.1975184874270972E-3</v>
      </c>
      <c r="AE68">
        <f t="shared" si="19"/>
        <v>23.435283580921297</v>
      </c>
      <c r="AF68">
        <f t="shared" si="20"/>
        <v>2456628.5</v>
      </c>
      <c r="AG68">
        <f t="shared" si="21"/>
        <v>0.13917864476386038</v>
      </c>
      <c r="AH68">
        <f t="shared" si="22"/>
        <v>4.7332674937041475</v>
      </c>
      <c r="AI68">
        <f t="shared" si="23"/>
        <v>12.003117336491648</v>
      </c>
      <c r="AJ68">
        <f t="shared" si="24"/>
        <v>0.40902285962564361</v>
      </c>
      <c r="AK68">
        <f t="shared" si="25"/>
        <v>19.424117336491648</v>
      </c>
      <c r="AL68">
        <f t="shared" si="56"/>
        <v>42.710282377903646</v>
      </c>
      <c r="AM68">
        <f t="shared" si="26"/>
        <v>0.74543505195093163</v>
      </c>
      <c r="AN68">
        <f t="shared" si="27"/>
        <v>0.98589619636023862</v>
      </c>
      <c r="AO68" t="s">
        <v>137</v>
      </c>
      <c r="AP68">
        <f t="shared" si="28"/>
        <v>250.27127387479553</v>
      </c>
      <c r="AQ68">
        <f t="shared" si="29"/>
        <v>250</v>
      </c>
      <c r="AR68">
        <f t="shared" si="30"/>
        <v>16</v>
      </c>
      <c r="AS68">
        <f t="shared" si="31"/>
        <v>16</v>
      </c>
      <c r="AT68">
        <f t="shared" si="32"/>
        <v>4.3680577522756483</v>
      </c>
      <c r="AU68">
        <f t="shared" si="33"/>
        <v>248.65147766947109</v>
      </c>
      <c r="AV68" s="18">
        <f t="shared" si="34"/>
        <v>16.576765177964738</v>
      </c>
      <c r="AW68">
        <f t="shared" si="35"/>
        <v>4.3397869752814273</v>
      </c>
      <c r="AX68">
        <f t="shared" si="36"/>
        <v>-21.985244052263241</v>
      </c>
      <c r="AY68" t="str">
        <f t="shared" si="37"/>
        <v>NEGATIF</v>
      </c>
      <c r="AZ68">
        <f t="shared" si="38"/>
        <v>21</v>
      </c>
      <c r="BA68">
        <f t="shared" si="39"/>
        <v>59</v>
      </c>
      <c r="BB68">
        <f t="shared" si="40"/>
        <v>6</v>
      </c>
      <c r="BC68">
        <f t="shared" si="41"/>
        <v>-0.38371489556649385</v>
      </c>
      <c r="BD68">
        <f t="shared" si="42"/>
        <v>0.94490269469949661</v>
      </c>
      <c r="BE68">
        <f t="shared" si="43"/>
        <v>0.12222152900771403</v>
      </c>
      <c r="BF68">
        <f t="shared" si="44"/>
        <v>1.9428132568574878</v>
      </c>
      <c r="BG68">
        <f t="shared" si="45"/>
        <v>56.229327853013992</v>
      </c>
      <c r="BH68">
        <f t="shared" si="46"/>
        <v>16.576765177964738</v>
      </c>
      <c r="BI68">
        <f t="shared" si="47"/>
        <v>236.22932785301398</v>
      </c>
      <c r="BJ68">
        <f t="shared" si="48"/>
        <v>236</v>
      </c>
      <c r="BK68">
        <f t="shared" si="49"/>
        <v>13</v>
      </c>
      <c r="BL68">
        <f t="shared" si="50"/>
        <v>45</v>
      </c>
      <c r="BM68">
        <f t="shared" si="51"/>
        <v>39.096929455849093</v>
      </c>
      <c r="BN68" t="str">
        <f t="shared" si="52"/>
        <v>POSITIF</v>
      </c>
      <c r="BO68">
        <f t="shared" si="53"/>
        <v>39</v>
      </c>
      <c r="BP68">
        <f t="shared" si="54"/>
        <v>5</v>
      </c>
      <c r="BQ68">
        <f t="shared" si="55"/>
        <v>48</v>
      </c>
    </row>
    <row r="69" spans="1:70">
      <c r="A69">
        <f t="shared" ref="A69" si="110">A67</f>
        <v>7.0027777777777782</v>
      </c>
      <c r="B69">
        <f t="shared" si="71"/>
        <v>111.315</v>
      </c>
      <c r="C69">
        <f>INT(G3/15)</f>
        <v>7</v>
      </c>
      <c r="D69">
        <f>L3</f>
        <v>2013</v>
      </c>
      <c r="E69">
        <f>L2</f>
        <v>12</v>
      </c>
      <c r="F69">
        <f>L4-1</f>
        <v>2</v>
      </c>
      <c r="H69">
        <v>14</v>
      </c>
      <c r="I69">
        <v>30</v>
      </c>
      <c r="J69">
        <f t="shared" si="0"/>
        <v>14.5</v>
      </c>
      <c r="L69">
        <f t="shared" si="1"/>
        <v>20</v>
      </c>
      <c r="M69">
        <f t="shared" si="2"/>
        <v>-13</v>
      </c>
      <c r="N69">
        <f t="shared" si="3"/>
        <v>2456628.8125</v>
      </c>
      <c r="O69">
        <f t="shared" si="89"/>
        <v>7.9269203913977097E-4</v>
      </c>
      <c r="P69">
        <f t="shared" si="4"/>
        <v>2456628.8132926919</v>
      </c>
      <c r="Q69">
        <f t="shared" si="5"/>
        <v>0.13918722225029295</v>
      </c>
      <c r="R69">
        <f t="shared" si="6"/>
        <v>251.31321733423556</v>
      </c>
      <c r="S69">
        <f t="shared" si="7"/>
        <v>328.1369149055754</v>
      </c>
      <c r="T69">
        <f t="shared" si="8"/>
        <v>-1.0284905713298707</v>
      </c>
      <c r="U69">
        <f t="shared" si="9"/>
        <v>4.386243096262497</v>
      </c>
      <c r="V69">
        <f t="shared" si="10"/>
        <v>5.7270695624387491</v>
      </c>
      <c r="W69">
        <f t="shared" si="11"/>
        <v>1.6702754136665488E-2</v>
      </c>
      <c r="X69">
        <f t="shared" si="12"/>
        <v>250.28472676290568</v>
      </c>
      <c r="Y69">
        <f t="shared" si="13"/>
        <v>327.10842433424551</v>
      </c>
      <c r="Z69">
        <f t="shared" si="14"/>
        <v>5.7091190156433242</v>
      </c>
      <c r="AA69">
        <f t="shared" si="15"/>
        <v>215.83746651702964</v>
      </c>
      <c r="AB69">
        <f t="shared" si="16"/>
        <v>3.7670744398851848</v>
      </c>
      <c r="AC69">
        <f t="shared" si="17"/>
        <v>23.437481095700029</v>
      </c>
      <c r="AD69">
        <f t="shared" si="18"/>
        <v>-2.1975673453038199E-3</v>
      </c>
      <c r="AE69">
        <f t="shared" si="19"/>
        <v>23.435283528354727</v>
      </c>
      <c r="AF69">
        <f t="shared" si="20"/>
        <v>2456628.5</v>
      </c>
      <c r="AG69">
        <f t="shared" si="21"/>
        <v>0.13917864476386038</v>
      </c>
      <c r="AH69">
        <f t="shared" si="22"/>
        <v>4.7332674937041475</v>
      </c>
      <c r="AI69">
        <f t="shared" si="23"/>
        <v>12.253801813829147</v>
      </c>
      <c r="AJ69">
        <f t="shared" si="24"/>
        <v>0.40902285870818389</v>
      </c>
      <c r="AK69">
        <f t="shared" si="25"/>
        <v>19.674801813829149</v>
      </c>
      <c r="AL69">
        <f t="shared" si="56"/>
        <v>46.459279636980284</v>
      </c>
      <c r="AM69">
        <f t="shared" si="26"/>
        <v>0.81086739777006189</v>
      </c>
      <c r="AN69">
        <f t="shared" si="27"/>
        <v>0.98589457060394492</v>
      </c>
      <c r="AO69" t="s">
        <v>137</v>
      </c>
      <c r="AP69">
        <f t="shared" si="28"/>
        <v>250.28183539514387</v>
      </c>
      <c r="AQ69">
        <f t="shared" si="29"/>
        <v>250</v>
      </c>
      <c r="AR69">
        <f t="shared" si="30"/>
        <v>16</v>
      </c>
      <c r="AS69">
        <f t="shared" si="31"/>
        <v>54</v>
      </c>
      <c r="AT69">
        <f t="shared" si="32"/>
        <v>4.3682420855797437</v>
      </c>
      <c r="AU69">
        <f t="shared" si="33"/>
        <v>248.66274757045693</v>
      </c>
      <c r="AV69" s="18">
        <f t="shared" si="34"/>
        <v>16.57751650469713</v>
      </c>
      <c r="AW69">
        <f t="shared" si="35"/>
        <v>4.3399836721600034</v>
      </c>
      <c r="AX69">
        <f t="shared" si="36"/>
        <v>-21.986772752241375</v>
      </c>
      <c r="AY69" t="str">
        <f t="shared" si="37"/>
        <v>NEGATIF</v>
      </c>
      <c r="AZ69">
        <f t="shared" si="38"/>
        <v>21</v>
      </c>
      <c r="BA69">
        <f t="shared" si="39"/>
        <v>59</v>
      </c>
      <c r="BB69">
        <f t="shared" si="40"/>
        <v>12</v>
      </c>
      <c r="BC69">
        <f t="shared" si="41"/>
        <v>-0.38374157641438744</v>
      </c>
      <c r="BD69">
        <f t="shared" si="42"/>
        <v>0.98138690721844823</v>
      </c>
      <c r="BE69">
        <f t="shared" si="43"/>
        <v>0.12222152900771403</v>
      </c>
      <c r="BF69">
        <f t="shared" si="44"/>
        <v>1.9428132568574878</v>
      </c>
      <c r="BG69">
        <f t="shared" si="45"/>
        <v>58.071435569112893</v>
      </c>
      <c r="BH69">
        <f t="shared" si="46"/>
        <v>16.57751650469713</v>
      </c>
      <c r="BI69">
        <f t="shared" si="47"/>
        <v>238.07143556911291</v>
      </c>
      <c r="BJ69">
        <f t="shared" si="48"/>
        <v>238</v>
      </c>
      <c r="BK69">
        <f t="shared" si="49"/>
        <v>4</v>
      </c>
      <c r="BL69">
        <f t="shared" si="50"/>
        <v>17</v>
      </c>
      <c r="BM69">
        <f t="shared" si="51"/>
        <v>36.0406147718112</v>
      </c>
      <c r="BN69" t="str">
        <f t="shared" si="52"/>
        <v>POSITIF</v>
      </c>
      <c r="BO69">
        <f t="shared" si="53"/>
        <v>36</v>
      </c>
      <c r="BP69">
        <f t="shared" si="54"/>
        <v>2</v>
      </c>
      <c r="BQ69">
        <f t="shared" si="55"/>
        <v>26</v>
      </c>
    </row>
    <row r="70" spans="1:70">
      <c r="A70">
        <f t="shared" ref="A70" si="111">A68</f>
        <v>7.0027777777777782</v>
      </c>
      <c r="B70">
        <f t="shared" si="71"/>
        <v>111.315</v>
      </c>
      <c r="C70">
        <f>INT(G3/15)</f>
        <v>7</v>
      </c>
      <c r="D70">
        <f>L3</f>
        <v>2013</v>
      </c>
      <c r="E70">
        <f>L2</f>
        <v>12</v>
      </c>
      <c r="F70">
        <f>L4-1</f>
        <v>2</v>
      </c>
      <c r="H70">
        <v>14</v>
      </c>
      <c r="I70">
        <v>45</v>
      </c>
      <c r="J70">
        <f t="shared" si="0"/>
        <v>14.75</v>
      </c>
      <c r="L70">
        <f t="shared" si="1"/>
        <v>20</v>
      </c>
      <c r="M70">
        <f t="shared" si="2"/>
        <v>-13</v>
      </c>
      <c r="N70">
        <f t="shared" si="3"/>
        <v>2456628.822916667</v>
      </c>
      <c r="O70">
        <f t="shared" si="89"/>
        <v>7.9269203913977097E-4</v>
      </c>
      <c r="P70">
        <f t="shared" si="4"/>
        <v>2456628.8237093589</v>
      </c>
      <c r="Q70">
        <f t="shared" si="5"/>
        <v>0.13918750744309177</v>
      </c>
      <c r="R70">
        <f t="shared" si="6"/>
        <v>251.32348449453457</v>
      </c>
      <c r="S70">
        <f t="shared" si="7"/>
        <v>328.14718157548486</v>
      </c>
      <c r="T70">
        <f t="shared" si="8"/>
        <v>-1.0281961386850229</v>
      </c>
      <c r="U70">
        <f t="shared" si="9"/>
        <v>4.3864222920145446</v>
      </c>
      <c r="V70">
        <f t="shared" si="10"/>
        <v>5.727248749631884</v>
      </c>
      <c r="W70">
        <f t="shared" si="11"/>
        <v>1.6702754124687389E-2</v>
      </c>
      <c r="X70">
        <f t="shared" si="12"/>
        <v>250.29528835584955</v>
      </c>
      <c r="Y70">
        <f t="shared" si="13"/>
        <v>327.11898543679985</v>
      </c>
      <c r="Z70">
        <f t="shared" si="14"/>
        <v>5.7093033416555388</v>
      </c>
      <c r="AA70">
        <f t="shared" si="15"/>
        <v>215.83691491529632</v>
      </c>
      <c r="AB70">
        <f t="shared" si="16"/>
        <v>3.7670648126187789</v>
      </c>
      <c r="AC70">
        <f t="shared" si="17"/>
        <v>23.437481091991334</v>
      </c>
      <c r="AD70">
        <f t="shared" si="18"/>
        <v>-2.1976161868289684E-3</v>
      </c>
      <c r="AE70">
        <f t="shared" si="19"/>
        <v>23.435283475804503</v>
      </c>
      <c r="AF70">
        <f t="shared" si="20"/>
        <v>2456628.5</v>
      </c>
      <c r="AG70">
        <f t="shared" si="21"/>
        <v>0.13917864476386038</v>
      </c>
      <c r="AH70">
        <f t="shared" si="22"/>
        <v>4.7332674937041475</v>
      </c>
      <c r="AI70">
        <f t="shared" si="23"/>
        <v>12.504486291166646</v>
      </c>
      <c r="AJ70">
        <f t="shared" si="24"/>
        <v>0.40902285779100944</v>
      </c>
      <c r="AK70">
        <f t="shared" si="25"/>
        <v>19.925486291166646</v>
      </c>
      <c r="AL70">
        <f t="shared" si="56"/>
        <v>50.208276615647414</v>
      </c>
      <c r="AM70">
        <f t="shared" si="26"/>
        <v>0.8762997386951229</v>
      </c>
      <c r="AN70">
        <f t="shared" si="27"/>
        <v>0.98589294531088578</v>
      </c>
      <c r="AO70" t="s">
        <v>137</v>
      </c>
      <c r="AP70">
        <f t="shared" si="28"/>
        <v>250.29239695078141</v>
      </c>
      <c r="AQ70">
        <f t="shared" si="29"/>
        <v>250</v>
      </c>
      <c r="AR70">
        <f t="shared" si="30"/>
        <v>17</v>
      </c>
      <c r="AS70">
        <f t="shared" si="31"/>
        <v>32</v>
      </c>
      <c r="AT70">
        <f t="shared" si="32"/>
        <v>4.3684264194997509</v>
      </c>
      <c r="AU70">
        <f t="shared" si="33"/>
        <v>248.67401775185229</v>
      </c>
      <c r="AV70" s="18">
        <f t="shared" si="34"/>
        <v>16.578267850123485</v>
      </c>
      <c r="AW70">
        <f t="shared" si="35"/>
        <v>4.3401803739326494</v>
      </c>
      <c r="AX70">
        <f t="shared" si="36"/>
        <v>-21.988300687740558</v>
      </c>
      <c r="AY70" t="str">
        <f t="shared" si="37"/>
        <v>NEGATIF</v>
      </c>
      <c r="AZ70">
        <f t="shared" si="38"/>
        <v>21</v>
      </c>
      <c r="BA70">
        <f t="shared" si="39"/>
        <v>59</v>
      </c>
      <c r="BB70">
        <f t="shared" si="40"/>
        <v>17</v>
      </c>
      <c r="BC70">
        <f t="shared" si="41"/>
        <v>-0.38376824391960629</v>
      </c>
      <c r="BD70">
        <f t="shared" si="42"/>
        <v>1.0135377520407671</v>
      </c>
      <c r="BE70">
        <f t="shared" si="43"/>
        <v>0.12222152900771403</v>
      </c>
      <c r="BF70">
        <f t="shared" si="44"/>
        <v>1.9428132568574878</v>
      </c>
      <c r="BG70">
        <f t="shared" si="45"/>
        <v>59.6975146928378</v>
      </c>
      <c r="BH70">
        <f t="shared" si="46"/>
        <v>16.578267850123485</v>
      </c>
      <c r="BI70">
        <f t="shared" si="47"/>
        <v>239.69751469283779</v>
      </c>
      <c r="BJ70">
        <f t="shared" si="48"/>
        <v>239</v>
      </c>
      <c r="BK70">
        <f t="shared" si="49"/>
        <v>41</v>
      </c>
      <c r="BL70">
        <f t="shared" si="50"/>
        <v>51</v>
      </c>
      <c r="BM70">
        <f t="shared" si="51"/>
        <v>32.913376212747046</v>
      </c>
      <c r="BN70" t="str">
        <f t="shared" si="52"/>
        <v>POSITIF</v>
      </c>
      <c r="BO70">
        <f t="shared" si="53"/>
        <v>32</v>
      </c>
      <c r="BP70">
        <f t="shared" si="54"/>
        <v>54</v>
      </c>
      <c r="BQ70">
        <f t="shared" si="55"/>
        <v>48</v>
      </c>
    </row>
    <row r="71" spans="1:70">
      <c r="A71">
        <f t="shared" ref="A71" si="112">A69</f>
        <v>7.0027777777777782</v>
      </c>
      <c r="B71">
        <f t="shared" si="71"/>
        <v>111.315</v>
      </c>
      <c r="C71">
        <f>INT(G3/15)</f>
        <v>7</v>
      </c>
      <c r="D71">
        <f>L3</f>
        <v>2013</v>
      </c>
      <c r="E71">
        <f>L2</f>
        <v>12</v>
      </c>
      <c r="F71">
        <f>L4-1</f>
        <v>2</v>
      </c>
      <c r="H71">
        <v>15</v>
      </c>
      <c r="I71">
        <v>0</v>
      </c>
      <c r="J71">
        <f t="shared" si="0"/>
        <v>15</v>
      </c>
      <c r="L71">
        <f t="shared" si="1"/>
        <v>20</v>
      </c>
      <c r="M71">
        <f t="shared" si="2"/>
        <v>-13</v>
      </c>
      <c r="N71">
        <f t="shared" si="3"/>
        <v>2456628.8333333335</v>
      </c>
      <c r="O71">
        <f t="shared" si="89"/>
        <v>7.9269203913977097E-4</v>
      </c>
      <c r="P71">
        <f t="shared" si="4"/>
        <v>2456628.8341260254</v>
      </c>
      <c r="Q71">
        <f t="shared" si="5"/>
        <v>0.13918779263587785</v>
      </c>
      <c r="R71">
        <f t="shared" si="6"/>
        <v>251.33375165437428</v>
      </c>
      <c r="S71">
        <f t="shared" si="7"/>
        <v>328.15744824493686</v>
      </c>
      <c r="T71">
        <f t="shared" si="8"/>
        <v>-1.027901671245127</v>
      </c>
      <c r="U71">
        <f t="shared" si="9"/>
        <v>4.3866014877585764</v>
      </c>
      <c r="V71">
        <f t="shared" si="10"/>
        <v>5.727427936817036</v>
      </c>
      <c r="W71">
        <f t="shared" si="11"/>
        <v>1.6702754112709293E-2</v>
      </c>
      <c r="X71">
        <f t="shared" si="12"/>
        <v>250.30584998312915</v>
      </c>
      <c r="Y71">
        <f t="shared" si="13"/>
        <v>327.12954657369175</v>
      </c>
      <c r="Z71">
        <f t="shared" si="14"/>
        <v>5.7094876682670561</v>
      </c>
      <c r="AA71">
        <f t="shared" si="15"/>
        <v>215.83636331358767</v>
      </c>
      <c r="AB71">
        <f t="shared" si="16"/>
        <v>3.7670551853528034</v>
      </c>
      <c r="AC71">
        <f t="shared" si="17"/>
        <v>23.437481088282638</v>
      </c>
      <c r="AD71">
        <f t="shared" si="18"/>
        <v>-2.1976650119937507E-3</v>
      </c>
      <c r="AE71">
        <f t="shared" si="19"/>
        <v>23.435283423270644</v>
      </c>
      <c r="AF71">
        <f t="shared" si="20"/>
        <v>2456628.5</v>
      </c>
      <c r="AG71">
        <f t="shared" si="21"/>
        <v>0.13917864476386038</v>
      </c>
      <c r="AH71">
        <f t="shared" si="22"/>
        <v>4.7332674937041475</v>
      </c>
      <c r="AI71">
        <f t="shared" si="23"/>
        <v>12.755170768504147</v>
      </c>
      <c r="AJ71">
        <f t="shared" si="24"/>
        <v>0.40902285687412065</v>
      </c>
      <c r="AK71">
        <f t="shared" si="25"/>
        <v>20.176170768504146</v>
      </c>
      <c r="AL71">
        <f t="shared" si="56"/>
        <v>53.95727331501849</v>
      </c>
      <c r="AM71">
        <f t="shared" si="26"/>
        <v>0.94173207474554821</v>
      </c>
      <c r="AN71">
        <f t="shared" si="27"/>
        <v>0.98589132048126316</v>
      </c>
      <c r="AO71" t="s">
        <v>137</v>
      </c>
      <c r="AP71">
        <f t="shared" si="28"/>
        <v>250.30295854075445</v>
      </c>
      <c r="AQ71">
        <f t="shared" si="29"/>
        <v>250</v>
      </c>
      <c r="AR71">
        <f t="shared" si="30"/>
        <v>18</v>
      </c>
      <c r="AS71">
        <f t="shared" si="31"/>
        <v>10</v>
      </c>
      <c r="AT71">
        <f t="shared" si="32"/>
        <v>4.3686107540190262</v>
      </c>
      <c r="AU71">
        <f t="shared" si="33"/>
        <v>248.6852882125437</v>
      </c>
      <c r="AV71" s="18">
        <f t="shared" si="34"/>
        <v>16.57901921416958</v>
      </c>
      <c r="AW71">
        <f t="shared" si="35"/>
        <v>4.3403770805799313</v>
      </c>
      <c r="AX71">
        <f t="shared" si="36"/>
        <v>-21.989827858539556</v>
      </c>
      <c r="AY71" t="str">
        <f t="shared" si="37"/>
        <v>NEGATIF</v>
      </c>
      <c r="AZ71">
        <f t="shared" si="38"/>
        <v>21</v>
      </c>
      <c r="BA71">
        <f t="shared" si="39"/>
        <v>59</v>
      </c>
      <c r="BB71">
        <f t="shared" si="40"/>
        <v>23</v>
      </c>
      <c r="BC71">
        <f t="shared" si="41"/>
        <v>-0.38379489807828915</v>
      </c>
      <c r="BD71">
        <f t="shared" si="42"/>
        <v>1.041918186647711</v>
      </c>
      <c r="BE71">
        <f t="shared" si="43"/>
        <v>0.12222152900771403</v>
      </c>
      <c r="BF71">
        <f t="shared" si="44"/>
        <v>1.9428132568574878</v>
      </c>
      <c r="BG71">
        <f t="shared" si="45"/>
        <v>61.134723571477927</v>
      </c>
      <c r="BH71">
        <f t="shared" si="46"/>
        <v>16.57901921416958</v>
      </c>
      <c r="BI71">
        <f t="shared" si="47"/>
        <v>241.13472357147793</v>
      </c>
      <c r="BJ71">
        <f t="shared" si="48"/>
        <v>241</v>
      </c>
      <c r="BK71">
        <f t="shared" si="49"/>
        <v>8</v>
      </c>
      <c r="BL71">
        <f t="shared" si="50"/>
        <v>5</v>
      </c>
      <c r="BM71">
        <f t="shared" si="51"/>
        <v>29.72663425094866</v>
      </c>
      <c r="BN71" t="str">
        <f t="shared" si="52"/>
        <v>POSITIF</v>
      </c>
      <c r="BO71">
        <f t="shared" si="53"/>
        <v>29</v>
      </c>
      <c r="BP71">
        <f t="shared" si="54"/>
        <v>43</v>
      </c>
      <c r="BQ71">
        <f t="shared" si="55"/>
        <v>35</v>
      </c>
    </row>
    <row r="72" spans="1:70">
      <c r="A72">
        <f t="shared" ref="A72" si="113">A70</f>
        <v>7.0027777777777782</v>
      </c>
      <c r="B72">
        <f t="shared" si="71"/>
        <v>111.315</v>
      </c>
      <c r="C72">
        <f>INT(G3/15)</f>
        <v>7</v>
      </c>
      <c r="D72">
        <f>L3</f>
        <v>2013</v>
      </c>
      <c r="E72">
        <f>L2</f>
        <v>12</v>
      </c>
      <c r="F72">
        <f>L4-1</f>
        <v>2</v>
      </c>
      <c r="H72">
        <v>15</v>
      </c>
      <c r="I72">
        <v>15</v>
      </c>
      <c r="J72">
        <f t="shared" si="0"/>
        <v>15.25</v>
      </c>
      <c r="L72">
        <f t="shared" si="1"/>
        <v>20</v>
      </c>
      <c r="M72">
        <f t="shared" si="2"/>
        <v>-13</v>
      </c>
      <c r="N72">
        <f t="shared" si="3"/>
        <v>2456628.84375</v>
      </c>
      <c r="O72">
        <f t="shared" si="89"/>
        <v>7.9269203913977097E-4</v>
      </c>
      <c r="P72">
        <f t="shared" si="4"/>
        <v>2456628.8445426919</v>
      </c>
      <c r="Q72">
        <f t="shared" si="5"/>
        <v>0.13918807782866391</v>
      </c>
      <c r="R72">
        <f t="shared" si="6"/>
        <v>251.344018814214</v>
      </c>
      <c r="S72">
        <f t="shared" si="7"/>
        <v>328.16771491438703</v>
      </c>
      <c r="T72">
        <f t="shared" si="8"/>
        <v>-1.0276071690068758</v>
      </c>
      <c r="U72">
        <f t="shared" si="9"/>
        <v>4.3867806835026082</v>
      </c>
      <c r="V72">
        <f t="shared" si="10"/>
        <v>5.7276071240021551</v>
      </c>
      <c r="W72">
        <f t="shared" si="11"/>
        <v>1.6702754100731198E-2</v>
      </c>
      <c r="X72">
        <f t="shared" si="12"/>
        <v>250.31641164520713</v>
      </c>
      <c r="Y72">
        <f t="shared" si="13"/>
        <v>327.14010774538013</v>
      </c>
      <c r="Z72">
        <f t="shared" si="14"/>
        <v>5.7096719954858868</v>
      </c>
      <c r="AA72">
        <f t="shared" si="15"/>
        <v>215.83581171187907</v>
      </c>
      <c r="AB72">
        <f t="shared" si="16"/>
        <v>3.7670455580868287</v>
      </c>
      <c r="AC72">
        <f t="shared" si="17"/>
        <v>23.437481084573943</v>
      </c>
      <c r="AD72">
        <f t="shared" si="18"/>
        <v>-2.1977138207959291E-3</v>
      </c>
      <c r="AE72">
        <f t="shared" si="19"/>
        <v>23.435283370753147</v>
      </c>
      <c r="AF72">
        <f t="shared" si="20"/>
        <v>2456628.5</v>
      </c>
      <c r="AG72">
        <f t="shared" si="21"/>
        <v>0.13917864476386038</v>
      </c>
      <c r="AH72">
        <f t="shared" si="22"/>
        <v>4.7332674937041475</v>
      </c>
      <c r="AI72">
        <f t="shared" si="23"/>
        <v>13.005855245841648</v>
      </c>
      <c r="AJ72">
        <f t="shared" si="24"/>
        <v>0.40902285595751742</v>
      </c>
      <c r="AK72">
        <f t="shared" si="25"/>
        <v>20.426855245841647</v>
      </c>
      <c r="AL72">
        <f t="shared" si="56"/>
        <v>57.706269734696072</v>
      </c>
      <c r="AM72">
        <f t="shared" si="26"/>
        <v>1.0071644059144012</v>
      </c>
      <c r="AN72">
        <f t="shared" si="27"/>
        <v>0.98588969611506083</v>
      </c>
      <c r="AO72" t="s">
        <v>137</v>
      </c>
      <c r="AP72">
        <f t="shared" si="28"/>
        <v>250.31352016552557</v>
      </c>
      <c r="AQ72">
        <f t="shared" si="29"/>
        <v>250</v>
      </c>
      <c r="AR72">
        <f t="shared" si="30"/>
        <v>18</v>
      </c>
      <c r="AS72">
        <f t="shared" si="31"/>
        <v>48</v>
      </c>
      <c r="AT72">
        <f t="shared" si="32"/>
        <v>4.3687950891456424</v>
      </c>
      <c r="AU72">
        <f t="shared" si="33"/>
        <v>248.69655895292863</v>
      </c>
      <c r="AV72" s="18">
        <f t="shared" si="34"/>
        <v>16.579770596861909</v>
      </c>
      <c r="AW72">
        <f t="shared" si="35"/>
        <v>4.3405737921087857</v>
      </c>
      <c r="AX72">
        <f t="shared" si="36"/>
        <v>-21.991354264622036</v>
      </c>
      <c r="AY72" t="str">
        <f t="shared" si="37"/>
        <v>NEGATIF</v>
      </c>
      <c r="AZ72">
        <f t="shared" si="38"/>
        <v>21</v>
      </c>
      <c r="BA72">
        <f t="shared" si="39"/>
        <v>59</v>
      </c>
      <c r="BB72">
        <f t="shared" si="40"/>
        <v>28</v>
      </c>
      <c r="BC72">
        <f t="shared" si="41"/>
        <v>-0.38382153889015086</v>
      </c>
      <c r="BD72">
        <f t="shared" si="42"/>
        <v>1.0670022136188768</v>
      </c>
      <c r="BE72">
        <f t="shared" si="43"/>
        <v>0.12222152900771403</v>
      </c>
      <c r="BF72">
        <f t="shared" si="44"/>
        <v>1.9428132568574878</v>
      </c>
      <c r="BG72">
        <f t="shared" si="45"/>
        <v>62.405795908286329</v>
      </c>
      <c r="BH72">
        <f t="shared" si="46"/>
        <v>16.579770596861909</v>
      </c>
      <c r="BI72">
        <f t="shared" si="47"/>
        <v>242.40579590828634</v>
      </c>
      <c r="BJ72">
        <f t="shared" si="48"/>
        <v>242</v>
      </c>
      <c r="BK72">
        <f t="shared" si="49"/>
        <v>24</v>
      </c>
      <c r="BL72">
        <f t="shared" si="50"/>
        <v>20</v>
      </c>
      <c r="BM72">
        <f t="shared" si="51"/>
        <v>26.489756400397923</v>
      </c>
      <c r="BN72" t="str">
        <f t="shared" si="52"/>
        <v>POSITIF</v>
      </c>
      <c r="BO72">
        <f t="shared" si="53"/>
        <v>26</v>
      </c>
      <c r="BP72">
        <f t="shared" si="54"/>
        <v>29</v>
      </c>
      <c r="BQ72">
        <f t="shared" si="55"/>
        <v>23</v>
      </c>
    </row>
    <row r="73" spans="1:70">
      <c r="A73">
        <f t="shared" ref="A73" si="114">A71</f>
        <v>7.0027777777777782</v>
      </c>
      <c r="B73">
        <f t="shared" si="71"/>
        <v>111.315</v>
      </c>
      <c r="C73">
        <f>INT(G3/15)</f>
        <v>7</v>
      </c>
      <c r="D73">
        <f>L3</f>
        <v>2013</v>
      </c>
      <c r="E73">
        <f>L2</f>
        <v>12</v>
      </c>
      <c r="F73">
        <f>L4-1</f>
        <v>2</v>
      </c>
      <c r="H73">
        <v>15</v>
      </c>
      <c r="I73">
        <v>30</v>
      </c>
      <c r="J73">
        <f t="shared" si="0"/>
        <v>15.5</v>
      </c>
      <c r="L73">
        <f t="shared" si="1"/>
        <v>20</v>
      </c>
      <c r="M73">
        <f t="shared" si="2"/>
        <v>-13</v>
      </c>
      <c r="N73">
        <f t="shared" si="3"/>
        <v>2456628.854166667</v>
      </c>
      <c r="O73">
        <f t="shared" si="89"/>
        <v>7.9269203913977097E-4</v>
      </c>
      <c r="P73">
        <f t="shared" si="4"/>
        <v>2456628.8549593589</v>
      </c>
      <c r="Q73">
        <f t="shared" si="5"/>
        <v>0.13918836302146276</v>
      </c>
      <c r="R73">
        <f t="shared" si="6"/>
        <v>251.35428597451391</v>
      </c>
      <c r="S73">
        <f t="shared" si="7"/>
        <v>328.17798158429832</v>
      </c>
      <c r="T73">
        <f t="shared" si="8"/>
        <v>-1.0273126319667416</v>
      </c>
      <c r="U73">
        <f t="shared" si="9"/>
        <v>4.3869598792546718</v>
      </c>
      <c r="V73">
        <f t="shared" si="10"/>
        <v>5.7277863111953229</v>
      </c>
      <c r="W73">
        <f t="shared" si="11"/>
        <v>1.6702754088753099E-2</v>
      </c>
      <c r="X73">
        <f t="shared" si="12"/>
        <v>250.32697334254718</v>
      </c>
      <c r="Y73">
        <f t="shared" si="13"/>
        <v>327.15066895233156</v>
      </c>
      <c r="Z73">
        <f t="shared" si="14"/>
        <v>5.7098563233201736</v>
      </c>
      <c r="AA73">
        <f t="shared" si="15"/>
        <v>215.83526011014575</v>
      </c>
      <c r="AB73">
        <f t="shared" si="16"/>
        <v>3.7670359308204224</v>
      </c>
      <c r="AC73">
        <f t="shared" si="17"/>
        <v>23.437481080865247</v>
      </c>
      <c r="AD73">
        <f t="shared" si="18"/>
        <v>-2.19776261323327E-3</v>
      </c>
      <c r="AE73">
        <f t="shared" si="19"/>
        <v>23.435283318252015</v>
      </c>
      <c r="AF73">
        <f t="shared" si="20"/>
        <v>2456628.5</v>
      </c>
      <c r="AG73">
        <f t="shared" si="21"/>
        <v>0.13917864476386038</v>
      </c>
      <c r="AH73">
        <f t="shared" si="22"/>
        <v>4.7332674937041475</v>
      </c>
      <c r="AI73">
        <f t="shared" si="23"/>
        <v>13.256539723179147</v>
      </c>
      <c r="AJ73">
        <f t="shared" si="24"/>
        <v>0.40902285504119978</v>
      </c>
      <c r="AK73">
        <f t="shared" si="25"/>
        <v>20.677539723179148</v>
      </c>
      <c r="AL73">
        <f t="shared" si="56"/>
        <v>61.455265874281281</v>
      </c>
      <c r="AM73">
        <f t="shared" si="26"/>
        <v>1.0725967321947198</v>
      </c>
      <c r="AN73">
        <f t="shared" si="27"/>
        <v>0.98588807221226293</v>
      </c>
      <c r="AO73" t="s">
        <v>137</v>
      </c>
      <c r="AP73">
        <f t="shared" si="28"/>
        <v>250.32408182555852</v>
      </c>
      <c r="AQ73">
        <f t="shared" si="29"/>
        <v>250</v>
      </c>
      <c r="AR73">
        <f t="shared" si="30"/>
        <v>19</v>
      </c>
      <c r="AS73">
        <f t="shared" si="31"/>
        <v>26</v>
      </c>
      <c r="AT73">
        <f t="shared" si="32"/>
        <v>4.3689794248876943</v>
      </c>
      <c r="AU73">
        <f t="shared" si="33"/>
        <v>248.70782997340595</v>
      </c>
      <c r="AV73" s="18">
        <f t="shared" si="34"/>
        <v>16.580521998227063</v>
      </c>
      <c r="AW73">
        <f t="shared" si="35"/>
        <v>4.340770508526175</v>
      </c>
      <c r="AX73">
        <f t="shared" si="36"/>
        <v>-21.992879905971744</v>
      </c>
      <c r="AY73" t="str">
        <f t="shared" si="37"/>
        <v>NEGATIF</v>
      </c>
      <c r="AZ73">
        <f t="shared" si="38"/>
        <v>21</v>
      </c>
      <c r="BA73">
        <f t="shared" si="39"/>
        <v>59</v>
      </c>
      <c r="BB73">
        <f t="shared" si="40"/>
        <v>34</v>
      </c>
      <c r="BC73">
        <f t="shared" si="41"/>
        <v>-0.38384816635490787</v>
      </c>
      <c r="BD73">
        <f t="shared" si="42"/>
        <v>1.0891866109272017</v>
      </c>
      <c r="BE73">
        <f t="shared" si="43"/>
        <v>0.12222152900771403</v>
      </c>
      <c r="BF73">
        <f t="shared" si="44"/>
        <v>1.9428132568574878</v>
      </c>
      <c r="BG73">
        <f t="shared" si="45"/>
        <v>63.529672895968787</v>
      </c>
      <c r="BH73">
        <f t="shared" si="46"/>
        <v>16.580521998227063</v>
      </c>
      <c r="BI73">
        <f t="shared" si="47"/>
        <v>243.52967289596879</v>
      </c>
      <c r="BJ73">
        <f t="shared" si="48"/>
        <v>243</v>
      </c>
      <c r="BK73">
        <f t="shared" si="49"/>
        <v>31</v>
      </c>
      <c r="BL73">
        <f t="shared" si="50"/>
        <v>46</v>
      </c>
      <c r="BM73">
        <f t="shared" si="51"/>
        <v>23.210474654094522</v>
      </c>
      <c r="BN73" t="str">
        <f t="shared" si="52"/>
        <v>POSITIF</v>
      </c>
      <c r="BO73">
        <f t="shared" si="53"/>
        <v>23</v>
      </c>
      <c r="BP73">
        <f t="shared" si="54"/>
        <v>12</v>
      </c>
      <c r="BQ73">
        <f t="shared" si="55"/>
        <v>37</v>
      </c>
    </row>
    <row r="74" spans="1:70">
      <c r="A74">
        <f t="shared" ref="A74" si="115">A72</f>
        <v>7.0027777777777782</v>
      </c>
      <c r="B74">
        <f t="shared" si="71"/>
        <v>111.315</v>
      </c>
      <c r="C74">
        <f>INT(G3/15)</f>
        <v>7</v>
      </c>
      <c r="D74">
        <f>L3</f>
        <v>2013</v>
      </c>
      <c r="E74">
        <f>L2</f>
        <v>12</v>
      </c>
      <c r="F74">
        <f>L4-1</f>
        <v>2</v>
      </c>
      <c r="H74">
        <v>15</v>
      </c>
      <c r="I74">
        <v>45</v>
      </c>
      <c r="J74">
        <f t="shared" si="0"/>
        <v>15.75</v>
      </c>
      <c r="L74">
        <f t="shared" si="1"/>
        <v>20</v>
      </c>
      <c r="M74">
        <f t="shared" si="2"/>
        <v>-13</v>
      </c>
      <c r="N74">
        <f t="shared" si="3"/>
        <v>2456628.8645833335</v>
      </c>
      <c r="O74">
        <f t="shared" si="89"/>
        <v>7.9269203913977097E-4</v>
      </c>
      <c r="P74">
        <f t="shared" si="4"/>
        <v>2456628.8653760254</v>
      </c>
      <c r="Q74">
        <f t="shared" si="5"/>
        <v>0.13918864821424881</v>
      </c>
      <c r="R74">
        <f t="shared" si="6"/>
        <v>251.36455313435363</v>
      </c>
      <c r="S74">
        <f t="shared" si="7"/>
        <v>328.1882482537485</v>
      </c>
      <c r="T74">
        <f t="shared" si="8"/>
        <v>-1.0270180601609418</v>
      </c>
      <c r="U74">
        <f t="shared" si="9"/>
        <v>4.3871390749987036</v>
      </c>
      <c r="V74">
        <f t="shared" si="10"/>
        <v>5.727965498380442</v>
      </c>
      <c r="W74">
        <f t="shared" si="11"/>
        <v>1.6702754076775003E-2</v>
      </c>
      <c r="X74">
        <f t="shared" si="12"/>
        <v>250.33753507419269</v>
      </c>
      <c r="Y74">
        <f t="shared" si="13"/>
        <v>327.16123019358753</v>
      </c>
      <c r="Z74">
        <f t="shared" si="14"/>
        <v>5.7100406517531876</v>
      </c>
      <c r="AA74">
        <f t="shared" si="15"/>
        <v>215.83470850843716</v>
      </c>
      <c r="AB74">
        <f t="shared" si="16"/>
        <v>3.7670263035544478</v>
      </c>
      <c r="AC74">
        <f t="shared" si="17"/>
        <v>23.437481077156551</v>
      </c>
      <c r="AD74">
        <f t="shared" si="18"/>
        <v>-2.1978113892969818E-3</v>
      </c>
      <c r="AE74">
        <f t="shared" si="19"/>
        <v>23.435283265767254</v>
      </c>
      <c r="AF74">
        <f t="shared" si="20"/>
        <v>2456628.5</v>
      </c>
      <c r="AG74">
        <f t="shared" si="21"/>
        <v>0.13917864476386038</v>
      </c>
      <c r="AH74">
        <f t="shared" si="22"/>
        <v>4.7332674937041475</v>
      </c>
      <c r="AI74">
        <f t="shared" si="23"/>
        <v>13.507224200516648</v>
      </c>
      <c r="AJ74">
        <f t="shared" si="24"/>
        <v>0.40902285412516787</v>
      </c>
      <c r="AK74">
        <f t="shared" si="25"/>
        <v>20.928224200516649</v>
      </c>
      <c r="AL74">
        <f t="shared" si="56"/>
        <v>65.204261734891134</v>
      </c>
      <c r="AM74">
        <f t="shared" si="26"/>
        <v>1.1380290536060003</v>
      </c>
      <c r="AN74">
        <f t="shared" si="27"/>
        <v>0.98588644877307208</v>
      </c>
      <c r="AO74" t="s">
        <v>137</v>
      </c>
      <c r="AP74">
        <f t="shared" si="28"/>
        <v>250.33464351989667</v>
      </c>
      <c r="AQ74">
        <f t="shared" si="29"/>
        <v>250</v>
      </c>
      <c r="AR74">
        <f t="shared" si="30"/>
        <v>20</v>
      </c>
      <c r="AS74">
        <f t="shared" si="31"/>
        <v>4</v>
      </c>
      <c r="AT74">
        <f t="shared" si="32"/>
        <v>4.3691637612284842</v>
      </c>
      <c r="AU74">
        <f t="shared" si="33"/>
        <v>248.71910127285861</v>
      </c>
      <c r="AV74" s="18">
        <f t="shared" si="34"/>
        <v>16.581273418190573</v>
      </c>
      <c r="AW74">
        <f t="shared" si="35"/>
        <v>4.3409672298126019</v>
      </c>
      <c r="AX74">
        <f t="shared" si="36"/>
        <v>-21.994404782367294</v>
      </c>
      <c r="AY74" t="str">
        <f t="shared" si="37"/>
        <v>NEGATIF</v>
      </c>
      <c r="AZ74">
        <f t="shared" si="38"/>
        <v>21</v>
      </c>
      <c r="BA74">
        <f t="shared" si="39"/>
        <v>59</v>
      </c>
      <c r="BB74">
        <f t="shared" si="40"/>
        <v>39</v>
      </c>
      <c r="BC74">
        <f t="shared" si="41"/>
        <v>-0.38387478046869616</v>
      </c>
      <c r="BD74">
        <f t="shared" si="42"/>
        <v>1.1088019647496563</v>
      </c>
      <c r="BE74">
        <f t="shared" si="43"/>
        <v>0.12222152900771403</v>
      </c>
      <c r="BF74">
        <f t="shared" si="44"/>
        <v>1.9428132568574878</v>
      </c>
      <c r="BG74">
        <f t="shared" si="45"/>
        <v>64.522060680025447</v>
      </c>
      <c r="BH74">
        <f t="shared" si="46"/>
        <v>16.581273418190573</v>
      </c>
      <c r="BI74">
        <f t="shared" si="47"/>
        <v>244.52206068002545</v>
      </c>
      <c r="BJ74">
        <f t="shared" si="48"/>
        <v>244</v>
      </c>
      <c r="BK74">
        <f t="shared" si="49"/>
        <v>31</v>
      </c>
      <c r="BL74">
        <f t="shared" si="50"/>
        <v>19</v>
      </c>
      <c r="BM74">
        <f t="shared" si="51"/>
        <v>19.895217957520767</v>
      </c>
      <c r="BN74" t="str">
        <f t="shared" si="52"/>
        <v>POSITIF</v>
      </c>
      <c r="BO74">
        <f t="shared" si="53"/>
        <v>19</v>
      </c>
      <c r="BP74">
        <f t="shared" si="54"/>
        <v>53</v>
      </c>
      <c r="BQ74">
        <f t="shared" si="55"/>
        <v>42</v>
      </c>
    </row>
    <row r="75" spans="1:70">
      <c r="A75">
        <f t="shared" ref="A75" si="116">A73</f>
        <v>7.0027777777777782</v>
      </c>
      <c r="B75">
        <f t="shared" si="71"/>
        <v>111.315</v>
      </c>
      <c r="C75">
        <f>INT(G3/15)</f>
        <v>7</v>
      </c>
      <c r="D75">
        <f>L3</f>
        <v>2013</v>
      </c>
      <c r="E75">
        <f>L2</f>
        <v>12</v>
      </c>
      <c r="F75">
        <f>L4-1</f>
        <v>2</v>
      </c>
      <c r="H75">
        <v>16</v>
      </c>
      <c r="I75">
        <v>0</v>
      </c>
      <c r="J75">
        <f t="shared" si="0"/>
        <v>16</v>
      </c>
      <c r="L75">
        <f t="shared" si="1"/>
        <v>20</v>
      </c>
      <c r="M75">
        <f t="shared" si="2"/>
        <v>-13</v>
      </c>
      <c r="N75">
        <f t="shared" si="3"/>
        <v>2456628.875</v>
      </c>
      <c r="O75">
        <f t="shared" si="89"/>
        <v>7.9269203913977097E-4</v>
      </c>
      <c r="P75">
        <f t="shared" si="4"/>
        <v>2456628.8757926919</v>
      </c>
      <c r="Q75">
        <f t="shared" si="5"/>
        <v>0.13918893340703489</v>
      </c>
      <c r="R75">
        <f t="shared" si="6"/>
        <v>251.37482029419334</v>
      </c>
      <c r="S75">
        <f t="shared" si="7"/>
        <v>328.19851492319958</v>
      </c>
      <c r="T75">
        <f t="shared" si="8"/>
        <v>-1.0267234535859804</v>
      </c>
      <c r="U75">
        <f t="shared" si="9"/>
        <v>4.3873182707427345</v>
      </c>
      <c r="V75">
        <f t="shared" si="10"/>
        <v>5.7281446855655771</v>
      </c>
      <c r="W75">
        <f t="shared" si="11"/>
        <v>1.6702754064796904E-2</v>
      </c>
      <c r="X75">
        <f t="shared" si="12"/>
        <v>250.34809684060735</v>
      </c>
      <c r="Y75">
        <f t="shared" si="13"/>
        <v>327.17179146961359</v>
      </c>
      <c r="Z75">
        <f t="shared" si="14"/>
        <v>5.710224980793055</v>
      </c>
      <c r="AA75">
        <f t="shared" si="15"/>
        <v>215.83415690672851</v>
      </c>
      <c r="AB75">
        <f t="shared" si="16"/>
        <v>3.7670166762884723</v>
      </c>
      <c r="AC75">
        <f t="shared" si="17"/>
        <v>23.437481073447856</v>
      </c>
      <c r="AD75">
        <f t="shared" si="18"/>
        <v>-2.197860148984836E-3</v>
      </c>
      <c r="AE75">
        <f t="shared" si="19"/>
        <v>23.43528321329887</v>
      </c>
      <c r="AF75">
        <f t="shared" si="20"/>
        <v>2456628.5</v>
      </c>
      <c r="AG75">
        <f t="shared" si="21"/>
        <v>0.13917864476386038</v>
      </c>
      <c r="AH75">
        <f t="shared" si="22"/>
        <v>4.7332674937041475</v>
      </c>
      <c r="AI75">
        <f t="shared" si="23"/>
        <v>13.757908677854147</v>
      </c>
      <c r="AJ75">
        <f t="shared" si="24"/>
        <v>0.40902285320942183</v>
      </c>
      <c r="AK75">
        <f t="shared" si="25"/>
        <v>21.178908677854146</v>
      </c>
      <c r="AL75">
        <f t="shared" si="56"/>
        <v>68.953257316126923</v>
      </c>
      <c r="AM75">
        <f t="shared" si="26"/>
        <v>1.2034613701412833</v>
      </c>
      <c r="AN75">
        <f t="shared" si="27"/>
        <v>0.98588482579747128</v>
      </c>
      <c r="AO75" t="s">
        <v>137</v>
      </c>
      <c r="AP75">
        <f t="shared" si="28"/>
        <v>250.34520524900373</v>
      </c>
      <c r="AQ75">
        <f t="shared" si="29"/>
        <v>250</v>
      </c>
      <c r="AR75">
        <f t="shared" si="30"/>
        <v>20</v>
      </c>
      <c r="AS75">
        <f t="shared" si="31"/>
        <v>42</v>
      </c>
      <c r="AT75">
        <f t="shared" si="32"/>
        <v>4.3693480981761059</v>
      </c>
      <c r="AU75">
        <f t="shared" si="33"/>
        <v>248.73037285168527</v>
      </c>
      <c r="AV75" s="18">
        <f t="shared" si="34"/>
        <v>16.582024856779018</v>
      </c>
      <c r="AW75">
        <f t="shared" si="35"/>
        <v>4.3411639559750252</v>
      </c>
      <c r="AX75">
        <f t="shared" si="36"/>
        <v>-21.995928893792531</v>
      </c>
      <c r="AY75" t="str">
        <f t="shared" si="37"/>
        <v>NEGATIF</v>
      </c>
      <c r="AZ75">
        <f t="shared" si="38"/>
        <v>21</v>
      </c>
      <c r="BA75">
        <f t="shared" si="39"/>
        <v>59</v>
      </c>
      <c r="BB75">
        <f t="shared" si="40"/>
        <v>45</v>
      </c>
      <c r="BC75">
        <f t="shared" si="41"/>
        <v>-0.3839013812312338</v>
      </c>
      <c r="BD75">
        <f t="shared" si="42"/>
        <v>1.1261223990380156</v>
      </c>
      <c r="BE75">
        <f t="shared" si="43"/>
        <v>0.12222152900771403</v>
      </c>
      <c r="BF75">
        <f t="shared" si="44"/>
        <v>1.9428132568574878</v>
      </c>
      <c r="BG75">
        <f t="shared" si="45"/>
        <v>65.395902884774955</v>
      </c>
      <c r="BH75">
        <f t="shared" si="46"/>
        <v>16.582024856779018</v>
      </c>
      <c r="BI75">
        <f t="shared" si="47"/>
        <v>245.39590288477496</v>
      </c>
      <c r="BJ75">
        <f t="shared" si="48"/>
        <v>245</v>
      </c>
      <c r="BK75">
        <f t="shared" si="49"/>
        <v>23</v>
      </c>
      <c r="BL75">
        <f t="shared" si="50"/>
        <v>45</v>
      </c>
      <c r="BM75">
        <f t="shared" si="51"/>
        <v>16.549376041641047</v>
      </c>
      <c r="BN75" t="str">
        <f t="shared" si="52"/>
        <v>POSITIF</v>
      </c>
      <c r="BO75">
        <f t="shared" si="53"/>
        <v>16</v>
      </c>
      <c r="BP75">
        <f t="shared" si="54"/>
        <v>32</v>
      </c>
      <c r="BQ75">
        <f t="shared" si="55"/>
        <v>57</v>
      </c>
    </row>
    <row r="76" spans="1:70">
      <c r="A76">
        <f t="shared" ref="A76" si="117">A74</f>
        <v>7.0027777777777782</v>
      </c>
      <c r="B76">
        <f t="shared" si="71"/>
        <v>111.315</v>
      </c>
      <c r="C76">
        <f>INT(G3/15)</f>
        <v>7</v>
      </c>
      <c r="D76">
        <f>L3</f>
        <v>2013</v>
      </c>
      <c r="E76">
        <f>L2</f>
        <v>12</v>
      </c>
      <c r="F76">
        <f>L4-1</f>
        <v>2</v>
      </c>
      <c r="H76">
        <v>16</v>
      </c>
      <c r="I76">
        <v>15</v>
      </c>
      <c r="J76">
        <f t="shared" si="0"/>
        <v>16.25</v>
      </c>
      <c r="L76">
        <f t="shared" si="1"/>
        <v>20</v>
      </c>
      <c r="M76">
        <f t="shared" si="2"/>
        <v>-13</v>
      </c>
      <c r="N76">
        <f t="shared" si="3"/>
        <v>2456628.885416667</v>
      </c>
      <c r="O76">
        <f>O44</f>
        <v>7.9269203913977097E-4</v>
      </c>
      <c r="P76">
        <f t="shared" si="4"/>
        <v>2456628.8862093589</v>
      </c>
      <c r="Q76">
        <f t="shared" si="5"/>
        <v>0.13918921859983371</v>
      </c>
      <c r="R76">
        <f t="shared" si="6"/>
        <v>251.38508745449235</v>
      </c>
      <c r="S76">
        <f t="shared" si="7"/>
        <v>328.20878159310996</v>
      </c>
      <c r="T76">
        <f t="shared" si="8"/>
        <v>-1.0264288122384619</v>
      </c>
      <c r="U76">
        <f t="shared" si="9"/>
        <v>4.3874974664947821</v>
      </c>
      <c r="V76">
        <f t="shared" si="10"/>
        <v>5.7283238727587289</v>
      </c>
      <c r="W76">
        <f t="shared" si="11"/>
        <v>1.6702754052818809E-2</v>
      </c>
      <c r="X76">
        <f t="shared" si="12"/>
        <v>250.35865864225389</v>
      </c>
      <c r="Y76">
        <f t="shared" si="13"/>
        <v>327.1823527808715</v>
      </c>
      <c r="Z76">
        <f t="shared" si="14"/>
        <v>5.7104093104478331</v>
      </c>
      <c r="AA76">
        <f t="shared" si="15"/>
        <v>215.83360530499519</v>
      </c>
      <c r="AB76">
        <f t="shared" si="16"/>
        <v>3.767007049022066</v>
      </c>
      <c r="AC76">
        <f t="shared" si="17"/>
        <v>23.43748106973916</v>
      </c>
      <c r="AD76">
        <f t="shared" si="18"/>
        <v>-2.1979088922945995E-3</v>
      </c>
      <c r="AE76">
        <f t="shared" si="19"/>
        <v>23.435283160846865</v>
      </c>
      <c r="AF76">
        <f t="shared" si="20"/>
        <v>2456628.5</v>
      </c>
      <c r="AG76">
        <f t="shared" si="21"/>
        <v>0.13917864476386038</v>
      </c>
      <c r="AH76">
        <f t="shared" si="22"/>
        <v>4.7332674937041475</v>
      </c>
      <c r="AI76">
        <f t="shared" si="23"/>
        <v>14.008593155191647</v>
      </c>
      <c r="AJ76">
        <f t="shared" si="24"/>
        <v>0.40902285229396168</v>
      </c>
      <c r="AK76">
        <f t="shared" si="25"/>
        <v>21.429593155191647</v>
      </c>
      <c r="AL76">
        <f t="shared" si="56"/>
        <v>72.702252617591142</v>
      </c>
      <c r="AM76">
        <f t="shared" si="26"/>
        <v>1.2688936817936314</v>
      </c>
      <c r="AN76">
        <f t="shared" si="27"/>
        <v>0.98588320328544543</v>
      </c>
      <c r="AO76" t="s">
        <v>137</v>
      </c>
      <c r="AP76">
        <f t="shared" si="28"/>
        <v>250.35576701334236</v>
      </c>
      <c r="AQ76">
        <f t="shared" si="29"/>
        <v>250</v>
      </c>
      <c r="AR76">
        <f t="shared" si="30"/>
        <v>21</v>
      </c>
      <c r="AS76">
        <f t="shared" si="31"/>
        <v>20</v>
      </c>
      <c r="AT76">
        <f t="shared" si="32"/>
        <v>4.3695324357386349</v>
      </c>
      <c r="AU76">
        <f t="shared" si="33"/>
        <v>248.74164471028354</v>
      </c>
      <c r="AV76" s="18">
        <f t="shared" si="34"/>
        <v>16.582776314018904</v>
      </c>
      <c r="AW76">
        <f t="shared" si="35"/>
        <v>4.3413606870203845</v>
      </c>
      <c r="AX76">
        <f t="shared" si="36"/>
        <v>-21.997452240231055</v>
      </c>
      <c r="AY76" t="str">
        <f t="shared" si="37"/>
        <v>NEGATIF</v>
      </c>
      <c r="AZ76">
        <f t="shared" si="38"/>
        <v>21</v>
      </c>
      <c r="BA76">
        <f t="shared" si="39"/>
        <v>59</v>
      </c>
      <c r="BB76">
        <f t="shared" si="40"/>
        <v>50</v>
      </c>
      <c r="BC76">
        <f t="shared" si="41"/>
        <v>-0.38392796864223455</v>
      </c>
      <c r="BD76">
        <f t="shared" si="42"/>
        <v>1.1413738226537808</v>
      </c>
      <c r="BE76">
        <f t="shared" si="43"/>
        <v>0.12222152900771403</v>
      </c>
      <c r="BF76">
        <f t="shared" si="44"/>
        <v>1.9428132568574878</v>
      </c>
      <c r="BG76">
        <f t="shared" si="45"/>
        <v>66.161769780030099</v>
      </c>
      <c r="BH76">
        <f t="shared" si="46"/>
        <v>16.582776314018904</v>
      </c>
      <c r="BI76">
        <f t="shared" si="47"/>
        <v>246.16176978003011</v>
      </c>
      <c r="BJ76">
        <f t="shared" si="48"/>
        <v>246</v>
      </c>
      <c r="BK76">
        <f t="shared" si="49"/>
        <v>9</v>
      </c>
      <c r="BL76">
        <f t="shared" si="50"/>
        <v>42</v>
      </c>
      <c r="BM76">
        <f t="shared" si="51"/>
        <v>13.177508953701242</v>
      </c>
      <c r="BN76" t="str">
        <f t="shared" si="52"/>
        <v>POSITIF</v>
      </c>
      <c r="BO76">
        <f t="shared" si="53"/>
        <v>13</v>
      </c>
      <c r="BP76">
        <f t="shared" si="54"/>
        <v>10</v>
      </c>
      <c r="BQ76">
        <f t="shared" si="55"/>
        <v>39</v>
      </c>
    </row>
    <row r="77" spans="1:70">
      <c r="A77">
        <f t="shared" ref="A77" si="118">A75</f>
        <v>7.0027777777777782</v>
      </c>
      <c r="B77">
        <f t="shared" si="71"/>
        <v>111.315</v>
      </c>
      <c r="C77">
        <f>INT(G3/15)</f>
        <v>7</v>
      </c>
      <c r="D77">
        <f>L3</f>
        <v>2013</v>
      </c>
      <c r="E77">
        <f>L2</f>
        <v>12</v>
      </c>
      <c r="F77">
        <f>L4-1</f>
        <v>2</v>
      </c>
      <c r="H77">
        <v>16</v>
      </c>
      <c r="I77">
        <v>30</v>
      </c>
      <c r="J77">
        <f t="shared" si="0"/>
        <v>16.5</v>
      </c>
      <c r="L77">
        <f t="shared" si="1"/>
        <v>20</v>
      </c>
      <c r="M77">
        <f t="shared" si="2"/>
        <v>-13</v>
      </c>
      <c r="N77">
        <f t="shared" si="3"/>
        <v>2456628.8958333335</v>
      </c>
      <c r="O77">
        <f t="shared" si="89"/>
        <v>7.9269203913977097E-4</v>
      </c>
      <c r="P77">
        <f t="shared" si="4"/>
        <v>2456628.8966260254</v>
      </c>
      <c r="Q77">
        <f t="shared" si="5"/>
        <v>0.1391895037926198</v>
      </c>
      <c r="R77">
        <f t="shared" si="6"/>
        <v>251.39535461433297</v>
      </c>
      <c r="S77">
        <f t="shared" si="7"/>
        <v>328.21904826256105</v>
      </c>
      <c r="T77">
        <f t="shared" si="8"/>
        <v>-1.0261341361545122</v>
      </c>
      <c r="U77">
        <f t="shared" si="9"/>
        <v>4.3876766622388299</v>
      </c>
      <c r="V77">
        <f t="shared" si="10"/>
        <v>5.728503059943864</v>
      </c>
      <c r="W77">
        <f t="shared" si="11"/>
        <v>1.6702754040840709E-2</v>
      </c>
      <c r="X77">
        <f t="shared" si="12"/>
        <v>250.36922047817845</v>
      </c>
      <c r="Y77">
        <f t="shared" si="13"/>
        <v>327.19291412640655</v>
      </c>
      <c r="Z77">
        <f t="shared" si="14"/>
        <v>5.7105936407008606</v>
      </c>
      <c r="AA77">
        <f t="shared" si="15"/>
        <v>215.83305370328654</v>
      </c>
      <c r="AB77">
        <f t="shared" si="16"/>
        <v>3.7669974217560904</v>
      </c>
      <c r="AC77">
        <f t="shared" si="17"/>
        <v>23.437481066030465</v>
      </c>
      <c r="AD77">
        <f t="shared" si="18"/>
        <v>-2.1979576192174997E-3</v>
      </c>
      <c r="AE77">
        <f t="shared" si="19"/>
        <v>23.435283108411248</v>
      </c>
      <c r="AF77">
        <f t="shared" si="20"/>
        <v>2456628.5</v>
      </c>
      <c r="AG77">
        <f t="shared" si="21"/>
        <v>0.13917864476386038</v>
      </c>
      <c r="AH77">
        <f t="shared" si="22"/>
        <v>4.7332674937041475</v>
      </c>
      <c r="AI77">
        <f t="shared" si="23"/>
        <v>14.259277632529146</v>
      </c>
      <c r="AJ77">
        <f t="shared" si="24"/>
        <v>0.40902285137878752</v>
      </c>
      <c r="AK77">
        <f t="shared" si="25"/>
        <v>21.680277632529148</v>
      </c>
      <c r="AL77">
        <f t="shared" si="56"/>
        <v>76.451247640398051</v>
      </c>
      <c r="AM77">
        <f t="shared" si="26"/>
        <v>1.3343259885824919</v>
      </c>
      <c r="AN77">
        <f t="shared" si="27"/>
        <v>0.98588158123719594</v>
      </c>
      <c r="AO77" t="s">
        <v>137</v>
      </c>
      <c r="AP77">
        <f t="shared" si="28"/>
        <v>250.36632881195879</v>
      </c>
      <c r="AQ77">
        <f t="shared" si="29"/>
        <v>250</v>
      </c>
      <c r="AR77">
        <f t="shared" si="30"/>
        <v>21</v>
      </c>
      <c r="AS77">
        <f t="shared" si="31"/>
        <v>58</v>
      </c>
      <c r="AT77">
        <f t="shared" si="32"/>
        <v>4.369716773899424</v>
      </c>
      <c r="AU77">
        <f t="shared" si="33"/>
        <v>248.75291684753918</v>
      </c>
      <c r="AV77" s="18">
        <f t="shared" si="34"/>
        <v>16.583527789835944</v>
      </c>
      <c r="AW77">
        <f t="shared" si="35"/>
        <v>4.341557422929232</v>
      </c>
      <c r="AX77">
        <f t="shared" si="36"/>
        <v>-21.998974821462195</v>
      </c>
      <c r="AY77" t="str">
        <f t="shared" si="37"/>
        <v>NEGATIF</v>
      </c>
      <c r="AZ77">
        <f t="shared" si="38"/>
        <v>21</v>
      </c>
      <c r="BA77">
        <f t="shared" si="39"/>
        <v>59</v>
      </c>
      <c r="BB77">
        <f t="shared" si="40"/>
        <v>56</v>
      </c>
      <c r="BC77">
        <f t="shared" si="41"/>
        <v>-0.38395454269784701</v>
      </c>
      <c r="BD77">
        <f t="shared" si="42"/>
        <v>1.1547407216080097</v>
      </c>
      <c r="BE77">
        <f t="shared" si="43"/>
        <v>0.12222152900771403</v>
      </c>
      <c r="BF77">
        <f t="shared" si="44"/>
        <v>1.9428132568574878</v>
      </c>
      <c r="BG77">
        <f t="shared" si="45"/>
        <v>66.828170583068783</v>
      </c>
      <c r="BH77">
        <f t="shared" si="46"/>
        <v>16.583527789835944</v>
      </c>
      <c r="BI77">
        <f t="shared" si="47"/>
        <v>246.82817058306878</v>
      </c>
      <c r="BJ77">
        <f t="shared" si="48"/>
        <v>246</v>
      </c>
      <c r="BK77">
        <f t="shared" si="49"/>
        <v>49</v>
      </c>
      <c r="BL77">
        <f t="shared" si="50"/>
        <v>41</v>
      </c>
      <c r="BM77">
        <f t="shared" si="51"/>
        <v>9.783514204438422</v>
      </c>
      <c r="BN77" t="str">
        <f t="shared" si="52"/>
        <v>POSITIF</v>
      </c>
      <c r="BO77">
        <f t="shared" si="53"/>
        <v>9</v>
      </c>
      <c r="BP77">
        <f t="shared" si="54"/>
        <v>47</v>
      </c>
      <c r="BQ77">
        <f t="shared" si="55"/>
        <v>0</v>
      </c>
    </row>
    <row r="78" spans="1:70">
      <c r="A78">
        <f t="shared" ref="A78" si="119">A76</f>
        <v>7.0027777777777782</v>
      </c>
      <c r="B78">
        <f t="shared" si="71"/>
        <v>111.315</v>
      </c>
      <c r="C78">
        <f>INT(G3/15)</f>
        <v>7</v>
      </c>
      <c r="D78">
        <f>L3</f>
        <v>2013</v>
      </c>
      <c r="E78">
        <f>L2</f>
        <v>12</v>
      </c>
      <c r="F78">
        <f>L4-1</f>
        <v>2</v>
      </c>
      <c r="H78">
        <v>16</v>
      </c>
      <c r="I78">
        <v>45</v>
      </c>
      <c r="J78">
        <f t="shared" si="0"/>
        <v>16.75</v>
      </c>
      <c r="L78">
        <f t="shared" si="1"/>
        <v>20</v>
      </c>
      <c r="M78">
        <f t="shared" si="2"/>
        <v>-13</v>
      </c>
      <c r="N78">
        <f t="shared" si="3"/>
        <v>2456628.90625</v>
      </c>
      <c r="O78">
        <f t="shared" si="89"/>
        <v>7.9269203913977097E-4</v>
      </c>
      <c r="P78">
        <f t="shared" si="4"/>
        <v>2456628.9070426919</v>
      </c>
      <c r="Q78">
        <f t="shared" si="5"/>
        <v>0.13918978898540588</v>
      </c>
      <c r="R78">
        <f t="shared" si="6"/>
        <v>251.4056217741736</v>
      </c>
      <c r="S78">
        <f t="shared" si="7"/>
        <v>328.22931493201213</v>
      </c>
      <c r="T78">
        <f t="shared" si="8"/>
        <v>-1.0258394253307128</v>
      </c>
      <c r="U78">
        <f t="shared" si="9"/>
        <v>4.3878558579828777</v>
      </c>
      <c r="V78">
        <f t="shared" si="10"/>
        <v>5.7286822471289991</v>
      </c>
      <c r="W78">
        <f t="shared" si="11"/>
        <v>1.6702754028862614E-2</v>
      </c>
      <c r="X78">
        <f t="shared" si="12"/>
        <v>250.37978234884289</v>
      </c>
      <c r="Y78">
        <f t="shared" si="13"/>
        <v>327.2034755066814</v>
      </c>
      <c r="Z78">
        <f t="shared" si="14"/>
        <v>5.7107779715602121</v>
      </c>
      <c r="AA78">
        <f t="shared" si="15"/>
        <v>215.83250210157789</v>
      </c>
      <c r="AB78">
        <f t="shared" si="16"/>
        <v>3.7669877944901149</v>
      </c>
      <c r="AC78">
        <f t="shared" si="17"/>
        <v>23.437481062321769</v>
      </c>
      <c r="AD78">
        <f t="shared" si="18"/>
        <v>-2.1980063297513059E-3</v>
      </c>
      <c r="AE78">
        <f t="shared" si="19"/>
        <v>23.435283055992016</v>
      </c>
      <c r="AF78">
        <f t="shared" si="20"/>
        <v>2456628.5</v>
      </c>
      <c r="AG78">
        <f t="shared" si="21"/>
        <v>0.13917864476386038</v>
      </c>
      <c r="AH78">
        <f t="shared" si="22"/>
        <v>4.7332674937041475</v>
      </c>
      <c r="AI78">
        <f t="shared" si="23"/>
        <v>14.509962109866647</v>
      </c>
      <c r="AJ78">
        <f t="shared" si="24"/>
        <v>0.4090228504638993</v>
      </c>
      <c r="AK78">
        <f t="shared" si="25"/>
        <v>21.930962109866648</v>
      </c>
      <c r="AL78">
        <f t="shared" si="56"/>
        <v>80.200242384150954</v>
      </c>
      <c r="AM78">
        <f t="shared" si="26"/>
        <v>1.3997582905009411</v>
      </c>
      <c r="AN78">
        <f t="shared" si="27"/>
        <v>0.98587995965270714</v>
      </c>
      <c r="AO78" t="s">
        <v>137</v>
      </c>
      <c r="AP78">
        <f t="shared" si="28"/>
        <v>250.37689064531483</v>
      </c>
      <c r="AQ78">
        <f t="shared" si="29"/>
        <v>250</v>
      </c>
      <c r="AR78">
        <f t="shared" si="30"/>
        <v>22</v>
      </c>
      <c r="AS78">
        <f t="shared" si="31"/>
        <v>36</v>
      </c>
      <c r="AT78">
        <f t="shared" si="32"/>
        <v>4.3699011126665335</v>
      </c>
      <c r="AU78">
        <f t="shared" si="33"/>
        <v>248.76418926384875</v>
      </c>
      <c r="AV78" s="18">
        <f t="shared" si="34"/>
        <v>16.584279284256585</v>
      </c>
      <c r="AW78">
        <f t="shared" si="35"/>
        <v>4.3417541637084893</v>
      </c>
      <c r="AX78">
        <f t="shared" si="36"/>
        <v>-22.000496637469514</v>
      </c>
      <c r="AY78" t="str">
        <f t="shared" si="37"/>
        <v>NEGATIF</v>
      </c>
      <c r="AZ78">
        <f t="shared" si="38"/>
        <v>22</v>
      </c>
      <c r="BA78">
        <f t="shared" si="39"/>
        <v>0</v>
      </c>
      <c r="BB78">
        <f t="shared" si="40"/>
        <v>1</v>
      </c>
      <c r="BC78">
        <f t="shared" si="41"/>
        <v>-0.3839811033977843</v>
      </c>
      <c r="BD78">
        <f t="shared" si="42"/>
        <v>1.1663716097589689</v>
      </c>
      <c r="BE78">
        <f t="shared" si="43"/>
        <v>0.12222152900771403</v>
      </c>
      <c r="BF78">
        <f t="shared" si="44"/>
        <v>1.9428132568574878</v>
      </c>
      <c r="BG78">
        <f t="shared" si="45"/>
        <v>67.401796619018384</v>
      </c>
      <c r="BH78">
        <f t="shared" si="46"/>
        <v>16.584279284256585</v>
      </c>
      <c r="BI78">
        <f t="shared" si="47"/>
        <v>247.4017966190184</v>
      </c>
      <c r="BJ78">
        <f t="shared" si="48"/>
        <v>247</v>
      </c>
      <c r="BK78">
        <f t="shared" si="49"/>
        <v>24</v>
      </c>
      <c r="BL78">
        <f t="shared" si="50"/>
        <v>6</v>
      </c>
      <c r="BM78">
        <f t="shared" si="51"/>
        <v>6.370761150549014</v>
      </c>
      <c r="BN78" t="str">
        <f t="shared" si="52"/>
        <v>POSITIF</v>
      </c>
      <c r="BO78">
        <f t="shared" si="53"/>
        <v>6</v>
      </c>
      <c r="BP78">
        <f t="shared" si="54"/>
        <v>22</v>
      </c>
      <c r="BQ78">
        <f t="shared" si="55"/>
        <v>14</v>
      </c>
    </row>
    <row r="79" spans="1:70">
      <c r="A79">
        <f t="shared" ref="A79" si="120">A77</f>
        <v>7.0027777777777782</v>
      </c>
      <c r="B79">
        <f t="shared" si="71"/>
        <v>111.315</v>
      </c>
      <c r="C79">
        <f>INT(G3/15)</f>
        <v>7</v>
      </c>
      <c r="D79">
        <f>L3</f>
        <v>2013</v>
      </c>
      <c r="E79">
        <f>L2</f>
        <v>12</v>
      </c>
      <c r="F79">
        <f>L4-1</f>
        <v>2</v>
      </c>
      <c r="H79" s="20">
        <v>17</v>
      </c>
      <c r="I79" s="20">
        <v>0</v>
      </c>
      <c r="J79" s="20">
        <f t="shared" si="0"/>
        <v>17</v>
      </c>
      <c r="K79" s="20"/>
      <c r="L79" s="20">
        <f t="shared" si="1"/>
        <v>20</v>
      </c>
      <c r="M79" s="20">
        <f t="shared" si="2"/>
        <v>-13</v>
      </c>
      <c r="N79" s="20">
        <f t="shared" si="3"/>
        <v>2456628.916666667</v>
      </c>
      <c r="O79" s="20">
        <f t="shared" si="89"/>
        <v>7.9269203913977097E-4</v>
      </c>
      <c r="P79" s="20">
        <f t="shared" si="4"/>
        <v>2456628.9174593589</v>
      </c>
      <c r="Q79" s="20">
        <f t="shared" si="5"/>
        <v>0.1391900741782047</v>
      </c>
      <c r="R79" s="20">
        <f t="shared" si="6"/>
        <v>251.4158889344726</v>
      </c>
      <c r="S79" s="20">
        <f t="shared" si="7"/>
        <v>328.23958160192251</v>
      </c>
      <c r="T79" s="20">
        <f t="shared" si="8"/>
        <v>-1.0255446797636421</v>
      </c>
      <c r="U79" s="20">
        <f t="shared" si="9"/>
        <v>4.3880350537349253</v>
      </c>
      <c r="V79" s="20">
        <f t="shared" si="10"/>
        <v>5.7288614343221509</v>
      </c>
      <c r="W79" s="20">
        <f t="shared" si="11"/>
        <v>1.6702754016884515E-2</v>
      </c>
      <c r="X79" s="20">
        <f t="shared" si="12"/>
        <v>250.39034425470896</v>
      </c>
      <c r="Y79" s="20">
        <f t="shared" si="13"/>
        <v>327.21403692215887</v>
      </c>
      <c r="Z79" s="20">
        <f t="shared" si="14"/>
        <v>5.7109623030339645</v>
      </c>
      <c r="AA79" s="20">
        <f t="shared" si="15"/>
        <v>215.83195049984462</v>
      </c>
      <c r="AB79" s="20">
        <f t="shared" si="16"/>
        <v>3.7669781672237099</v>
      </c>
      <c r="AC79" s="20">
        <f t="shared" si="17"/>
        <v>23.437481058613074</v>
      </c>
      <c r="AD79" s="20">
        <f t="shared" si="18"/>
        <v>-2.1980550238937823E-3</v>
      </c>
      <c r="AE79" s="20">
        <f t="shared" si="19"/>
        <v>23.435283003589181</v>
      </c>
      <c r="AF79" s="20">
        <f t="shared" si="20"/>
        <v>2456628.5</v>
      </c>
      <c r="AG79" s="20">
        <f t="shared" si="21"/>
        <v>0.13917864476386038</v>
      </c>
      <c r="AH79" s="20">
        <f t="shared" si="22"/>
        <v>4.7332674937041475</v>
      </c>
      <c r="AI79" s="20">
        <f t="shared" si="23"/>
        <v>14.760646587204146</v>
      </c>
      <c r="AJ79" s="20">
        <f t="shared" si="24"/>
        <v>0.4090228495492973</v>
      </c>
      <c r="AK79" s="20">
        <f t="shared" si="25"/>
        <v>22.181646587204146</v>
      </c>
      <c r="AL79" s="20">
        <f t="shared" si="56"/>
        <v>83.94923684845341</v>
      </c>
      <c r="AM79" s="20">
        <f t="shared" si="26"/>
        <v>1.4651905875420599</v>
      </c>
      <c r="AN79" s="20">
        <f t="shared" si="27"/>
        <v>0.98587833853196294</v>
      </c>
      <c r="AO79" s="20" t="s">
        <v>137</v>
      </c>
      <c r="AP79" s="20">
        <f t="shared" si="28"/>
        <v>250.38745251387226</v>
      </c>
      <c r="AQ79" s="20">
        <f t="shared" si="29"/>
        <v>250</v>
      </c>
      <c r="AR79" s="20">
        <f t="shared" si="30"/>
        <v>23</v>
      </c>
      <c r="AS79" s="20">
        <f t="shared" si="31"/>
        <v>14</v>
      </c>
      <c r="AT79" s="20">
        <f t="shared" si="32"/>
        <v>4.3700854520480235</v>
      </c>
      <c r="AU79" s="20">
        <f t="shared" si="33"/>
        <v>248.77546195960875</v>
      </c>
      <c r="AV79" s="21">
        <f t="shared" si="34"/>
        <v>16.585030797307251</v>
      </c>
      <c r="AW79" s="20">
        <f t="shared" si="35"/>
        <v>4.3419509093650772</v>
      </c>
      <c r="AX79" s="20">
        <f t="shared" si="36"/>
        <v>-22.002017688236489</v>
      </c>
      <c r="AY79" s="20" t="str">
        <f t="shared" si="37"/>
        <v>NEGATIF</v>
      </c>
      <c r="AZ79" s="20">
        <f t="shared" si="38"/>
        <v>22</v>
      </c>
      <c r="BA79" s="20">
        <f t="shared" si="39"/>
        <v>0</v>
      </c>
      <c r="BB79" s="20">
        <f t="shared" si="40"/>
        <v>7</v>
      </c>
      <c r="BC79" s="20">
        <f t="shared" si="41"/>
        <v>-0.38400765074175797</v>
      </c>
      <c r="BD79" s="20">
        <f t="shared" si="42"/>
        <v>1.1763832727614529</v>
      </c>
      <c r="BE79" s="20">
        <f t="shared" si="43"/>
        <v>0.12222152900771403</v>
      </c>
      <c r="BF79" s="20">
        <f t="shared" si="44"/>
        <v>1.9428132568574878</v>
      </c>
      <c r="BG79" s="20">
        <f t="shared" si="45"/>
        <v>67.887702378517275</v>
      </c>
      <c r="BH79" s="20">
        <f t="shared" si="46"/>
        <v>16.585030797307251</v>
      </c>
      <c r="BI79" s="20">
        <f t="shared" si="47"/>
        <v>247.88770237851728</v>
      </c>
      <c r="BJ79" s="20">
        <f t="shared" si="48"/>
        <v>247</v>
      </c>
      <c r="BK79" s="20">
        <f t="shared" si="49"/>
        <v>53</v>
      </c>
      <c r="BL79" s="20">
        <f t="shared" si="50"/>
        <v>15</v>
      </c>
      <c r="BM79" s="20">
        <f t="shared" si="51"/>
        <v>2.9422002664798499</v>
      </c>
      <c r="BN79" s="20" t="str">
        <f t="shared" si="52"/>
        <v>POSITIF</v>
      </c>
      <c r="BO79" s="20">
        <f t="shared" si="53"/>
        <v>2</v>
      </c>
      <c r="BP79" s="20">
        <f t="shared" si="54"/>
        <v>56</v>
      </c>
      <c r="BQ79" s="20">
        <f t="shared" si="55"/>
        <v>31</v>
      </c>
      <c r="BR79" s="20"/>
    </row>
    <row r="80" spans="1:70">
      <c r="A80">
        <f t="shared" ref="A80" si="121">A78</f>
        <v>7.0027777777777782</v>
      </c>
      <c r="B80">
        <f t="shared" si="71"/>
        <v>111.315</v>
      </c>
      <c r="C80">
        <f>INT(G3/15)</f>
        <v>7</v>
      </c>
      <c r="D80">
        <f>L3</f>
        <v>2013</v>
      </c>
      <c r="E80">
        <f>L2</f>
        <v>12</v>
      </c>
      <c r="F80">
        <f>L4-1</f>
        <v>2</v>
      </c>
      <c r="H80" s="20">
        <v>17</v>
      </c>
      <c r="I80" s="20">
        <v>15</v>
      </c>
      <c r="J80" s="20">
        <f t="shared" ref="J80:J110" si="122">H80+I80/60</f>
        <v>17.25</v>
      </c>
      <c r="K80" s="20"/>
      <c r="L80" s="20">
        <f t="shared" ref="L80:L143" si="123">INT(D80/100)</f>
        <v>20</v>
      </c>
      <c r="M80" s="20">
        <f t="shared" ref="M80:M143" si="124">IF(D80&lt;1583,IF(E80&lt;11,IF(F80&lt;4,0,IF(F80&gt;14,2+INT(L80/4)-L80,"TANGGAL SALAH")),2+INT(L80/4)-L80),2+INT(L80/4)-L80)</f>
        <v>-13</v>
      </c>
      <c r="N80" s="20">
        <f t="shared" ref="N80:N143" si="125">1720994.5+INT(365.25*D80)+INT(30.60001*(E80+1))+M80+F80+(H80+I80/60)/24 - C80/24</f>
        <v>2456628.9270833335</v>
      </c>
      <c r="O80" s="20">
        <f t="shared" si="89"/>
        <v>7.9269203913977097E-4</v>
      </c>
      <c r="P80" s="20">
        <f t="shared" ref="P80:P110" si="126">N80+O80</f>
        <v>2456628.9278760254</v>
      </c>
      <c r="Q80" s="20">
        <f t="shared" ref="Q80:Q110" si="127">(P80-2451545)/36525</f>
        <v>0.13919035937099078</v>
      </c>
      <c r="R80" s="20">
        <f t="shared" ref="R80:R143" si="128">MOD(280.46607+36000.7698*Q80, 360)</f>
        <v>251.42615609431232</v>
      </c>
      <c r="S80" s="20">
        <f t="shared" ref="S80:S143" si="129">MOD(357.5291+35999.0503*Q80, 360)</f>
        <v>328.24984827137359</v>
      </c>
      <c r="T80" s="20">
        <f t="shared" ref="T80:T143" si="130" xml:space="preserve"> (1.9146 - 0.0048*Q80)*SIN(V80) + (0.02 - 0.0001)*SIN(2*V80) + 0.0003*SIN(3*V80)</f>
        <v>-1.0252498994894386</v>
      </c>
      <c r="U80" s="20">
        <f t="shared" ref="U80:U143" si="131">RADIANS(R80)</f>
        <v>4.3882142494789562</v>
      </c>
      <c r="V80" s="20">
        <f t="shared" ref="V80:V143" si="132">RADIANS(S80)</f>
        <v>5.729040621507286</v>
      </c>
      <c r="W80" s="20">
        <f t="shared" ref="W80:W143" si="133">0.0167086 - 0.000042*Q80</f>
        <v>1.6702754004906419E-2</v>
      </c>
      <c r="X80" s="20">
        <f t="shared" ref="X80:X143" si="134">R80+T80</f>
        <v>250.40090619482288</v>
      </c>
      <c r="Y80" s="20">
        <f t="shared" ref="Y80:Y143" si="135">S80+T80</f>
        <v>327.22459837188416</v>
      </c>
      <c r="Z80" s="20">
        <f t="shared" ref="Z80:Z143" si="136">RADIANS(Y80)</f>
        <v>5.7111466351054547</v>
      </c>
      <c r="AA80" s="20">
        <f t="shared" ref="AA80:AA143" si="137">MOD(125.04452-1934.13626*Q80, 360)</f>
        <v>215.83139889813597</v>
      </c>
      <c r="AB80" s="20">
        <f t="shared" ref="AB80:AB143" si="138">RADIANS(AA80)</f>
        <v>3.7669685399577344</v>
      </c>
      <c r="AC80" s="20">
        <f t="shared" ref="AC80:AC143" si="139">23.43929111 - 0.01300417*Q80</f>
        <v>23.437481054904378</v>
      </c>
      <c r="AD80" s="20">
        <f t="shared" ref="AD80:AD143" si="140">9.2*COS(AB80)/3600 + 0.57*COS(2*U80)/3600</f>
        <v>-2.1981037016361735E-3</v>
      </c>
      <c r="AE80" s="20">
        <f t="shared" ref="AE80:AE143" si="141">AC80+AD80</f>
        <v>23.435282951202741</v>
      </c>
      <c r="AF80" s="20">
        <f t="shared" ref="AF80:AF143" si="142">1720994.5+INT(365.25*D80)+INT(30.60001*(E80+1))+M80+F80</f>
        <v>2456628.5</v>
      </c>
      <c r="AG80" s="20">
        <f t="shared" ref="AG80:AG143" si="143">(AF80-2451545)/36525</f>
        <v>0.13917864476386038</v>
      </c>
      <c r="AH80" s="20">
        <f t="shared" ref="AH80:AH143" si="144">MOD(6.6973745583+2400.0513369072*AG80+0.0000258622*AG80*AG80,24)</f>
        <v>4.7332674937041475</v>
      </c>
      <c r="AI80" s="20">
        <f t="shared" ref="AI80:AI143" si="145">MOD(AH80+(H80+I80/60-C80)*1.00273790935,24)</f>
        <v>15.011331064541647</v>
      </c>
      <c r="AJ80" s="20">
        <f t="shared" ref="AJ80:AJ143" si="146">RADIANS(AE80)</f>
        <v>0.40902284863498145</v>
      </c>
      <c r="AK80" s="20">
        <f t="shared" ref="AK80:AK143" si="147">MOD(AI80+B80/15,24)</f>
        <v>22.432331064541646</v>
      </c>
      <c r="AL80" s="20">
        <f t="shared" si="56"/>
        <v>87.698231034419919</v>
      </c>
      <c r="AM80" s="20">
        <f t="shared" ref="AM80:AM143" si="148">RADIANS(AL80)</f>
        <v>1.5306228797253001</v>
      </c>
      <c r="AN80" s="20">
        <f t="shared" ref="AN80:AN143" si="149">1.000001018*(1-W80*W80)/(1+W80*COS(Z80))</f>
        <v>0.98587671787516484</v>
      </c>
      <c r="AO80" s="20" t="s">
        <v>137</v>
      </c>
      <c r="AP80" s="20">
        <f t="shared" ref="AP80:AP143" si="150">X80-0.00569-0.00478*SIN(AB80)</f>
        <v>250.39801441667726</v>
      </c>
      <c r="AQ80" s="20">
        <f t="shared" ref="AQ80:AQ143" si="151">INT(AP80)</f>
        <v>250</v>
      </c>
      <c r="AR80" s="20">
        <f t="shared" ref="AR80:AR143" si="152">INT(60*(AP80-AQ80))</f>
        <v>23</v>
      </c>
      <c r="AS80" s="20">
        <f t="shared" ref="AS80:AS143" si="153">INT(3600*(AP80-AQ80)-60*AR80)</f>
        <v>52</v>
      </c>
      <c r="AT80" s="20">
        <f t="shared" ref="AT80:AT143" si="154">RADIANS(AP80)</f>
        <v>4.3702697920272469</v>
      </c>
      <c r="AU80" s="20">
        <f t="shared" ref="AU80:AU143" si="155">MOD(DEGREES(ATAN2(COS(AT80),COS(AJ80)*SIN(AT80))),360)</f>
        <v>248.78673493370479</v>
      </c>
      <c r="AV80" s="21">
        <f t="shared" ref="AV80:AV143" si="156">AU80/15</f>
        <v>16.585782328913652</v>
      </c>
      <c r="AW80" s="20">
        <f t="shared" ref="AW80:AW143" si="157">RADIANS(AU80)</f>
        <v>4.3421476598795454</v>
      </c>
      <c r="AX80" s="20">
        <f t="shared" ref="AX80:AX143" si="158">DEGREES(ASIN(SIN(AJ80)*SIN(AT80)))</f>
        <v>-22.003537973542752</v>
      </c>
      <c r="AY80" s="20" t="str">
        <f t="shared" ref="AY80:AY143" si="159">IF(AX80&lt;0, "NEGATIF", "POSITIF")</f>
        <v>NEGATIF</v>
      </c>
      <c r="AZ80" s="20">
        <f t="shared" ref="AZ80:AZ143" si="160">INT(ABS(AX80))</f>
        <v>22</v>
      </c>
      <c r="BA80" s="20">
        <f t="shared" ref="BA80:BA143" si="161">INT(60*(ABS(AX80)-AZ80))</f>
        <v>0</v>
      </c>
      <c r="BB80" s="20">
        <f t="shared" ref="BB80:BB143" si="162">INT(3600*(ABS(AX80)-AZ80)-60*BA80)</f>
        <v>12</v>
      </c>
      <c r="BC80" s="20">
        <f t="shared" ref="BC80:BC143" si="163">RADIANS(AX80)</f>
        <v>-0.38403418472592199</v>
      </c>
      <c r="BD80" s="20">
        <f t="shared" ref="BD80:BD143" si="164">ATAN2(COS(AM80)*SIN(BE80)-TAN(BC80)*COS(BE80),SIN(AM80))</f>
        <v>1.1848639281191122</v>
      </c>
      <c r="BE80" s="20">
        <f t="shared" ref="BE80:BE143" si="165">RADIANS(A80)</f>
        <v>0.12222152900771403</v>
      </c>
      <c r="BF80" s="20">
        <f t="shared" ref="BF80:BF143" si="166">RADIANS(B80)</f>
        <v>1.9428132568574878</v>
      </c>
      <c r="BG80" s="20">
        <f t="shared" ref="BG80:BG143" si="167">DEGREES(BD81)</f>
        <v>68.289429864248731</v>
      </c>
      <c r="BH80" s="20">
        <f t="shared" ref="BH80:BH143" si="168">AU80/15</f>
        <v>16.585782328913652</v>
      </c>
      <c r="BI80" s="20">
        <f t="shared" ref="BI80:BI143" si="169">MOD(BG80+180,360)</f>
        <v>248.28942986424875</v>
      </c>
      <c r="BJ80" s="20">
        <f t="shared" ref="BJ80:BJ143" si="170">INT(BI80)</f>
        <v>248</v>
      </c>
      <c r="BK80" s="20">
        <f t="shared" ref="BK80:BK143" si="171">INT(60*(BI80-BJ80))</f>
        <v>17</v>
      </c>
      <c r="BL80" s="20">
        <f t="shared" ref="BL80:BL143" si="172">INT(3600*(BI80-BJ80)-60*BK80)</f>
        <v>21</v>
      </c>
      <c r="BM80" s="20">
        <f t="shared" ref="BM80:BM143" si="173">DEGREES(ASIN(SIN(BE80)*SIN(BC80)+COS(BE80)*COS(BC80)*COS(AM80)))</f>
        <v>-0.49954658831696941</v>
      </c>
      <c r="BN80" s="20" t="str">
        <f t="shared" ref="BN80:BN143" si="174">IF(BM80&lt;0, "NEGATIF", "POSITIF")</f>
        <v>NEGATIF</v>
      </c>
      <c r="BO80" s="20">
        <f t="shared" ref="BO80:BO143" si="175">INT(ABS(BM80))</f>
        <v>0</v>
      </c>
      <c r="BP80" s="20">
        <f t="shared" ref="BP80:BP143" si="176">INT(60*(ABS(BM80)-BO80))</f>
        <v>29</v>
      </c>
      <c r="BQ80" s="20">
        <f t="shared" ref="BQ80:BQ143" si="177">INT(3600*(ABS(BM80)-BO80)-60*BP80)</f>
        <v>58</v>
      </c>
      <c r="BR80" s="20"/>
    </row>
    <row r="81" spans="1:70">
      <c r="A81">
        <f t="shared" ref="A81" si="178">A79</f>
        <v>7.0027777777777782</v>
      </c>
      <c r="B81">
        <f t="shared" si="71"/>
        <v>111.315</v>
      </c>
      <c r="C81">
        <f>INT(G3/15)</f>
        <v>7</v>
      </c>
      <c r="D81">
        <f>L3</f>
        <v>2013</v>
      </c>
      <c r="E81">
        <f>L2</f>
        <v>12</v>
      </c>
      <c r="F81">
        <f>L4-1</f>
        <v>2</v>
      </c>
      <c r="H81" s="20">
        <v>17</v>
      </c>
      <c r="I81" s="20">
        <v>30</v>
      </c>
      <c r="J81" s="20">
        <f t="shared" si="122"/>
        <v>17.5</v>
      </c>
      <c r="K81" s="20"/>
      <c r="L81" s="20">
        <f t="shared" si="123"/>
        <v>20</v>
      </c>
      <c r="M81" s="20">
        <f t="shared" si="124"/>
        <v>-13</v>
      </c>
      <c r="N81" s="20">
        <f t="shared" si="125"/>
        <v>2456628.9375</v>
      </c>
      <c r="O81" s="20">
        <f t="shared" si="89"/>
        <v>7.9269203913977097E-4</v>
      </c>
      <c r="P81" s="20">
        <f t="shared" si="126"/>
        <v>2456628.9382926919</v>
      </c>
      <c r="Q81" s="20">
        <f t="shared" si="127"/>
        <v>0.13919064456377686</v>
      </c>
      <c r="R81" s="20">
        <f t="shared" si="128"/>
        <v>251.43642325415294</v>
      </c>
      <c r="S81" s="20">
        <f t="shared" si="129"/>
        <v>328.26011494082468</v>
      </c>
      <c r="T81" s="20">
        <f t="shared" si="130"/>
        <v>-1.0249550845046833</v>
      </c>
      <c r="U81" s="20">
        <f t="shared" si="131"/>
        <v>4.388393445223004</v>
      </c>
      <c r="V81" s="20">
        <f t="shared" si="132"/>
        <v>5.729219808692422</v>
      </c>
      <c r="W81" s="20">
        <f t="shared" si="133"/>
        <v>1.6702753992928324E-2</v>
      </c>
      <c r="X81" s="20">
        <f t="shared" si="134"/>
        <v>250.41146816964826</v>
      </c>
      <c r="Y81" s="20">
        <f t="shared" si="135"/>
        <v>327.23515985631997</v>
      </c>
      <c r="Z81" s="20">
        <f t="shared" si="136"/>
        <v>5.7113309677827582</v>
      </c>
      <c r="AA81" s="20">
        <f t="shared" si="137"/>
        <v>215.83084729642732</v>
      </c>
      <c r="AB81" s="20">
        <f t="shared" si="138"/>
        <v>3.7669589126917584</v>
      </c>
      <c r="AC81" s="20">
        <f t="shared" si="139"/>
        <v>23.437481051195682</v>
      </c>
      <c r="AD81" s="20">
        <f t="shared" si="140"/>
        <v>-2.1981523629762568E-3</v>
      </c>
      <c r="AE81" s="20">
        <f t="shared" si="141"/>
        <v>23.435282898832707</v>
      </c>
      <c r="AF81" s="20">
        <f t="shared" si="142"/>
        <v>2456628.5</v>
      </c>
      <c r="AG81" s="20">
        <f t="shared" si="143"/>
        <v>0.13917864476386038</v>
      </c>
      <c r="AH81" s="20">
        <f t="shared" si="144"/>
        <v>4.7332674937041475</v>
      </c>
      <c r="AI81" s="20">
        <f t="shared" si="145"/>
        <v>15.262015541879148</v>
      </c>
      <c r="AJ81" s="20">
        <f t="shared" si="146"/>
        <v>0.40902284772095193</v>
      </c>
      <c r="AK81" s="20">
        <f t="shared" si="147"/>
        <v>22.683015541879147</v>
      </c>
      <c r="AL81" s="20">
        <f t="shared" ref="AL81:AL144" si="179">MOD(AK81-BH81,24)*15</f>
        <v>91.447224941652152</v>
      </c>
      <c r="AM81" s="20">
        <f t="shared" si="148"/>
        <v>1.5960551670437095</v>
      </c>
      <c r="AN81" s="20">
        <f t="shared" si="149"/>
        <v>0.9858750976822972</v>
      </c>
      <c r="AO81" s="20" t="s">
        <v>137</v>
      </c>
      <c r="AP81" s="20">
        <f t="shared" si="150"/>
        <v>250.40857635419346</v>
      </c>
      <c r="AQ81" s="20">
        <f t="shared" si="151"/>
        <v>250</v>
      </c>
      <c r="AR81" s="20">
        <f t="shared" si="152"/>
        <v>24</v>
      </c>
      <c r="AS81" s="20">
        <f t="shared" si="153"/>
        <v>30</v>
      </c>
      <c r="AT81" s="20">
        <f t="shared" si="154"/>
        <v>4.3704541326122941</v>
      </c>
      <c r="AU81" s="20">
        <f t="shared" si="155"/>
        <v>248.79800818653507</v>
      </c>
      <c r="AV81" s="21">
        <f t="shared" si="156"/>
        <v>16.586533879102337</v>
      </c>
      <c r="AW81" s="20">
        <f t="shared" si="157"/>
        <v>4.3423444152588431</v>
      </c>
      <c r="AX81" s="20">
        <f t="shared" si="158"/>
        <v>-22.005057493372135</v>
      </c>
      <c r="AY81" s="20" t="str">
        <f t="shared" si="159"/>
        <v>NEGATIF</v>
      </c>
      <c r="AZ81" s="20">
        <f t="shared" si="160"/>
        <v>22</v>
      </c>
      <c r="BA81" s="20">
        <f t="shared" si="161"/>
        <v>0</v>
      </c>
      <c r="BB81" s="20">
        <f t="shared" si="162"/>
        <v>18</v>
      </c>
      <c r="BC81" s="20">
        <f t="shared" si="163"/>
        <v>-0.38406070534999404</v>
      </c>
      <c r="BD81" s="20">
        <f t="shared" si="164"/>
        <v>1.1918753954408847</v>
      </c>
      <c r="BE81" s="20">
        <f t="shared" si="165"/>
        <v>0.12222152900771403</v>
      </c>
      <c r="BF81" s="20">
        <f t="shared" si="166"/>
        <v>1.9428132568574878</v>
      </c>
      <c r="BG81" s="20">
        <f t="shared" si="167"/>
        <v>68.609079441239658</v>
      </c>
      <c r="BH81" s="20">
        <f t="shared" si="168"/>
        <v>16.586533879102337</v>
      </c>
      <c r="BI81" s="20">
        <f t="shared" si="169"/>
        <v>248.60907944123966</v>
      </c>
      <c r="BJ81" s="20">
        <f t="shared" si="170"/>
        <v>248</v>
      </c>
      <c r="BK81" s="20">
        <f t="shared" si="171"/>
        <v>36</v>
      </c>
      <c r="BL81" s="20">
        <f t="shared" si="172"/>
        <v>32</v>
      </c>
      <c r="BM81" s="20">
        <f t="shared" si="173"/>
        <v>-3.9521099898221315</v>
      </c>
      <c r="BN81" s="20" t="str">
        <f t="shared" si="174"/>
        <v>NEGATIF</v>
      </c>
      <c r="BO81" s="20">
        <f t="shared" si="175"/>
        <v>3</v>
      </c>
      <c r="BP81" s="20">
        <f t="shared" si="176"/>
        <v>57</v>
      </c>
      <c r="BQ81" s="20">
        <f t="shared" si="177"/>
        <v>7</v>
      </c>
      <c r="BR81" s="20"/>
    </row>
    <row r="82" spans="1:70">
      <c r="A82">
        <f t="shared" ref="A82" si="180">A80</f>
        <v>7.0027777777777782</v>
      </c>
      <c r="B82">
        <f t="shared" si="71"/>
        <v>111.315</v>
      </c>
      <c r="C82">
        <f>INT(G3/15)</f>
        <v>7</v>
      </c>
      <c r="D82">
        <f>L3</f>
        <v>2013</v>
      </c>
      <c r="E82">
        <f>L2</f>
        <v>12</v>
      </c>
      <c r="F82">
        <f>L4-1</f>
        <v>2</v>
      </c>
      <c r="H82" s="20">
        <v>17</v>
      </c>
      <c r="I82" s="20">
        <v>45</v>
      </c>
      <c r="J82" s="20">
        <f t="shared" si="122"/>
        <v>17.75</v>
      </c>
      <c r="K82" s="20"/>
      <c r="L82" s="20">
        <f t="shared" si="123"/>
        <v>20</v>
      </c>
      <c r="M82" s="20">
        <f t="shared" si="124"/>
        <v>-13</v>
      </c>
      <c r="N82" s="20">
        <f t="shared" si="125"/>
        <v>2456628.947916667</v>
      </c>
      <c r="O82" s="20">
        <f t="shared" si="89"/>
        <v>7.9269203913977097E-4</v>
      </c>
      <c r="P82" s="20">
        <f t="shared" si="126"/>
        <v>2456628.9487093589</v>
      </c>
      <c r="Q82" s="20">
        <f t="shared" si="127"/>
        <v>0.13919092975657568</v>
      </c>
      <c r="R82" s="20">
        <f t="shared" si="128"/>
        <v>251.44669041445195</v>
      </c>
      <c r="S82" s="20">
        <f t="shared" si="129"/>
        <v>328.27038161073506</v>
      </c>
      <c r="T82" s="20">
        <f t="shared" si="130"/>
        <v>-1.0246602348059564</v>
      </c>
      <c r="U82" s="20">
        <f t="shared" si="131"/>
        <v>4.3885726409750516</v>
      </c>
      <c r="V82" s="20">
        <f t="shared" si="132"/>
        <v>5.7293989958855729</v>
      </c>
      <c r="W82" s="20">
        <f t="shared" si="133"/>
        <v>1.6702753980950225E-2</v>
      </c>
      <c r="X82" s="20">
        <f t="shared" si="134"/>
        <v>250.42203017964599</v>
      </c>
      <c r="Y82" s="20">
        <f t="shared" si="135"/>
        <v>327.24572137592912</v>
      </c>
      <c r="Z82" s="20">
        <f t="shared" si="136"/>
        <v>5.7115153010739519</v>
      </c>
      <c r="AA82" s="20">
        <f t="shared" si="137"/>
        <v>215.830295694694</v>
      </c>
      <c r="AB82" s="20">
        <f t="shared" si="138"/>
        <v>3.7669492854253526</v>
      </c>
      <c r="AC82" s="20">
        <f t="shared" si="139"/>
        <v>23.437481047486987</v>
      </c>
      <c r="AD82" s="20">
        <f t="shared" si="140"/>
        <v>-2.1982010079117978E-3</v>
      </c>
      <c r="AE82" s="20">
        <f t="shared" si="141"/>
        <v>23.435282846479076</v>
      </c>
      <c r="AF82" s="20">
        <f t="shared" si="142"/>
        <v>2456628.5</v>
      </c>
      <c r="AG82" s="20">
        <f t="shared" si="143"/>
        <v>0.13917864476386038</v>
      </c>
      <c r="AH82" s="20">
        <f t="shared" si="144"/>
        <v>4.7332674937041475</v>
      </c>
      <c r="AI82" s="20">
        <f t="shared" si="145"/>
        <v>15.512700019216647</v>
      </c>
      <c r="AJ82" s="20">
        <f t="shared" si="146"/>
        <v>0.40902284680720868</v>
      </c>
      <c r="AK82" s="20">
        <f t="shared" si="147"/>
        <v>22.933700019216648</v>
      </c>
      <c r="AL82" s="20">
        <f t="shared" si="179"/>
        <v>95.196218569754606</v>
      </c>
      <c r="AM82" s="20">
        <f t="shared" si="148"/>
        <v>1.6614874494903851</v>
      </c>
      <c r="AN82" s="20">
        <f t="shared" si="149"/>
        <v>0.98587347795334423</v>
      </c>
      <c r="AO82" s="20" t="s">
        <v>137</v>
      </c>
      <c r="AP82" s="20">
        <f t="shared" si="150"/>
        <v>250.41913832688175</v>
      </c>
      <c r="AQ82" s="20">
        <f t="shared" si="151"/>
        <v>250</v>
      </c>
      <c r="AR82" s="20">
        <f t="shared" si="152"/>
        <v>25</v>
      </c>
      <c r="AS82" s="20">
        <f t="shared" si="153"/>
        <v>8</v>
      </c>
      <c r="AT82" s="20">
        <f t="shared" si="154"/>
        <v>4.3706384738112103</v>
      </c>
      <c r="AU82" s="20">
        <f t="shared" si="155"/>
        <v>248.80928171849513</v>
      </c>
      <c r="AV82" s="21">
        <f t="shared" si="156"/>
        <v>16.587285447899674</v>
      </c>
      <c r="AW82" s="20">
        <f t="shared" si="157"/>
        <v>4.3425411755098748</v>
      </c>
      <c r="AX82" s="20">
        <f t="shared" si="158"/>
        <v>-22.006576247707962</v>
      </c>
      <c r="AY82" s="20" t="str">
        <f t="shared" si="159"/>
        <v>NEGATIF</v>
      </c>
      <c r="AZ82" s="20">
        <f t="shared" si="160"/>
        <v>22</v>
      </c>
      <c r="BA82" s="20">
        <f t="shared" si="161"/>
        <v>0</v>
      </c>
      <c r="BB82" s="20">
        <f t="shared" si="162"/>
        <v>23</v>
      </c>
      <c r="BC82" s="20">
        <f t="shared" si="163"/>
        <v>-0.38408721261368317</v>
      </c>
      <c r="BD82" s="20">
        <f t="shared" si="164"/>
        <v>1.1974543330119833</v>
      </c>
      <c r="BE82" s="20">
        <f t="shared" si="165"/>
        <v>0.12222152900771403</v>
      </c>
      <c r="BF82" s="20">
        <f t="shared" si="166"/>
        <v>1.9428132568574878</v>
      </c>
      <c r="BG82" s="20">
        <f t="shared" si="167"/>
        <v>68.847327832438381</v>
      </c>
      <c r="BH82" s="20">
        <f t="shared" si="168"/>
        <v>16.587285447899674</v>
      </c>
      <c r="BI82" s="20">
        <f t="shared" si="169"/>
        <v>248.8473278324384</v>
      </c>
      <c r="BJ82" s="20">
        <f t="shared" si="170"/>
        <v>248</v>
      </c>
      <c r="BK82" s="20">
        <f t="shared" si="171"/>
        <v>50</v>
      </c>
      <c r="BL82" s="20">
        <f t="shared" si="172"/>
        <v>50</v>
      </c>
      <c r="BM82" s="20">
        <f t="shared" si="173"/>
        <v>-7.4133068155648267</v>
      </c>
      <c r="BN82" s="20" t="str">
        <f t="shared" si="174"/>
        <v>NEGATIF</v>
      </c>
      <c r="BO82" s="20">
        <f t="shared" si="175"/>
        <v>7</v>
      </c>
      <c r="BP82" s="20">
        <f t="shared" si="176"/>
        <v>24</v>
      </c>
      <c r="BQ82" s="20">
        <f t="shared" si="177"/>
        <v>47</v>
      </c>
      <c r="BR82" s="20"/>
    </row>
    <row r="83" spans="1:70">
      <c r="A83">
        <f t="shared" ref="A83" si="181">A81</f>
        <v>7.0027777777777782</v>
      </c>
      <c r="B83">
        <f t="shared" si="71"/>
        <v>111.315</v>
      </c>
      <c r="C83">
        <f>INT(G3/15)</f>
        <v>7</v>
      </c>
      <c r="D83">
        <f>L3</f>
        <v>2013</v>
      </c>
      <c r="E83">
        <f>L2</f>
        <v>12</v>
      </c>
      <c r="F83">
        <f>L4-1</f>
        <v>2</v>
      </c>
      <c r="H83" s="20">
        <v>18</v>
      </c>
      <c r="I83" s="20">
        <v>0</v>
      </c>
      <c r="J83" s="20">
        <f t="shared" si="122"/>
        <v>18</v>
      </c>
      <c r="K83" s="20"/>
      <c r="L83" s="20">
        <f t="shared" si="123"/>
        <v>20</v>
      </c>
      <c r="M83" s="20">
        <f t="shared" si="124"/>
        <v>-13</v>
      </c>
      <c r="N83" s="20">
        <f t="shared" si="125"/>
        <v>2456628.9583333335</v>
      </c>
      <c r="O83" s="20">
        <f>O51</f>
        <v>7.9269203913977097E-4</v>
      </c>
      <c r="P83" s="20">
        <f t="shared" si="126"/>
        <v>2456628.9591260254</v>
      </c>
      <c r="Q83" s="20">
        <f t="shared" si="127"/>
        <v>0.13919121494936176</v>
      </c>
      <c r="R83" s="20">
        <f t="shared" si="128"/>
        <v>251.45695757429257</v>
      </c>
      <c r="S83" s="20">
        <f t="shared" si="129"/>
        <v>328.28064828018614</v>
      </c>
      <c r="T83" s="20">
        <f t="shared" si="130"/>
        <v>-1.0243653504294055</v>
      </c>
      <c r="U83" s="20">
        <f t="shared" si="131"/>
        <v>4.3887518367190994</v>
      </c>
      <c r="V83" s="20">
        <f t="shared" si="132"/>
        <v>5.7295781830707089</v>
      </c>
      <c r="W83" s="20">
        <f t="shared" si="133"/>
        <v>1.6702753968972129E-2</v>
      </c>
      <c r="X83" s="20">
        <f t="shared" si="134"/>
        <v>250.43259222386317</v>
      </c>
      <c r="Y83" s="20">
        <f t="shared" si="135"/>
        <v>327.25628292975676</v>
      </c>
      <c r="Z83" s="20">
        <f t="shared" si="136"/>
        <v>5.7116996349623701</v>
      </c>
      <c r="AA83" s="20">
        <f t="shared" si="137"/>
        <v>215.82974409298535</v>
      </c>
      <c r="AB83" s="20">
        <f t="shared" si="138"/>
        <v>3.766939658159377</v>
      </c>
      <c r="AC83" s="20">
        <f t="shared" si="139"/>
        <v>23.437481043778291</v>
      </c>
      <c r="AD83" s="20">
        <f t="shared" si="140"/>
        <v>-2.1982496364340528E-3</v>
      </c>
      <c r="AE83" s="20">
        <f t="shared" si="141"/>
        <v>23.435282794141859</v>
      </c>
      <c r="AF83" s="20">
        <f t="shared" si="142"/>
        <v>2456628.5</v>
      </c>
      <c r="AG83" s="20">
        <f t="shared" si="143"/>
        <v>0.13917864476386038</v>
      </c>
      <c r="AH83" s="20">
        <f t="shared" si="144"/>
        <v>4.7332674937041475</v>
      </c>
      <c r="AI83" s="20">
        <f t="shared" si="145"/>
        <v>15.763384496554147</v>
      </c>
      <c r="AJ83" s="20">
        <f t="shared" si="146"/>
        <v>0.40902284589375193</v>
      </c>
      <c r="AK83" s="20">
        <f t="shared" si="147"/>
        <v>23.184384496554149</v>
      </c>
      <c r="AL83" s="20">
        <f t="shared" si="179"/>
        <v>98.94521191984083</v>
      </c>
      <c r="AM83" s="20">
        <f t="shared" si="148"/>
        <v>1.726919727084762</v>
      </c>
      <c r="AN83" s="20">
        <f t="shared" si="149"/>
        <v>0.98587185868850713</v>
      </c>
      <c r="AO83" s="20" t="s">
        <v>137</v>
      </c>
      <c r="AP83" s="20">
        <f t="shared" si="150"/>
        <v>250.42970033378924</v>
      </c>
      <c r="AQ83" s="20">
        <f t="shared" si="151"/>
        <v>250</v>
      </c>
      <c r="AR83" s="20">
        <f t="shared" si="152"/>
        <v>25</v>
      </c>
      <c r="AS83" s="20">
        <f t="shared" si="153"/>
        <v>46</v>
      </c>
      <c r="AT83" s="20">
        <f t="shared" si="154"/>
        <v>4.3708228156073652</v>
      </c>
      <c r="AU83" s="20">
        <f t="shared" si="155"/>
        <v>248.8205555284714</v>
      </c>
      <c r="AV83" s="21">
        <f t="shared" si="156"/>
        <v>16.588037035231427</v>
      </c>
      <c r="AW83" s="20">
        <f t="shared" si="157"/>
        <v>4.3427379406132056</v>
      </c>
      <c r="AX83" s="20">
        <f t="shared" si="158"/>
        <v>-22.008094236330333</v>
      </c>
      <c r="AY83" s="20" t="str">
        <f t="shared" si="159"/>
        <v>NEGATIF</v>
      </c>
      <c r="AZ83" s="20">
        <f t="shared" si="160"/>
        <v>22</v>
      </c>
      <c r="BA83" s="20">
        <f t="shared" si="161"/>
        <v>0</v>
      </c>
      <c r="BB83" s="20">
        <f t="shared" si="162"/>
        <v>29</v>
      </c>
      <c r="BC83" s="20">
        <f t="shared" si="163"/>
        <v>-0.38411370651315135</v>
      </c>
      <c r="BD83" s="20">
        <f t="shared" si="164"/>
        <v>1.2016125518759806</v>
      </c>
      <c r="BE83" s="20">
        <f t="shared" si="165"/>
        <v>0.12222152900771403</v>
      </c>
      <c r="BF83" s="20">
        <f t="shared" si="166"/>
        <v>1.9428132568574878</v>
      </c>
      <c r="BG83" s="20">
        <f t="shared" si="167"/>
        <v>69.003390896878756</v>
      </c>
      <c r="BH83" s="20">
        <f t="shared" si="168"/>
        <v>16.588037035231427</v>
      </c>
      <c r="BI83" s="20">
        <f t="shared" si="169"/>
        <v>249.00339089687876</v>
      </c>
      <c r="BJ83" s="20">
        <f t="shared" si="170"/>
        <v>249</v>
      </c>
      <c r="BK83" s="20">
        <f t="shared" si="171"/>
        <v>0</v>
      </c>
      <c r="BL83" s="20">
        <f t="shared" si="172"/>
        <v>12</v>
      </c>
      <c r="BM83" s="20">
        <f t="shared" si="173"/>
        <v>-10.881080677399847</v>
      </c>
      <c r="BN83" s="20" t="str">
        <f t="shared" si="174"/>
        <v>NEGATIF</v>
      </c>
      <c r="BO83" s="20">
        <f t="shared" si="175"/>
        <v>10</v>
      </c>
      <c r="BP83" s="20">
        <f t="shared" si="176"/>
        <v>52</v>
      </c>
      <c r="BQ83" s="20">
        <f t="shared" si="177"/>
        <v>51</v>
      </c>
      <c r="BR83" s="20"/>
    </row>
    <row r="84" spans="1:70">
      <c r="A84">
        <f t="shared" ref="A84" si="182">A82</f>
        <v>7.0027777777777782</v>
      </c>
      <c r="B84">
        <f t="shared" si="71"/>
        <v>111.315</v>
      </c>
      <c r="C84">
        <f>INT(G3/15)</f>
        <v>7</v>
      </c>
      <c r="D84">
        <f>L3</f>
        <v>2013</v>
      </c>
      <c r="E84">
        <f>L2</f>
        <v>12</v>
      </c>
      <c r="F84">
        <f>L4-1</f>
        <v>2</v>
      </c>
      <c r="H84" s="20">
        <v>18</v>
      </c>
      <c r="I84" s="20">
        <v>15</v>
      </c>
      <c r="J84" s="20">
        <f t="shared" si="122"/>
        <v>18.25</v>
      </c>
      <c r="K84" s="20"/>
      <c r="L84" s="20">
        <f t="shared" si="123"/>
        <v>20</v>
      </c>
      <c r="M84" s="20">
        <f t="shared" si="124"/>
        <v>-13</v>
      </c>
      <c r="N84" s="20">
        <f t="shared" si="125"/>
        <v>2456628.96875</v>
      </c>
      <c r="O84" s="20">
        <f t="shared" si="89"/>
        <v>7.9269203913977097E-4</v>
      </c>
      <c r="P84" s="20">
        <f t="shared" si="126"/>
        <v>2456628.9695426919</v>
      </c>
      <c r="Q84" s="20">
        <f t="shared" si="127"/>
        <v>0.13919150014214784</v>
      </c>
      <c r="R84" s="20">
        <f t="shared" si="128"/>
        <v>251.46722473413229</v>
      </c>
      <c r="S84" s="20">
        <f t="shared" si="129"/>
        <v>328.29091494963723</v>
      </c>
      <c r="T84" s="20">
        <f t="shared" si="130"/>
        <v>-1.0240704313716156</v>
      </c>
      <c r="U84" s="20">
        <f t="shared" si="131"/>
        <v>4.3889310324631303</v>
      </c>
      <c r="V84" s="20">
        <f t="shared" si="132"/>
        <v>5.729757370255844</v>
      </c>
      <c r="W84" s="20">
        <f t="shared" si="133"/>
        <v>1.670275395699403E-2</v>
      </c>
      <c r="X84" s="20">
        <f t="shared" si="134"/>
        <v>250.44315430276066</v>
      </c>
      <c r="Y84" s="20">
        <f t="shared" si="135"/>
        <v>327.2668445182656</v>
      </c>
      <c r="Z84" s="20">
        <f t="shared" si="136"/>
        <v>5.7118839694560908</v>
      </c>
      <c r="AA84" s="20">
        <f t="shared" si="137"/>
        <v>215.8291924912767</v>
      </c>
      <c r="AB84" s="20">
        <f t="shared" si="138"/>
        <v>3.7669300308934015</v>
      </c>
      <c r="AC84" s="20">
        <f t="shared" si="139"/>
        <v>23.437481040069596</v>
      </c>
      <c r="AD84" s="20">
        <f t="shared" si="140"/>
        <v>-2.1982982485407939E-3</v>
      </c>
      <c r="AE84" s="20">
        <f t="shared" si="141"/>
        <v>23.435282741821055</v>
      </c>
      <c r="AF84" s="20">
        <f t="shared" si="142"/>
        <v>2456628.5</v>
      </c>
      <c r="AG84" s="20">
        <f t="shared" si="143"/>
        <v>0.13917864476386038</v>
      </c>
      <c r="AH84" s="20">
        <f t="shared" si="144"/>
        <v>4.7332674937041475</v>
      </c>
      <c r="AI84" s="20">
        <f t="shared" si="145"/>
        <v>16.014068973891646</v>
      </c>
      <c r="AJ84" s="20">
        <f t="shared" si="146"/>
        <v>0.40902284498058161</v>
      </c>
      <c r="AK84" s="20">
        <f t="shared" si="147"/>
        <v>23.435068973891646</v>
      </c>
      <c r="AL84" s="20">
        <f t="shared" si="179"/>
        <v>102.69420499151579</v>
      </c>
      <c r="AM84" s="20">
        <f t="shared" si="148"/>
        <v>1.792351999819946</v>
      </c>
      <c r="AN84" s="20">
        <f t="shared" si="149"/>
        <v>0.98587023988777001</v>
      </c>
      <c r="AO84" s="20" t="s">
        <v>137</v>
      </c>
      <c r="AP84" s="20">
        <f t="shared" si="150"/>
        <v>250.44026237537676</v>
      </c>
      <c r="AQ84" s="20">
        <f t="shared" si="151"/>
        <v>250</v>
      </c>
      <c r="AR84" s="20">
        <f t="shared" si="152"/>
        <v>26</v>
      </c>
      <c r="AS84" s="20">
        <f t="shared" si="153"/>
        <v>24</v>
      </c>
      <c r="AT84" s="20">
        <f t="shared" si="154"/>
        <v>4.3710071580087995</v>
      </c>
      <c r="AU84" s="20">
        <f t="shared" si="155"/>
        <v>248.8318296168589</v>
      </c>
      <c r="AV84" s="21">
        <f t="shared" si="156"/>
        <v>16.588788641123926</v>
      </c>
      <c r="AW84" s="20">
        <f t="shared" si="157"/>
        <v>4.3429347105757277</v>
      </c>
      <c r="AX84" s="20">
        <f t="shared" si="158"/>
        <v>-22.009611459222654</v>
      </c>
      <c r="AY84" s="20" t="str">
        <f t="shared" si="159"/>
        <v>NEGATIF</v>
      </c>
      <c r="AZ84" s="20">
        <f t="shared" si="160"/>
        <v>22</v>
      </c>
      <c r="BA84" s="20">
        <f t="shared" si="161"/>
        <v>0</v>
      </c>
      <c r="BB84" s="20">
        <f t="shared" si="162"/>
        <v>34</v>
      </c>
      <c r="BC84" s="20">
        <f t="shared" si="163"/>
        <v>-0.38414018704810898</v>
      </c>
      <c r="BD84" s="20">
        <f t="shared" si="164"/>
        <v>1.2043363661912172</v>
      </c>
      <c r="BE84" s="20">
        <f t="shared" si="165"/>
        <v>0.12222152900771403</v>
      </c>
      <c r="BF84" s="20">
        <f t="shared" si="166"/>
        <v>1.9428132568574878</v>
      </c>
      <c r="BG84" s="20">
        <f t="shared" si="167"/>
        <v>69.074925194926408</v>
      </c>
      <c r="BH84" s="20">
        <f t="shared" si="168"/>
        <v>16.588788641123926</v>
      </c>
      <c r="BI84" s="20">
        <f t="shared" si="169"/>
        <v>249.07492519492641</v>
      </c>
      <c r="BJ84" s="20">
        <f t="shared" si="170"/>
        <v>249</v>
      </c>
      <c r="BK84" s="20">
        <f t="shared" si="171"/>
        <v>4</v>
      </c>
      <c r="BL84" s="20">
        <f t="shared" si="172"/>
        <v>29</v>
      </c>
      <c r="BM84" s="20">
        <f t="shared" si="173"/>
        <v>-14.353445754272812</v>
      </c>
      <c r="BN84" s="20" t="str">
        <f t="shared" si="174"/>
        <v>NEGATIF</v>
      </c>
      <c r="BO84" s="20">
        <f t="shared" si="175"/>
        <v>14</v>
      </c>
      <c r="BP84" s="20">
        <f t="shared" si="176"/>
        <v>21</v>
      </c>
      <c r="BQ84" s="20">
        <f t="shared" si="177"/>
        <v>12</v>
      </c>
      <c r="BR84" s="20"/>
    </row>
    <row r="85" spans="1:70">
      <c r="A85">
        <f t="shared" ref="A85" si="183">A83</f>
        <v>7.0027777777777782</v>
      </c>
      <c r="B85">
        <f t="shared" si="71"/>
        <v>111.315</v>
      </c>
      <c r="C85">
        <f>INT(G3/15)</f>
        <v>7</v>
      </c>
      <c r="D85">
        <f>L3</f>
        <v>2013</v>
      </c>
      <c r="E85">
        <f>L2</f>
        <v>12</v>
      </c>
      <c r="F85">
        <f>L4-1</f>
        <v>2</v>
      </c>
      <c r="H85" s="20">
        <v>18</v>
      </c>
      <c r="I85" s="20">
        <v>30</v>
      </c>
      <c r="J85" s="20">
        <f t="shared" si="122"/>
        <v>18.5</v>
      </c>
      <c r="K85" s="20"/>
      <c r="L85" s="20">
        <f t="shared" si="123"/>
        <v>20</v>
      </c>
      <c r="M85" s="20">
        <f t="shared" si="124"/>
        <v>-13</v>
      </c>
      <c r="N85" s="20">
        <f t="shared" si="125"/>
        <v>2456628.979166667</v>
      </c>
      <c r="O85" s="20">
        <f t="shared" si="89"/>
        <v>7.9269203913977097E-4</v>
      </c>
      <c r="P85" s="20">
        <f t="shared" si="126"/>
        <v>2456628.9799593589</v>
      </c>
      <c r="Q85" s="20">
        <f t="shared" si="127"/>
        <v>0.13919178533494667</v>
      </c>
      <c r="R85" s="20">
        <f t="shared" si="128"/>
        <v>251.4774918944313</v>
      </c>
      <c r="S85" s="20">
        <f t="shared" si="129"/>
        <v>328.30118161954761</v>
      </c>
      <c r="T85" s="20">
        <f t="shared" si="130"/>
        <v>-1.0237754776291617</v>
      </c>
      <c r="U85" s="20">
        <f t="shared" si="131"/>
        <v>4.3891102282151788</v>
      </c>
      <c r="V85" s="20">
        <f t="shared" si="132"/>
        <v>5.7299365574489958</v>
      </c>
      <c r="W85" s="20">
        <f t="shared" si="133"/>
        <v>1.6702753945015934E-2</v>
      </c>
      <c r="X85" s="20">
        <f t="shared" si="134"/>
        <v>250.45371641680214</v>
      </c>
      <c r="Y85" s="20">
        <f t="shared" si="135"/>
        <v>327.27740614191845</v>
      </c>
      <c r="Z85" s="20">
        <f t="shared" si="136"/>
        <v>5.7120683045631893</v>
      </c>
      <c r="AA85" s="20">
        <f t="shared" si="137"/>
        <v>215.82864088954344</v>
      </c>
      <c r="AB85" s="20">
        <f t="shared" si="138"/>
        <v>3.7669204036269961</v>
      </c>
      <c r="AC85" s="20">
        <f t="shared" si="139"/>
        <v>23.4374810363609</v>
      </c>
      <c r="AD85" s="20">
        <f t="shared" si="140"/>
        <v>-2.198346844229801E-3</v>
      </c>
      <c r="AE85" s="20">
        <f t="shared" si="141"/>
        <v>23.435282689516669</v>
      </c>
      <c r="AF85" s="20">
        <f t="shared" si="142"/>
        <v>2456628.5</v>
      </c>
      <c r="AG85" s="20">
        <f t="shared" si="143"/>
        <v>0.13917864476386038</v>
      </c>
      <c r="AH85" s="20">
        <f t="shared" si="144"/>
        <v>4.7332674937041475</v>
      </c>
      <c r="AI85" s="20">
        <f t="shared" si="145"/>
        <v>16.264753451229147</v>
      </c>
      <c r="AJ85" s="20">
        <f t="shared" si="146"/>
        <v>0.40902284406769784</v>
      </c>
      <c r="AK85" s="20">
        <f t="shared" si="147"/>
        <v>23.685753451229147</v>
      </c>
      <c r="AL85" s="20">
        <f t="shared" si="179"/>
        <v>106.44319778438103</v>
      </c>
      <c r="AM85" s="20">
        <f t="shared" si="148"/>
        <v>1.8577842676889822</v>
      </c>
      <c r="AN85" s="20">
        <f t="shared" si="149"/>
        <v>0.9858686215511171</v>
      </c>
      <c r="AO85" s="20" t="s">
        <v>137</v>
      </c>
      <c r="AP85" s="20">
        <f t="shared" si="150"/>
        <v>250.45082445210804</v>
      </c>
      <c r="AQ85" s="20">
        <f t="shared" si="151"/>
        <v>250</v>
      </c>
      <c r="AR85" s="20">
        <f t="shared" si="152"/>
        <v>27</v>
      </c>
      <c r="AS85" s="20">
        <f t="shared" si="153"/>
        <v>2</v>
      </c>
      <c r="AT85" s="20">
        <f t="shared" si="154"/>
        <v>4.3711915010236089</v>
      </c>
      <c r="AU85" s="20">
        <f t="shared" si="155"/>
        <v>248.84310398405617</v>
      </c>
      <c r="AV85" s="21">
        <f t="shared" si="156"/>
        <v>16.589540265603745</v>
      </c>
      <c r="AW85" s="20">
        <f t="shared" si="157"/>
        <v>4.343131485404399</v>
      </c>
      <c r="AX85" s="20">
        <f t="shared" si="158"/>
        <v>-22.011127916368675</v>
      </c>
      <c r="AY85" s="20" t="str">
        <f t="shared" si="159"/>
        <v>NEGATIF</v>
      </c>
      <c r="AZ85" s="20">
        <f t="shared" si="160"/>
        <v>22</v>
      </c>
      <c r="BA85" s="20">
        <f t="shared" si="161"/>
        <v>0</v>
      </c>
      <c r="BB85" s="20">
        <f t="shared" si="162"/>
        <v>40</v>
      </c>
      <c r="BC85" s="20">
        <f t="shared" si="163"/>
        <v>-0.38416665421827245</v>
      </c>
      <c r="BD85" s="20">
        <f t="shared" si="164"/>
        <v>1.2055848752202518</v>
      </c>
      <c r="BE85" s="20">
        <f t="shared" si="165"/>
        <v>0.12222152900771403</v>
      </c>
      <c r="BF85" s="20">
        <f t="shared" si="166"/>
        <v>1.9428132568574878</v>
      </c>
      <c r="BG85" s="20">
        <f t="shared" si="167"/>
        <v>69.057857730883399</v>
      </c>
      <c r="BH85" s="20">
        <f t="shared" si="168"/>
        <v>16.589540265603745</v>
      </c>
      <c r="BI85" s="20">
        <f t="shared" si="169"/>
        <v>249.0578577308834</v>
      </c>
      <c r="BJ85" s="20">
        <f t="shared" si="170"/>
        <v>249</v>
      </c>
      <c r="BK85" s="20">
        <f t="shared" si="171"/>
        <v>3</v>
      </c>
      <c r="BL85" s="20">
        <f t="shared" si="172"/>
        <v>28</v>
      </c>
      <c r="BM85" s="20">
        <f t="shared" si="173"/>
        <v>-17.828430924349682</v>
      </c>
      <c r="BN85" s="20" t="str">
        <f t="shared" si="174"/>
        <v>NEGATIF</v>
      </c>
      <c r="BO85" s="20">
        <f t="shared" si="175"/>
        <v>17</v>
      </c>
      <c r="BP85" s="20">
        <f t="shared" si="176"/>
        <v>49</v>
      </c>
      <c r="BQ85" s="20">
        <f t="shared" si="177"/>
        <v>42</v>
      </c>
      <c r="BR85" s="20"/>
    </row>
    <row r="86" spans="1:70">
      <c r="A86">
        <f t="shared" ref="A86" si="184">A84</f>
        <v>7.0027777777777782</v>
      </c>
      <c r="B86">
        <f t="shared" si="71"/>
        <v>111.315</v>
      </c>
      <c r="C86">
        <f>INT(G3/15)</f>
        <v>7</v>
      </c>
      <c r="D86">
        <f>L3</f>
        <v>2013</v>
      </c>
      <c r="E86">
        <f>L2</f>
        <v>12</v>
      </c>
      <c r="F86">
        <f>L4-1</f>
        <v>2</v>
      </c>
      <c r="H86">
        <v>18</v>
      </c>
      <c r="I86">
        <v>45</v>
      </c>
      <c r="J86">
        <f t="shared" si="122"/>
        <v>18.75</v>
      </c>
      <c r="L86">
        <f t="shared" si="123"/>
        <v>20</v>
      </c>
      <c r="M86">
        <f t="shared" si="124"/>
        <v>-13</v>
      </c>
      <c r="N86">
        <f t="shared" si="125"/>
        <v>2456628.9895833335</v>
      </c>
      <c r="O86">
        <f t="shared" si="89"/>
        <v>7.9269203913977097E-4</v>
      </c>
      <c r="P86">
        <f t="shared" si="126"/>
        <v>2456628.9903760254</v>
      </c>
      <c r="Q86">
        <f t="shared" si="127"/>
        <v>0.13919207052773275</v>
      </c>
      <c r="R86">
        <f t="shared" si="128"/>
        <v>251.48775905427192</v>
      </c>
      <c r="S86">
        <f t="shared" si="129"/>
        <v>328.31144828899869</v>
      </c>
      <c r="T86">
        <f t="shared" si="130"/>
        <v>-1.0234804892382099</v>
      </c>
      <c r="U86">
        <f t="shared" si="131"/>
        <v>4.3892894239592257</v>
      </c>
      <c r="V86">
        <f t="shared" si="132"/>
        <v>5.7301157446341309</v>
      </c>
      <c r="W86">
        <f t="shared" si="133"/>
        <v>1.6702753933037835E-2</v>
      </c>
      <c r="X86">
        <f t="shared" si="134"/>
        <v>250.46427856503371</v>
      </c>
      <c r="Y86">
        <f t="shared" si="135"/>
        <v>327.28796779976051</v>
      </c>
      <c r="Z86">
        <f t="shared" si="136"/>
        <v>5.7122526402670024</v>
      </c>
      <c r="AA86">
        <f t="shared" si="137"/>
        <v>215.82808928783479</v>
      </c>
      <c r="AB86">
        <f t="shared" si="138"/>
        <v>3.7669107763610206</v>
      </c>
      <c r="AC86">
        <f t="shared" si="139"/>
        <v>23.437481032652205</v>
      </c>
      <c r="AD86">
        <f t="shared" si="140"/>
        <v>-2.1983954234923381E-3</v>
      </c>
      <c r="AE86">
        <f t="shared" si="141"/>
        <v>23.435282637228713</v>
      </c>
      <c r="AF86">
        <f t="shared" si="142"/>
        <v>2456628.5</v>
      </c>
      <c r="AG86">
        <f t="shared" si="143"/>
        <v>0.13917864476386038</v>
      </c>
      <c r="AH86">
        <f t="shared" si="144"/>
        <v>4.7332674937041475</v>
      </c>
      <c r="AI86">
        <f t="shared" si="145"/>
        <v>16.515437928566648</v>
      </c>
      <c r="AJ86">
        <f t="shared" si="146"/>
        <v>0.4090228431551009</v>
      </c>
      <c r="AK86">
        <f t="shared" si="147"/>
        <v>23.936437928566647</v>
      </c>
      <c r="AL86">
        <f t="shared" si="179"/>
        <v>110.1921902995516</v>
      </c>
      <c r="AM86">
        <f t="shared" si="148"/>
        <v>1.923216530711332</v>
      </c>
      <c r="AN86">
        <f t="shared" si="149"/>
        <v>0.98586700367874958</v>
      </c>
      <c r="AO86" t="s">
        <v>137</v>
      </c>
      <c r="AP86">
        <f t="shared" si="150"/>
        <v>250.46138656302912</v>
      </c>
      <c r="AQ86">
        <f t="shared" si="151"/>
        <v>250</v>
      </c>
      <c r="AR86">
        <f t="shared" si="152"/>
        <v>27</v>
      </c>
      <c r="AS86">
        <f t="shared" si="153"/>
        <v>40</v>
      </c>
      <c r="AT86">
        <f t="shared" si="154"/>
        <v>4.3713758446351427</v>
      </c>
      <c r="AU86">
        <f t="shared" si="155"/>
        <v>248.85437862894813</v>
      </c>
      <c r="AV86" s="18">
        <f t="shared" si="156"/>
        <v>16.590291908596541</v>
      </c>
      <c r="AW86">
        <f t="shared" si="157"/>
        <v>4.3433282650797569</v>
      </c>
      <c r="AX86">
        <f t="shared" si="158"/>
        <v>-22.01264360754865</v>
      </c>
      <c r="AY86" t="str">
        <f t="shared" si="159"/>
        <v>NEGATIF</v>
      </c>
      <c r="AZ86">
        <f t="shared" si="160"/>
        <v>22</v>
      </c>
      <c r="BA86">
        <f t="shared" si="161"/>
        <v>0</v>
      </c>
      <c r="BB86">
        <f t="shared" si="162"/>
        <v>45</v>
      </c>
      <c r="BC86">
        <f t="shared" si="163"/>
        <v>-0.38419310801980644</v>
      </c>
      <c r="BD86">
        <f t="shared" si="164"/>
        <v>1.2052869917777356</v>
      </c>
      <c r="BE86">
        <f t="shared" si="165"/>
        <v>0.12222152900771403</v>
      </c>
      <c r="BF86">
        <f t="shared" si="166"/>
        <v>1.9428132568574878</v>
      </c>
      <c r="BG86">
        <f t="shared" si="167"/>
        <v>68.946127141359497</v>
      </c>
      <c r="BH86">
        <f t="shared" si="168"/>
        <v>16.590291908596541</v>
      </c>
      <c r="BI86">
        <f t="shared" si="169"/>
        <v>248.94612714135951</v>
      </c>
      <c r="BJ86">
        <f t="shared" si="170"/>
        <v>248</v>
      </c>
      <c r="BK86">
        <f t="shared" si="171"/>
        <v>56</v>
      </c>
      <c r="BL86">
        <f t="shared" si="172"/>
        <v>46</v>
      </c>
      <c r="BM86">
        <f t="shared" si="173"/>
        <v>-21.304020853898951</v>
      </c>
      <c r="BN86" t="str">
        <f t="shared" si="174"/>
        <v>NEGATIF</v>
      </c>
      <c r="BO86">
        <f t="shared" si="175"/>
        <v>21</v>
      </c>
      <c r="BP86">
        <f t="shared" si="176"/>
        <v>18</v>
      </c>
      <c r="BQ86">
        <f t="shared" si="177"/>
        <v>14</v>
      </c>
    </row>
    <row r="87" spans="1:70">
      <c r="A87">
        <f t="shared" ref="A87" si="185">A85</f>
        <v>7.0027777777777782</v>
      </c>
      <c r="B87">
        <f t="shared" si="71"/>
        <v>111.315</v>
      </c>
      <c r="C87">
        <f>INT(G3/15)</f>
        <v>7</v>
      </c>
      <c r="D87">
        <f>L3</f>
        <v>2013</v>
      </c>
      <c r="E87">
        <f>L2</f>
        <v>12</v>
      </c>
      <c r="F87">
        <f>L4-1</f>
        <v>2</v>
      </c>
      <c r="H87">
        <v>19</v>
      </c>
      <c r="I87">
        <v>0</v>
      </c>
      <c r="J87">
        <f t="shared" si="122"/>
        <v>19</v>
      </c>
      <c r="L87">
        <f t="shared" si="123"/>
        <v>20</v>
      </c>
      <c r="M87">
        <f t="shared" si="124"/>
        <v>-13</v>
      </c>
      <c r="N87">
        <f t="shared" si="125"/>
        <v>2456629</v>
      </c>
      <c r="O87">
        <f t="shared" si="89"/>
        <v>7.9269203913977097E-4</v>
      </c>
      <c r="P87">
        <f t="shared" si="126"/>
        <v>2456629.0007926919</v>
      </c>
      <c r="Q87">
        <f t="shared" si="127"/>
        <v>0.13919235572051883</v>
      </c>
      <c r="R87">
        <f t="shared" si="128"/>
        <v>251.49802621411254</v>
      </c>
      <c r="S87">
        <f t="shared" si="129"/>
        <v>328.32171495844977</v>
      </c>
      <c r="T87">
        <f t="shared" si="130"/>
        <v>-1.0231854661953403</v>
      </c>
      <c r="U87">
        <f t="shared" si="131"/>
        <v>4.3894686197032735</v>
      </c>
      <c r="V87">
        <f t="shared" si="132"/>
        <v>5.730294931819266</v>
      </c>
      <c r="W87">
        <f t="shared" si="133"/>
        <v>1.670275392105974E-2</v>
      </c>
      <c r="X87">
        <f t="shared" si="134"/>
        <v>250.4748407479172</v>
      </c>
      <c r="Y87">
        <f t="shared" si="135"/>
        <v>327.29852949225443</v>
      </c>
      <c r="Z87">
        <f t="shared" si="136"/>
        <v>5.7124369765756047</v>
      </c>
      <c r="AA87">
        <f t="shared" si="137"/>
        <v>215.82753768612613</v>
      </c>
      <c r="AB87">
        <f t="shared" si="138"/>
        <v>3.766901149095045</v>
      </c>
      <c r="AC87">
        <f t="shared" si="139"/>
        <v>23.437481028943509</v>
      </c>
      <c r="AD87">
        <f t="shared" si="140"/>
        <v>-2.1984439863261852E-3</v>
      </c>
      <c r="AE87">
        <f t="shared" si="141"/>
        <v>23.435282584957182</v>
      </c>
      <c r="AF87">
        <f t="shared" si="142"/>
        <v>2456628.5</v>
      </c>
      <c r="AG87">
        <f t="shared" si="143"/>
        <v>0.13917864476386038</v>
      </c>
      <c r="AH87">
        <f t="shared" si="144"/>
        <v>4.7332674937041475</v>
      </c>
      <c r="AI87">
        <f t="shared" si="145"/>
        <v>16.766122405904149</v>
      </c>
      <c r="AJ87">
        <f t="shared" si="146"/>
        <v>0.40902284224279056</v>
      </c>
      <c r="AK87">
        <f t="shared" si="147"/>
        <v>0.18712240590414808</v>
      </c>
      <c r="AL87">
        <f t="shared" si="179"/>
        <v>113.94118253663123</v>
      </c>
      <c r="AM87">
        <f t="shared" si="148"/>
        <v>1.9886487888800795</v>
      </c>
      <c r="AN87">
        <f t="shared" si="149"/>
        <v>0.98586538627065179</v>
      </c>
      <c r="AO87" t="s">
        <v>137</v>
      </c>
      <c r="AP87">
        <f t="shared" si="150"/>
        <v>250.4719487086019</v>
      </c>
      <c r="AQ87">
        <f t="shared" si="151"/>
        <v>250</v>
      </c>
      <c r="AR87">
        <f t="shared" si="152"/>
        <v>28</v>
      </c>
      <c r="AS87">
        <f t="shared" si="153"/>
        <v>19</v>
      </c>
      <c r="AT87">
        <f t="shared" si="154"/>
        <v>4.3715601888514621</v>
      </c>
      <c r="AU87">
        <f t="shared" si="155"/>
        <v>248.86565355193099</v>
      </c>
      <c r="AV87" s="18">
        <f t="shared" si="156"/>
        <v>16.591043570128733</v>
      </c>
      <c r="AW87">
        <f t="shared" si="157"/>
        <v>4.3435250496087168</v>
      </c>
      <c r="AX87">
        <f t="shared" si="158"/>
        <v>-22.014158532746126</v>
      </c>
      <c r="AY87" t="str">
        <f t="shared" si="159"/>
        <v>NEGATIF</v>
      </c>
      <c r="AZ87">
        <f t="shared" si="160"/>
        <v>22</v>
      </c>
      <c r="BA87">
        <f t="shared" si="161"/>
        <v>0</v>
      </c>
      <c r="BB87">
        <f t="shared" si="162"/>
        <v>50</v>
      </c>
      <c r="BC87">
        <f t="shared" si="163"/>
        <v>-0.38421954845242384</v>
      </c>
      <c r="BD87">
        <f t="shared" si="164"/>
        <v>1.2033369251153492</v>
      </c>
      <c r="BE87">
        <f t="shared" si="165"/>
        <v>0.12222152900771403</v>
      </c>
      <c r="BF87">
        <f t="shared" si="166"/>
        <v>1.9428132568574878</v>
      </c>
      <c r="BG87">
        <f t="shared" si="167"/>
        <v>68.731311153837666</v>
      </c>
      <c r="BH87">
        <f t="shared" si="168"/>
        <v>16.591043570128733</v>
      </c>
      <c r="BI87">
        <f t="shared" si="169"/>
        <v>248.73131115383768</v>
      </c>
      <c r="BJ87">
        <f t="shared" si="170"/>
        <v>248</v>
      </c>
      <c r="BK87">
        <f t="shared" si="171"/>
        <v>43</v>
      </c>
      <c r="BL87">
        <f t="shared" si="172"/>
        <v>52</v>
      </c>
      <c r="BM87">
        <f t="shared" si="173"/>
        <v>-24.77809012454837</v>
      </c>
      <c r="BN87" t="str">
        <f t="shared" si="174"/>
        <v>NEGATIF</v>
      </c>
      <c r="BO87">
        <f t="shared" si="175"/>
        <v>24</v>
      </c>
      <c r="BP87">
        <f t="shared" si="176"/>
        <v>46</v>
      </c>
      <c r="BQ87">
        <f t="shared" si="177"/>
        <v>41</v>
      </c>
    </row>
    <row r="88" spans="1:70">
      <c r="A88">
        <f t="shared" ref="A88" si="186">A86</f>
        <v>7.0027777777777782</v>
      </c>
      <c r="B88">
        <f t="shared" si="71"/>
        <v>111.315</v>
      </c>
      <c r="C88">
        <f>INT(G3/15)</f>
        <v>7</v>
      </c>
      <c r="D88">
        <f>L3</f>
        <v>2013</v>
      </c>
      <c r="E88">
        <f>L2</f>
        <v>12</v>
      </c>
      <c r="F88">
        <f>L4-1</f>
        <v>2</v>
      </c>
      <c r="H88">
        <v>19</v>
      </c>
      <c r="I88">
        <v>15</v>
      </c>
      <c r="J88">
        <f t="shared" si="122"/>
        <v>19.25</v>
      </c>
      <c r="L88">
        <f t="shared" si="123"/>
        <v>20</v>
      </c>
      <c r="M88">
        <f t="shared" si="124"/>
        <v>-13</v>
      </c>
      <c r="N88">
        <f t="shared" si="125"/>
        <v>2456629.010416667</v>
      </c>
      <c r="O88">
        <f t="shared" si="89"/>
        <v>7.9269203913977097E-4</v>
      </c>
      <c r="P88">
        <f t="shared" si="126"/>
        <v>2456629.0112093589</v>
      </c>
      <c r="Q88">
        <f t="shared" si="127"/>
        <v>0.13919264091331765</v>
      </c>
      <c r="R88">
        <f t="shared" si="128"/>
        <v>251.50829337441155</v>
      </c>
      <c r="S88">
        <f t="shared" si="129"/>
        <v>328.33198162836015</v>
      </c>
      <c r="T88">
        <f t="shared" si="130"/>
        <v>-1.0228904084971286</v>
      </c>
      <c r="U88">
        <f t="shared" si="131"/>
        <v>4.3896478154553211</v>
      </c>
      <c r="V88">
        <f t="shared" si="132"/>
        <v>5.7304741190124178</v>
      </c>
      <c r="W88">
        <f t="shared" si="133"/>
        <v>1.6702753909081641E-2</v>
      </c>
      <c r="X88">
        <f t="shared" si="134"/>
        <v>250.48540296591443</v>
      </c>
      <c r="Y88">
        <f t="shared" si="135"/>
        <v>327.30909121986303</v>
      </c>
      <c r="Z88">
        <f t="shared" si="136"/>
        <v>5.7126213134970731</v>
      </c>
      <c r="AA88">
        <f t="shared" si="137"/>
        <v>215.82698608439281</v>
      </c>
      <c r="AB88">
        <f t="shared" si="138"/>
        <v>3.7668915218286387</v>
      </c>
      <c r="AC88">
        <f t="shared" si="139"/>
        <v>23.437481025234813</v>
      </c>
      <c r="AD88">
        <f t="shared" si="140"/>
        <v>-2.1984925327291197E-3</v>
      </c>
      <c r="AE88">
        <f t="shared" si="141"/>
        <v>23.435282532702086</v>
      </c>
      <c r="AF88">
        <f t="shared" si="142"/>
        <v>2456628.5</v>
      </c>
      <c r="AG88">
        <f t="shared" si="143"/>
        <v>0.13917864476386038</v>
      </c>
      <c r="AH88">
        <f t="shared" si="144"/>
        <v>4.7332674937041475</v>
      </c>
      <c r="AI88">
        <f t="shared" si="145"/>
        <v>17.016806883241649</v>
      </c>
      <c r="AJ88">
        <f t="shared" si="146"/>
        <v>0.40902284133076711</v>
      </c>
      <c r="AK88">
        <f t="shared" si="147"/>
        <v>0.43780688324164885</v>
      </c>
      <c r="AL88">
        <f t="shared" si="179"/>
        <v>117.69017449522377</v>
      </c>
      <c r="AM88">
        <f t="shared" si="148"/>
        <v>2.0540810421883102</v>
      </c>
      <c r="AN88">
        <f t="shared" si="149"/>
        <v>0.98586376932680753</v>
      </c>
      <c r="AO88" t="s">
        <v>137</v>
      </c>
      <c r="AP88">
        <f t="shared" si="150"/>
        <v>250.48251088928814</v>
      </c>
      <c r="AQ88">
        <f t="shared" si="151"/>
        <v>250</v>
      </c>
      <c r="AR88">
        <f t="shared" si="152"/>
        <v>28</v>
      </c>
      <c r="AS88">
        <f t="shared" si="153"/>
        <v>57</v>
      </c>
      <c r="AT88">
        <f t="shared" si="154"/>
        <v>4.3717445336806273</v>
      </c>
      <c r="AU88">
        <f t="shared" si="155"/>
        <v>248.87692875340099</v>
      </c>
      <c r="AV88" s="18">
        <f t="shared" si="156"/>
        <v>16.591795250226731</v>
      </c>
      <c r="AW88">
        <f t="shared" si="157"/>
        <v>4.343721838998194</v>
      </c>
      <c r="AX88">
        <f t="shared" si="158"/>
        <v>-22.015672691944587</v>
      </c>
      <c r="AY88" t="str">
        <f t="shared" si="159"/>
        <v>NEGATIF</v>
      </c>
      <c r="AZ88">
        <f t="shared" si="160"/>
        <v>22</v>
      </c>
      <c r="BA88">
        <f t="shared" si="161"/>
        <v>0</v>
      </c>
      <c r="BB88">
        <f t="shared" si="162"/>
        <v>56</v>
      </c>
      <c r="BC88">
        <f t="shared" si="163"/>
        <v>-0.38424597551583634</v>
      </c>
      <c r="BD88">
        <f t="shared" si="164"/>
        <v>1.19958767884717</v>
      </c>
      <c r="BE88">
        <f t="shared" si="165"/>
        <v>0.12222152900771403</v>
      </c>
      <c r="BF88">
        <f t="shared" si="166"/>
        <v>1.9428132568574878</v>
      </c>
      <c r="BG88">
        <f t="shared" si="167"/>
        <v>68.402103138526272</v>
      </c>
      <c r="BH88">
        <f t="shared" si="168"/>
        <v>16.591795250226731</v>
      </c>
      <c r="BI88">
        <f t="shared" si="169"/>
        <v>248.40210313852629</v>
      </c>
      <c r="BJ88">
        <f t="shared" si="170"/>
        <v>248</v>
      </c>
      <c r="BK88">
        <f t="shared" si="171"/>
        <v>24</v>
      </c>
      <c r="BL88">
        <f t="shared" si="172"/>
        <v>7</v>
      </c>
      <c r="BM88">
        <f t="shared" si="173"/>
        <v>-28.248325453711612</v>
      </c>
      <c r="BN88" t="str">
        <f t="shared" si="174"/>
        <v>NEGATIF</v>
      </c>
      <c r="BO88">
        <f t="shared" si="175"/>
        <v>28</v>
      </c>
      <c r="BP88">
        <f t="shared" si="176"/>
        <v>14</v>
      </c>
      <c r="BQ88">
        <f t="shared" si="177"/>
        <v>53</v>
      </c>
    </row>
    <row r="89" spans="1:70">
      <c r="A89">
        <f t="shared" ref="A89" si="187">A87</f>
        <v>7.0027777777777782</v>
      </c>
      <c r="B89">
        <f t="shared" si="71"/>
        <v>111.315</v>
      </c>
      <c r="C89">
        <f>INT(G3/15)</f>
        <v>7</v>
      </c>
      <c r="D89">
        <f>L3</f>
        <v>2013</v>
      </c>
      <c r="E89">
        <f>L2</f>
        <v>12</v>
      </c>
      <c r="F89">
        <f>L4-1</f>
        <v>2</v>
      </c>
      <c r="H89">
        <v>19</v>
      </c>
      <c r="I89">
        <v>30</v>
      </c>
      <c r="J89">
        <f t="shared" si="122"/>
        <v>19.5</v>
      </c>
      <c r="L89">
        <f t="shared" si="123"/>
        <v>20</v>
      </c>
      <c r="M89">
        <f t="shared" si="124"/>
        <v>-13</v>
      </c>
      <c r="N89">
        <f t="shared" si="125"/>
        <v>2456629.0208333335</v>
      </c>
      <c r="O89">
        <f t="shared" si="89"/>
        <v>7.9269203913977097E-4</v>
      </c>
      <c r="P89">
        <f t="shared" si="126"/>
        <v>2456629.0216260254</v>
      </c>
      <c r="Q89">
        <f t="shared" si="127"/>
        <v>0.13919292610610373</v>
      </c>
      <c r="R89">
        <f t="shared" si="128"/>
        <v>251.51856053425126</v>
      </c>
      <c r="S89">
        <f t="shared" si="129"/>
        <v>328.34224829781124</v>
      </c>
      <c r="T89">
        <f t="shared" si="130"/>
        <v>-1.0225953161797547</v>
      </c>
      <c r="U89">
        <f t="shared" si="131"/>
        <v>4.3898270111993529</v>
      </c>
      <c r="V89">
        <f t="shared" si="132"/>
        <v>5.7306533061975529</v>
      </c>
      <c r="W89">
        <f t="shared" si="133"/>
        <v>1.6702753897103545E-2</v>
      </c>
      <c r="X89">
        <f t="shared" si="134"/>
        <v>250.49596521807152</v>
      </c>
      <c r="Y89">
        <f t="shared" si="135"/>
        <v>327.31965298163146</v>
      </c>
      <c r="Z89">
        <f t="shared" si="136"/>
        <v>5.7128056510147438</v>
      </c>
      <c r="AA89">
        <f t="shared" si="137"/>
        <v>215.82643448268416</v>
      </c>
      <c r="AB89">
        <f t="shared" si="138"/>
        <v>3.7668818945626632</v>
      </c>
      <c r="AC89">
        <f t="shared" si="139"/>
        <v>23.437481021526118</v>
      </c>
      <c r="AD89">
        <f t="shared" si="140"/>
        <v>-2.1985410626924155E-3</v>
      </c>
      <c r="AE89">
        <f t="shared" si="141"/>
        <v>23.435282480463425</v>
      </c>
      <c r="AF89">
        <f t="shared" si="142"/>
        <v>2456628.5</v>
      </c>
      <c r="AG89">
        <f t="shared" si="143"/>
        <v>0.13917864476386038</v>
      </c>
      <c r="AH89">
        <f t="shared" si="144"/>
        <v>4.7332674937041475</v>
      </c>
      <c r="AI89">
        <f t="shared" si="145"/>
        <v>17.267491360579147</v>
      </c>
      <c r="AJ89">
        <f t="shared" si="146"/>
        <v>0.40902284041903042</v>
      </c>
      <c r="AK89">
        <f t="shared" si="147"/>
        <v>0.68849136057914606</v>
      </c>
      <c r="AL89">
        <f t="shared" si="179"/>
        <v>121.43916617644425</v>
      </c>
      <c r="AM89">
        <f t="shared" si="148"/>
        <v>2.119513290655485</v>
      </c>
      <c r="AN89">
        <f t="shared" si="149"/>
        <v>0.98586215284741829</v>
      </c>
      <c r="AO89" t="s">
        <v>137</v>
      </c>
      <c r="AP89">
        <f t="shared" si="150"/>
        <v>250.49307310413397</v>
      </c>
      <c r="AQ89">
        <f t="shared" si="151"/>
        <v>250</v>
      </c>
      <c r="AR89">
        <f t="shared" si="152"/>
        <v>29</v>
      </c>
      <c r="AS89">
        <f t="shared" si="153"/>
        <v>35</v>
      </c>
      <c r="AT89">
        <f t="shared" si="154"/>
        <v>4.3719288791059903</v>
      </c>
      <c r="AU89">
        <f t="shared" si="155"/>
        <v>248.88820423224294</v>
      </c>
      <c r="AV89" s="18">
        <f t="shared" si="156"/>
        <v>16.592546948816196</v>
      </c>
      <c r="AW89">
        <f t="shared" si="157"/>
        <v>4.343918633228725</v>
      </c>
      <c r="AX89">
        <f t="shared" si="158"/>
        <v>-22.017186084924571</v>
      </c>
      <c r="AY89" t="str">
        <f t="shared" si="159"/>
        <v>NEGATIF</v>
      </c>
      <c r="AZ89">
        <f t="shared" si="160"/>
        <v>22</v>
      </c>
      <c r="BA89">
        <f t="shared" si="161"/>
        <v>1</v>
      </c>
      <c r="BB89">
        <f t="shared" si="162"/>
        <v>1</v>
      </c>
      <c r="BC89">
        <f t="shared" si="163"/>
        <v>-0.38427238920621365</v>
      </c>
      <c r="BD89">
        <f t="shared" si="164"/>
        <v>1.1938419150560304</v>
      </c>
      <c r="BE89">
        <f t="shared" si="165"/>
        <v>0.12222152900771403</v>
      </c>
      <c r="BF89">
        <f t="shared" si="166"/>
        <v>1.9428132568574878</v>
      </c>
      <c r="BG89">
        <f t="shared" si="167"/>
        <v>67.943583153238663</v>
      </c>
      <c r="BH89">
        <f t="shared" si="168"/>
        <v>16.592546948816196</v>
      </c>
      <c r="BI89">
        <f t="shared" si="169"/>
        <v>247.94358315323865</v>
      </c>
      <c r="BJ89">
        <f t="shared" si="170"/>
        <v>247</v>
      </c>
      <c r="BK89">
        <f t="shared" si="171"/>
        <v>56</v>
      </c>
      <c r="BL89">
        <f t="shared" si="172"/>
        <v>36</v>
      </c>
      <c r="BM89">
        <f t="shared" si="173"/>
        <v>-31.712129343694201</v>
      </c>
      <c r="BN89" t="str">
        <f t="shared" si="174"/>
        <v>NEGATIF</v>
      </c>
      <c r="BO89">
        <f t="shared" si="175"/>
        <v>31</v>
      </c>
      <c r="BP89">
        <f t="shared" si="176"/>
        <v>42</v>
      </c>
      <c r="BQ89">
        <f t="shared" si="177"/>
        <v>43</v>
      </c>
    </row>
    <row r="90" spans="1:70">
      <c r="A90">
        <f t="shared" ref="A90" si="188">A88</f>
        <v>7.0027777777777782</v>
      </c>
      <c r="B90">
        <f t="shared" si="71"/>
        <v>111.315</v>
      </c>
      <c r="C90">
        <f>INT(G3/15)</f>
        <v>7</v>
      </c>
      <c r="D90">
        <f>L3</f>
        <v>2013</v>
      </c>
      <c r="E90">
        <f>L2</f>
        <v>12</v>
      </c>
      <c r="F90">
        <f>L4-1</f>
        <v>2</v>
      </c>
      <c r="H90">
        <v>19</v>
      </c>
      <c r="I90">
        <v>45</v>
      </c>
      <c r="J90">
        <f t="shared" si="122"/>
        <v>19.75</v>
      </c>
      <c r="L90">
        <f t="shared" si="123"/>
        <v>20</v>
      </c>
      <c r="M90">
        <f t="shared" si="124"/>
        <v>-13</v>
      </c>
      <c r="N90">
        <f t="shared" si="125"/>
        <v>2456629.03125</v>
      </c>
      <c r="O90">
        <f>O58</f>
        <v>7.9269203913977097E-4</v>
      </c>
      <c r="P90">
        <f t="shared" si="126"/>
        <v>2456629.0320426919</v>
      </c>
      <c r="Q90">
        <f t="shared" si="127"/>
        <v>0.13919321129888979</v>
      </c>
      <c r="R90">
        <f t="shared" si="128"/>
        <v>251.52882769409098</v>
      </c>
      <c r="S90">
        <f t="shared" si="129"/>
        <v>328.35251496726141</v>
      </c>
      <c r="T90">
        <f t="shared" si="130"/>
        <v>-1.0223001892398231</v>
      </c>
      <c r="U90">
        <f t="shared" si="131"/>
        <v>4.3900062069433838</v>
      </c>
      <c r="V90">
        <f t="shared" si="132"/>
        <v>5.7308324933826729</v>
      </c>
      <c r="W90">
        <f t="shared" si="133"/>
        <v>1.6702753885125446E-2</v>
      </c>
      <c r="X90">
        <f t="shared" si="134"/>
        <v>250.50652750485116</v>
      </c>
      <c r="Y90">
        <f t="shared" si="135"/>
        <v>327.33021477802157</v>
      </c>
      <c r="Z90">
        <f t="shared" si="136"/>
        <v>5.712989989136676</v>
      </c>
      <c r="AA90">
        <f t="shared" si="137"/>
        <v>215.82588288097557</v>
      </c>
      <c r="AB90">
        <f t="shared" si="138"/>
        <v>3.7668722672966886</v>
      </c>
      <c r="AC90">
        <f t="shared" si="139"/>
        <v>23.437481017817422</v>
      </c>
      <c r="AD90">
        <f t="shared" si="140"/>
        <v>-2.1985895762138578E-3</v>
      </c>
      <c r="AE90">
        <f t="shared" si="141"/>
        <v>23.435282428241209</v>
      </c>
      <c r="AF90">
        <f t="shared" si="142"/>
        <v>2456628.5</v>
      </c>
      <c r="AG90">
        <f t="shared" si="143"/>
        <v>0.13917864476386038</v>
      </c>
      <c r="AH90">
        <f t="shared" si="144"/>
        <v>4.7332674937041475</v>
      </c>
      <c r="AI90">
        <f t="shared" si="145"/>
        <v>17.518175837916647</v>
      </c>
      <c r="AJ90">
        <f t="shared" si="146"/>
        <v>0.40902283950758084</v>
      </c>
      <c r="AK90">
        <f t="shared" si="147"/>
        <v>0.93917583791664683</v>
      </c>
      <c r="AL90">
        <f t="shared" si="179"/>
        <v>125.18815757989579</v>
      </c>
      <c r="AM90">
        <f t="shared" si="148"/>
        <v>2.1849455342746777</v>
      </c>
      <c r="AN90">
        <f t="shared" si="149"/>
        <v>0.9858605368324681</v>
      </c>
      <c r="AO90" t="s">
        <v>137</v>
      </c>
      <c r="AP90">
        <f t="shared" si="150"/>
        <v>250.50363535360211</v>
      </c>
      <c r="AQ90">
        <f t="shared" si="151"/>
        <v>250</v>
      </c>
      <c r="AR90">
        <f t="shared" si="152"/>
        <v>30</v>
      </c>
      <c r="AS90">
        <f t="shared" si="153"/>
        <v>13</v>
      </c>
      <c r="AT90">
        <f t="shared" si="154"/>
        <v>4.3721132251356263</v>
      </c>
      <c r="AU90">
        <f t="shared" si="155"/>
        <v>248.8994799888539</v>
      </c>
      <c r="AV90" s="18">
        <f t="shared" si="156"/>
        <v>16.593298665923594</v>
      </c>
      <c r="AW90">
        <f t="shared" si="157"/>
        <v>4.3441154323072393</v>
      </c>
      <c r="AX90">
        <f t="shared" si="158"/>
        <v>-22.018698711669803</v>
      </c>
      <c r="AY90" t="str">
        <f t="shared" si="159"/>
        <v>NEGATIF</v>
      </c>
      <c r="AZ90">
        <f t="shared" si="160"/>
        <v>22</v>
      </c>
      <c r="BA90">
        <f t="shared" si="161"/>
        <v>1</v>
      </c>
      <c r="BB90">
        <f t="shared" si="162"/>
        <v>7</v>
      </c>
      <c r="BC90">
        <f t="shared" si="163"/>
        <v>-0.38429878952327162</v>
      </c>
      <c r="BD90">
        <f t="shared" si="164"/>
        <v>1.1858392316265656</v>
      </c>
      <c r="BE90">
        <f t="shared" si="165"/>
        <v>0.12222152900771403</v>
      </c>
      <c r="BF90">
        <f t="shared" si="166"/>
        <v>1.9428132568574878</v>
      </c>
      <c r="BG90">
        <f t="shared" si="167"/>
        <v>67.336203178519156</v>
      </c>
      <c r="BH90">
        <f t="shared" si="168"/>
        <v>16.593298665923594</v>
      </c>
      <c r="BI90">
        <f t="shared" si="169"/>
        <v>247.33620317851916</v>
      </c>
      <c r="BJ90">
        <f t="shared" si="170"/>
        <v>247</v>
      </c>
      <c r="BK90">
        <f t="shared" si="171"/>
        <v>20</v>
      </c>
      <c r="BL90">
        <f t="shared" si="172"/>
        <v>10</v>
      </c>
      <c r="BM90">
        <f t="shared" si="173"/>
        <v>-35.166495780725569</v>
      </c>
      <c r="BN90" t="str">
        <f t="shared" si="174"/>
        <v>NEGATIF</v>
      </c>
      <c r="BO90">
        <f t="shared" si="175"/>
        <v>35</v>
      </c>
      <c r="BP90">
        <f t="shared" si="176"/>
        <v>9</v>
      </c>
      <c r="BQ90">
        <f t="shared" si="177"/>
        <v>59</v>
      </c>
    </row>
    <row r="91" spans="1:70">
      <c r="A91">
        <f t="shared" ref="A91" si="189">A89</f>
        <v>7.0027777777777782</v>
      </c>
      <c r="B91">
        <f t="shared" si="71"/>
        <v>111.315</v>
      </c>
      <c r="C91">
        <f>INT(G3/15)</f>
        <v>7</v>
      </c>
      <c r="D91">
        <f>L3</f>
        <v>2013</v>
      </c>
      <c r="E91">
        <f>L2</f>
        <v>12</v>
      </c>
      <c r="F91">
        <f>L4-1</f>
        <v>2</v>
      </c>
      <c r="H91">
        <v>20</v>
      </c>
      <c r="I91">
        <v>0</v>
      </c>
      <c r="J91">
        <f t="shared" si="122"/>
        <v>20</v>
      </c>
      <c r="L91">
        <f t="shared" si="123"/>
        <v>20</v>
      </c>
      <c r="M91">
        <f t="shared" si="124"/>
        <v>-13</v>
      </c>
      <c r="N91">
        <f t="shared" si="125"/>
        <v>2456629.041666667</v>
      </c>
      <c r="O91">
        <f t="shared" si="89"/>
        <v>7.9269203913977097E-4</v>
      </c>
      <c r="P91">
        <f t="shared" si="126"/>
        <v>2456629.0424593589</v>
      </c>
      <c r="Q91">
        <f t="shared" si="127"/>
        <v>0.13919349649168863</v>
      </c>
      <c r="R91">
        <f t="shared" si="128"/>
        <v>251.5390948543909</v>
      </c>
      <c r="S91">
        <f t="shared" si="129"/>
        <v>328.3627816371727</v>
      </c>
      <c r="T91">
        <f t="shared" si="130"/>
        <v>-1.0220050276738344</v>
      </c>
      <c r="U91">
        <f t="shared" si="131"/>
        <v>4.3901854026954474</v>
      </c>
      <c r="V91">
        <f t="shared" si="132"/>
        <v>5.7310116805758398</v>
      </c>
      <c r="W91">
        <f t="shared" si="133"/>
        <v>1.670275387314735E-2</v>
      </c>
      <c r="X91">
        <f t="shared" si="134"/>
        <v>250.51708982671707</v>
      </c>
      <c r="Y91">
        <f t="shared" si="135"/>
        <v>327.34077660949885</v>
      </c>
      <c r="Z91">
        <f t="shared" si="136"/>
        <v>5.7131743278709957</v>
      </c>
      <c r="AA91">
        <f t="shared" si="137"/>
        <v>215.82533127924225</v>
      </c>
      <c r="AB91">
        <f t="shared" si="138"/>
        <v>3.7668626400302827</v>
      </c>
      <c r="AC91">
        <f t="shared" si="139"/>
        <v>23.437481014108727</v>
      </c>
      <c r="AD91">
        <f t="shared" si="140"/>
        <v>-2.1986380732912378E-3</v>
      </c>
      <c r="AE91">
        <f t="shared" si="141"/>
        <v>23.435282376035435</v>
      </c>
      <c r="AF91">
        <f t="shared" si="142"/>
        <v>2456628.5</v>
      </c>
      <c r="AG91">
        <f t="shared" si="143"/>
        <v>0.13917864476386038</v>
      </c>
      <c r="AH91">
        <f t="shared" si="144"/>
        <v>4.7332674937041475</v>
      </c>
      <c r="AI91">
        <f t="shared" si="145"/>
        <v>17.768860315254145</v>
      </c>
      <c r="AJ91">
        <f t="shared" si="146"/>
        <v>0.40902283859641819</v>
      </c>
      <c r="AK91">
        <f t="shared" si="147"/>
        <v>1.189860315254144</v>
      </c>
      <c r="AL91">
        <f t="shared" si="179"/>
        <v>128.93714870518016</v>
      </c>
      <c r="AM91">
        <f t="shared" si="148"/>
        <v>2.2503777730389372</v>
      </c>
      <c r="AN91">
        <f t="shared" si="149"/>
        <v>0.98585892128194086</v>
      </c>
      <c r="AO91" t="s">
        <v>137</v>
      </c>
      <c r="AP91">
        <f t="shared" si="150"/>
        <v>250.51419763815622</v>
      </c>
      <c r="AQ91">
        <f t="shared" si="151"/>
        <v>250</v>
      </c>
      <c r="AR91">
        <f t="shared" si="152"/>
        <v>30</v>
      </c>
      <c r="AS91">
        <f t="shared" si="153"/>
        <v>51</v>
      </c>
      <c r="AT91">
        <f t="shared" si="154"/>
        <v>4.3722975717776285</v>
      </c>
      <c r="AU91">
        <f t="shared" si="155"/>
        <v>248.91075602363196</v>
      </c>
      <c r="AV91" s="18">
        <f t="shared" si="156"/>
        <v>16.594050401575466</v>
      </c>
      <c r="AW91">
        <f t="shared" si="157"/>
        <v>4.3443122362406861</v>
      </c>
      <c r="AX91">
        <f t="shared" si="158"/>
        <v>-22.020210572163982</v>
      </c>
      <c r="AY91" t="str">
        <f t="shared" si="159"/>
        <v>NEGATIF</v>
      </c>
      <c r="AZ91">
        <f t="shared" si="160"/>
        <v>22</v>
      </c>
      <c r="BA91">
        <f t="shared" si="161"/>
        <v>1</v>
      </c>
      <c r="BB91">
        <f t="shared" si="162"/>
        <v>12</v>
      </c>
      <c r="BC91">
        <f t="shared" si="163"/>
        <v>-0.38432517646672593</v>
      </c>
      <c r="BD91">
        <f t="shared" si="164"/>
        <v>1.1752384512570304</v>
      </c>
      <c r="BE91">
        <f t="shared" si="165"/>
        <v>0.12222152900771403</v>
      </c>
      <c r="BF91">
        <f t="shared" si="166"/>
        <v>1.9428132568574878</v>
      </c>
      <c r="BG91">
        <f t="shared" si="167"/>
        <v>66.554367942794855</v>
      </c>
      <c r="BH91">
        <f t="shared" si="168"/>
        <v>16.594050401575466</v>
      </c>
      <c r="BI91">
        <f t="shared" si="169"/>
        <v>246.55436794279484</v>
      </c>
      <c r="BJ91">
        <f t="shared" si="170"/>
        <v>246</v>
      </c>
      <c r="BK91">
        <f t="shared" si="171"/>
        <v>33</v>
      </c>
      <c r="BL91">
        <f t="shared" si="172"/>
        <v>15</v>
      </c>
      <c r="BM91">
        <f t="shared" si="173"/>
        <v>-38.607844330287477</v>
      </c>
      <c r="BN91" t="str">
        <f t="shared" si="174"/>
        <v>NEGATIF</v>
      </c>
      <c r="BO91">
        <f t="shared" si="175"/>
        <v>38</v>
      </c>
      <c r="BP91">
        <f t="shared" si="176"/>
        <v>36</v>
      </c>
      <c r="BQ91">
        <f t="shared" si="177"/>
        <v>28</v>
      </c>
    </row>
    <row r="92" spans="1:70">
      <c r="A92">
        <f t="shared" ref="A92" si="190">A90</f>
        <v>7.0027777777777782</v>
      </c>
      <c r="B92">
        <f t="shared" si="71"/>
        <v>111.315</v>
      </c>
      <c r="C92">
        <f>INT(G3/15)</f>
        <v>7</v>
      </c>
      <c r="D92">
        <f>L3</f>
        <v>2013</v>
      </c>
      <c r="E92">
        <f>L2</f>
        <v>12</v>
      </c>
      <c r="F92">
        <f>L4-1</f>
        <v>2</v>
      </c>
      <c r="H92">
        <v>20</v>
      </c>
      <c r="I92">
        <v>15</v>
      </c>
      <c r="J92">
        <f t="shared" si="122"/>
        <v>20.25</v>
      </c>
      <c r="L92">
        <f t="shared" si="123"/>
        <v>20</v>
      </c>
      <c r="M92">
        <f t="shared" si="124"/>
        <v>-13</v>
      </c>
      <c r="N92">
        <f t="shared" si="125"/>
        <v>2456629.0520833335</v>
      </c>
      <c r="O92">
        <f t="shared" si="89"/>
        <v>7.9269203913977097E-4</v>
      </c>
      <c r="P92">
        <f t="shared" si="126"/>
        <v>2456629.0528760254</v>
      </c>
      <c r="Q92">
        <f t="shared" si="127"/>
        <v>0.13919378168447469</v>
      </c>
      <c r="R92">
        <f t="shared" si="128"/>
        <v>251.5493620142297</v>
      </c>
      <c r="S92">
        <f t="shared" si="129"/>
        <v>328.37304830662288</v>
      </c>
      <c r="T92">
        <f t="shared" si="130"/>
        <v>-1.0217098315180799</v>
      </c>
      <c r="U92">
        <f t="shared" si="131"/>
        <v>4.3903645984394633</v>
      </c>
      <c r="V92">
        <f t="shared" si="132"/>
        <v>5.7311908677609598</v>
      </c>
      <c r="W92">
        <f t="shared" si="133"/>
        <v>1.6702753861169251E-2</v>
      </c>
      <c r="X92">
        <f t="shared" si="134"/>
        <v>250.52765218271162</v>
      </c>
      <c r="Y92">
        <f t="shared" si="135"/>
        <v>327.3513384751048</v>
      </c>
      <c r="Z92">
        <f t="shared" si="136"/>
        <v>5.7133586672009722</v>
      </c>
      <c r="AA92">
        <f t="shared" si="137"/>
        <v>215.82477967753366</v>
      </c>
      <c r="AB92">
        <f t="shared" si="138"/>
        <v>3.7668530127643081</v>
      </c>
      <c r="AC92">
        <f t="shared" si="139"/>
        <v>23.437481010400031</v>
      </c>
      <c r="AD92">
        <f t="shared" si="140"/>
        <v>-2.1986865539158247E-3</v>
      </c>
      <c r="AE92">
        <f t="shared" si="141"/>
        <v>23.435282323846117</v>
      </c>
      <c r="AF92">
        <f t="shared" si="142"/>
        <v>2456628.5</v>
      </c>
      <c r="AG92">
        <f t="shared" si="143"/>
        <v>0.13917864476386038</v>
      </c>
      <c r="AH92">
        <f t="shared" si="144"/>
        <v>4.7332674937041475</v>
      </c>
      <c r="AI92">
        <f t="shared" si="145"/>
        <v>18.019544792591645</v>
      </c>
      <c r="AJ92">
        <f t="shared" si="146"/>
        <v>0.40902283768554276</v>
      </c>
      <c r="AK92">
        <f t="shared" si="147"/>
        <v>1.4405447925916448</v>
      </c>
      <c r="AL92">
        <f t="shared" si="179"/>
        <v>132.68613955341689</v>
      </c>
      <c r="AM92">
        <f t="shared" si="148"/>
        <v>2.3158100069678031</v>
      </c>
      <c r="AN92">
        <f t="shared" si="149"/>
        <v>0.98585730619603795</v>
      </c>
      <c r="AO92" t="s">
        <v>137</v>
      </c>
      <c r="AP92">
        <f t="shared" si="150"/>
        <v>250.52475995683875</v>
      </c>
      <c r="AQ92">
        <f t="shared" si="151"/>
        <v>250</v>
      </c>
      <c r="AR92">
        <f t="shared" si="152"/>
        <v>31</v>
      </c>
      <c r="AS92">
        <f t="shared" si="153"/>
        <v>29</v>
      </c>
      <c r="AT92">
        <f t="shared" si="154"/>
        <v>4.372481919015283</v>
      </c>
      <c r="AU92">
        <f t="shared" si="155"/>
        <v>248.92203233545774</v>
      </c>
      <c r="AV92" s="18">
        <f t="shared" si="156"/>
        <v>16.594802155697185</v>
      </c>
      <c r="AW92">
        <f t="shared" si="157"/>
        <v>4.3445090450095281</v>
      </c>
      <c r="AX92">
        <f t="shared" si="158"/>
        <v>-22.021721666187471</v>
      </c>
      <c r="AY92" t="str">
        <f t="shared" si="159"/>
        <v>NEGATIF</v>
      </c>
      <c r="AZ92">
        <f t="shared" si="160"/>
        <v>22</v>
      </c>
      <c r="BA92">
        <f t="shared" si="161"/>
        <v>1</v>
      </c>
      <c r="BB92">
        <f t="shared" si="162"/>
        <v>18</v>
      </c>
      <c r="BC92">
        <f t="shared" si="163"/>
        <v>-0.38435155003274302</v>
      </c>
      <c r="BD92">
        <f t="shared" si="164"/>
        <v>1.1615928521855352</v>
      </c>
      <c r="BE92">
        <f t="shared" si="165"/>
        <v>0.12222152900771403</v>
      </c>
      <c r="BF92">
        <f t="shared" si="166"/>
        <v>1.9428132568574878</v>
      </c>
      <c r="BG92">
        <f t="shared" si="167"/>
        <v>65.564435516353541</v>
      </c>
      <c r="BH92">
        <f t="shared" si="168"/>
        <v>16.594802155697185</v>
      </c>
      <c r="BI92">
        <f t="shared" si="169"/>
        <v>245.56443551635354</v>
      </c>
      <c r="BJ92">
        <f t="shared" si="170"/>
        <v>245</v>
      </c>
      <c r="BK92">
        <f t="shared" si="171"/>
        <v>33</v>
      </c>
      <c r="BL92">
        <f t="shared" si="172"/>
        <v>51</v>
      </c>
      <c r="BM92">
        <f t="shared" si="173"/>
        <v>-42.031792155394498</v>
      </c>
      <c r="BN92" t="str">
        <f t="shared" si="174"/>
        <v>NEGATIF</v>
      </c>
      <c r="BO92">
        <f t="shared" si="175"/>
        <v>42</v>
      </c>
      <c r="BP92">
        <f t="shared" si="176"/>
        <v>1</v>
      </c>
      <c r="BQ92">
        <f t="shared" si="177"/>
        <v>54</v>
      </c>
    </row>
    <row r="93" spans="1:70">
      <c r="A93">
        <f t="shared" ref="A93" si="191">A91</f>
        <v>7.0027777777777782</v>
      </c>
      <c r="B93">
        <f t="shared" si="71"/>
        <v>111.315</v>
      </c>
      <c r="C93">
        <f>INT(G3/15)</f>
        <v>7</v>
      </c>
      <c r="D93">
        <f>L3</f>
        <v>2013</v>
      </c>
      <c r="E93">
        <f>L2</f>
        <v>12</v>
      </c>
      <c r="F93">
        <f>L4-1</f>
        <v>2</v>
      </c>
      <c r="H93">
        <v>20</v>
      </c>
      <c r="I93">
        <v>30</v>
      </c>
      <c r="J93">
        <f t="shared" si="122"/>
        <v>20.5</v>
      </c>
      <c r="L93">
        <f t="shared" si="123"/>
        <v>20</v>
      </c>
      <c r="M93">
        <f t="shared" si="124"/>
        <v>-13</v>
      </c>
      <c r="N93">
        <f t="shared" si="125"/>
        <v>2456629.0625</v>
      </c>
      <c r="O93">
        <f t="shared" si="89"/>
        <v>7.9269203913977097E-4</v>
      </c>
      <c r="P93">
        <f t="shared" si="126"/>
        <v>2456629.0632926919</v>
      </c>
      <c r="Q93">
        <f t="shared" si="127"/>
        <v>0.13919406687726077</v>
      </c>
      <c r="R93">
        <f t="shared" si="128"/>
        <v>251.55962917407032</v>
      </c>
      <c r="S93">
        <f t="shared" si="129"/>
        <v>328.38331497607487</v>
      </c>
      <c r="T93">
        <f t="shared" si="130"/>
        <v>-1.0214146007690394</v>
      </c>
      <c r="U93">
        <f t="shared" si="131"/>
        <v>4.390543794183511</v>
      </c>
      <c r="V93">
        <f t="shared" si="132"/>
        <v>5.7313700549461108</v>
      </c>
      <c r="W93">
        <f t="shared" si="133"/>
        <v>1.6702753849191156E-2</v>
      </c>
      <c r="X93">
        <f t="shared" si="134"/>
        <v>250.53821457330127</v>
      </c>
      <c r="Y93">
        <f t="shared" si="135"/>
        <v>327.36190037530582</v>
      </c>
      <c r="Z93">
        <f t="shared" si="136"/>
        <v>5.7135430071347475</v>
      </c>
      <c r="AA93">
        <f t="shared" si="137"/>
        <v>215.824228075825</v>
      </c>
      <c r="AB93">
        <f t="shared" si="138"/>
        <v>3.7668433854983325</v>
      </c>
      <c r="AC93">
        <f t="shared" si="139"/>
        <v>23.437481006691335</v>
      </c>
      <c r="AD93">
        <f t="shared" si="140"/>
        <v>-2.1987350180854254E-3</v>
      </c>
      <c r="AE93">
        <f t="shared" si="141"/>
        <v>23.435282271673252</v>
      </c>
      <c r="AF93">
        <f t="shared" si="142"/>
        <v>2456628.5</v>
      </c>
      <c r="AG93">
        <f t="shared" si="143"/>
        <v>0.13917864476386038</v>
      </c>
      <c r="AH93">
        <f t="shared" si="144"/>
        <v>4.7332674937041475</v>
      </c>
      <c r="AI93">
        <f t="shared" si="145"/>
        <v>18.270229269929146</v>
      </c>
      <c r="AJ93">
        <f t="shared" si="146"/>
        <v>0.40902283677495449</v>
      </c>
      <c r="AK93">
        <f t="shared" si="147"/>
        <v>1.6912292699291456</v>
      </c>
      <c r="AL93">
        <f t="shared" si="179"/>
        <v>136.43513012420496</v>
      </c>
      <c r="AM93">
        <f t="shared" si="148"/>
        <v>2.3812422360542764</v>
      </c>
      <c r="AN93">
        <f t="shared" si="149"/>
        <v>0.98585569157474306</v>
      </c>
      <c r="AO93" t="s">
        <v>137</v>
      </c>
      <c r="AP93">
        <f t="shared" si="150"/>
        <v>250.53532231011613</v>
      </c>
      <c r="AQ93">
        <f t="shared" si="151"/>
        <v>250</v>
      </c>
      <c r="AR93">
        <f t="shared" si="152"/>
        <v>32</v>
      </c>
      <c r="AS93">
        <f t="shared" si="153"/>
        <v>7</v>
      </c>
      <c r="AT93">
        <f t="shared" si="154"/>
        <v>4.3726662668567329</v>
      </c>
      <c r="AU93">
        <f t="shared" si="155"/>
        <v>248.93330892473222</v>
      </c>
      <c r="AV93" s="18">
        <f t="shared" si="156"/>
        <v>16.595553928315482</v>
      </c>
      <c r="AW93">
        <f t="shared" si="157"/>
        <v>4.3447058586207623</v>
      </c>
      <c r="AX93">
        <f t="shared" si="158"/>
        <v>-22.02323199372449</v>
      </c>
      <c r="AY93" t="str">
        <f t="shared" si="159"/>
        <v>NEGATIF</v>
      </c>
      <c r="AZ93">
        <f t="shared" si="160"/>
        <v>22</v>
      </c>
      <c r="BA93">
        <f t="shared" si="161"/>
        <v>1</v>
      </c>
      <c r="BB93">
        <f t="shared" si="162"/>
        <v>23</v>
      </c>
      <c r="BC93">
        <f t="shared" si="163"/>
        <v>-0.3843779102210475</v>
      </c>
      <c r="BD93">
        <f t="shared" si="164"/>
        <v>1.1443152719718779</v>
      </c>
      <c r="BE93">
        <f t="shared" si="165"/>
        <v>0.12222152900771403</v>
      </c>
      <c r="BF93">
        <f t="shared" si="166"/>
        <v>1.9428132568574878</v>
      </c>
      <c r="BG93">
        <f t="shared" si="167"/>
        <v>64.321877051230246</v>
      </c>
      <c r="BH93">
        <f t="shared" si="168"/>
        <v>16.595553928315482</v>
      </c>
      <c r="BI93">
        <f t="shared" si="169"/>
        <v>244.32187705123025</v>
      </c>
      <c r="BJ93">
        <f t="shared" si="170"/>
        <v>244</v>
      </c>
      <c r="BK93">
        <f t="shared" si="171"/>
        <v>19</v>
      </c>
      <c r="BL93">
        <f t="shared" si="172"/>
        <v>18</v>
      </c>
      <c r="BM93">
        <f t="shared" si="173"/>
        <v>-45.432832565602659</v>
      </c>
      <c r="BN93" t="str">
        <f t="shared" si="174"/>
        <v>NEGATIF</v>
      </c>
      <c r="BO93">
        <f t="shared" si="175"/>
        <v>45</v>
      </c>
      <c r="BP93">
        <f t="shared" si="176"/>
        <v>25</v>
      </c>
      <c r="BQ93">
        <f t="shared" si="177"/>
        <v>58</v>
      </c>
    </row>
    <row r="94" spans="1:70">
      <c r="A94">
        <f t="shared" ref="A94" si="192">A92</f>
        <v>7.0027777777777782</v>
      </c>
      <c r="B94">
        <f t="shared" si="71"/>
        <v>111.315</v>
      </c>
      <c r="C94">
        <f>INT(G3/15)</f>
        <v>7</v>
      </c>
      <c r="D94">
        <f>L3</f>
        <v>2013</v>
      </c>
      <c r="E94">
        <f>L2</f>
        <v>12</v>
      </c>
      <c r="F94">
        <f>L4-1</f>
        <v>2</v>
      </c>
      <c r="H94">
        <v>20</v>
      </c>
      <c r="I94">
        <v>45</v>
      </c>
      <c r="J94">
        <f t="shared" si="122"/>
        <v>20.75</v>
      </c>
      <c r="L94">
        <f t="shared" si="123"/>
        <v>20</v>
      </c>
      <c r="M94">
        <f t="shared" si="124"/>
        <v>-13</v>
      </c>
      <c r="N94">
        <f t="shared" si="125"/>
        <v>2456629.072916667</v>
      </c>
      <c r="O94">
        <f t="shared" si="89"/>
        <v>7.9269203913977097E-4</v>
      </c>
      <c r="P94">
        <f t="shared" si="126"/>
        <v>2456629.0737093589</v>
      </c>
      <c r="Q94">
        <f t="shared" si="127"/>
        <v>0.13919435207005959</v>
      </c>
      <c r="R94">
        <f t="shared" si="128"/>
        <v>251.56989633436933</v>
      </c>
      <c r="S94">
        <f t="shared" si="129"/>
        <v>328.39358164598434</v>
      </c>
      <c r="T94">
        <f t="shared" si="130"/>
        <v>-1.0211193354233901</v>
      </c>
      <c r="U94">
        <f t="shared" si="131"/>
        <v>4.3907229899355587</v>
      </c>
      <c r="V94">
        <f t="shared" si="132"/>
        <v>5.7315492421392467</v>
      </c>
      <c r="W94">
        <f t="shared" si="133"/>
        <v>1.6702753837213057E-2</v>
      </c>
      <c r="X94">
        <f t="shared" si="134"/>
        <v>250.54877699894595</v>
      </c>
      <c r="Y94">
        <f t="shared" si="135"/>
        <v>327.37246231056093</v>
      </c>
      <c r="Z94">
        <f t="shared" si="136"/>
        <v>5.7137273476803312</v>
      </c>
      <c r="AA94">
        <f t="shared" si="137"/>
        <v>215.82367647409168</v>
      </c>
      <c r="AB94">
        <f t="shared" si="138"/>
        <v>3.7668337582319262</v>
      </c>
      <c r="AC94">
        <f t="shared" si="139"/>
        <v>23.43748100298264</v>
      </c>
      <c r="AD94">
        <f t="shared" si="140"/>
        <v>-2.198783465797818E-3</v>
      </c>
      <c r="AE94">
        <f t="shared" si="141"/>
        <v>23.435282219516843</v>
      </c>
      <c r="AF94">
        <f t="shared" si="142"/>
        <v>2456628.5</v>
      </c>
      <c r="AG94">
        <f t="shared" si="143"/>
        <v>0.13917864476386038</v>
      </c>
      <c r="AH94">
        <f t="shared" si="144"/>
        <v>4.7332674937041475</v>
      </c>
      <c r="AI94">
        <f t="shared" si="145"/>
        <v>18.520913747266647</v>
      </c>
      <c r="AJ94">
        <f t="shared" si="146"/>
        <v>0.40902283586465343</v>
      </c>
      <c r="AK94">
        <f t="shared" si="147"/>
        <v>1.9419137472666463</v>
      </c>
      <c r="AL94">
        <f t="shared" si="179"/>
        <v>140.1841204171505</v>
      </c>
      <c r="AM94">
        <f t="shared" si="148"/>
        <v>2.4466744602914829</v>
      </c>
      <c r="AN94">
        <f t="shared" si="149"/>
        <v>0.98585407741804088</v>
      </c>
      <c r="AO94" t="s">
        <v>137</v>
      </c>
      <c r="AP94">
        <f t="shared" si="150"/>
        <v>250.54588469844825</v>
      </c>
      <c r="AQ94">
        <f t="shared" si="151"/>
        <v>250</v>
      </c>
      <c r="AR94">
        <f t="shared" si="152"/>
        <v>32</v>
      </c>
      <c r="AS94">
        <f t="shared" si="153"/>
        <v>45</v>
      </c>
      <c r="AT94">
        <f t="shared" si="154"/>
        <v>4.3728506153100017</v>
      </c>
      <c r="AU94">
        <f t="shared" si="155"/>
        <v>248.94458579184919</v>
      </c>
      <c r="AV94" s="18">
        <f t="shared" si="156"/>
        <v>16.596305719456613</v>
      </c>
      <c r="AW94">
        <f t="shared" si="157"/>
        <v>4.3449026770812633</v>
      </c>
      <c r="AX94">
        <f t="shared" si="158"/>
        <v>-22.024741554758215</v>
      </c>
      <c r="AY94" t="str">
        <f t="shared" si="159"/>
        <v>NEGATIF</v>
      </c>
      <c r="AZ94">
        <f t="shared" si="160"/>
        <v>22</v>
      </c>
      <c r="BA94">
        <f t="shared" si="161"/>
        <v>1</v>
      </c>
      <c r="BB94">
        <f t="shared" si="162"/>
        <v>29</v>
      </c>
      <c r="BC94">
        <f t="shared" si="163"/>
        <v>-0.38440425703134584</v>
      </c>
      <c r="BD94">
        <f t="shared" si="164"/>
        <v>1.1226285356069492</v>
      </c>
      <c r="BE94">
        <f t="shared" si="165"/>
        <v>0.12222152900771403</v>
      </c>
      <c r="BF94">
        <f t="shared" si="166"/>
        <v>1.9428132568574878</v>
      </c>
      <c r="BG94">
        <f t="shared" si="167"/>
        <v>62.767213009987046</v>
      </c>
      <c r="BH94">
        <f t="shared" si="168"/>
        <v>16.596305719456613</v>
      </c>
      <c r="BI94">
        <f t="shared" si="169"/>
        <v>242.76721300998705</v>
      </c>
      <c r="BJ94">
        <f t="shared" si="170"/>
        <v>242</v>
      </c>
      <c r="BK94">
        <f t="shared" si="171"/>
        <v>46</v>
      </c>
      <c r="BL94">
        <f t="shared" si="172"/>
        <v>1</v>
      </c>
      <c r="BM94">
        <f t="shared" si="173"/>
        <v>-48.803870993727678</v>
      </c>
      <c r="BN94" t="str">
        <f t="shared" si="174"/>
        <v>NEGATIF</v>
      </c>
      <c r="BO94">
        <f t="shared" si="175"/>
        <v>48</v>
      </c>
      <c r="BP94">
        <f t="shared" si="176"/>
        <v>48</v>
      </c>
      <c r="BQ94">
        <f t="shared" si="177"/>
        <v>13</v>
      </c>
    </row>
    <row r="95" spans="1:70">
      <c r="A95">
        <f t="shared" ref="A95" si="193">A93</f>
        <v>7.0027777777777782</v>
      </c>
      <c r="B95">
        <f t="shared" ref="B95:B158" si="194">B80</f>
        <v>111.315</v>
      </c>
      <c r="C95">
        <f>INT(G3/15)</f>
        <v>7</v>
      </c>
      <c r="D95">
        <f>L3</f>
        <v>2013</v>
      </c>
      <c r="E95">
        <f>L2</f>
        <v>12</v>
      </c>
      <c r="F95">
        <f>L4-1</f>
        <v>2</v>
      </c>
      <c r="H95">
        <v>21</v>
      </c>
      <c r="I95">
        <v>0</v>
      </c>
      <c r="J95">
        <f t="shared" si="122"/>
        <v>21</v>
      </c>
      <c r="L95">
        <f t="shared" si="123"/>
        <v>20</v>
      </c>
      <c r="M95">
        <f t="shared" si="124"/>
        <v>-13</v>
      </c>
      <c r="N95">
        <f t="shared" si="125"/>
        <v>2456629.0833333335</v>
      </c>
      <c r="O95">
        <f t="shared" si="89"/>
        <v>7.9269203913977097E-4</v>
      </c>
      <c r="P95">
        <f t="shared" si="126"/>
        <v>2456629.0841260254</v>
      </c>
      <c r="Q95">
        <f t="shared" si="127"/>
        <v>0.13919463726284567</v>
      </c>
      <c r="R95">
        <f t="shared" si="128"/>
        <v>251.58016349420996</v>
      </c>
      <c r="S95">
        <f t="shared" si="129"/>
        <v>328.40384831543543</v>
      </c>
      <c r="T95">
        <f t="shared" si="130"/>
        <v>-1.0208240355172598</v>
      </c>
      <c r="U95">
        <f t="shared" si="131"/>
        <v>4.3909021856796056</v>
      </c>
      <c r="V95">
        <f t="shared" si="132"/>
        <v>5.7317284293243818</v>
      </c>
      <c r="W95">
        <f t="shared" si="133"/>
        <v>1.6702753825234961E-2</v>
      </c>
      <c r="X95">
        <f t="shared" si="134"/>
        <v>250.5593394586927</v>
      </c>
      <c r="Y95">
        <f t="shared" si="135"/>
        <v>327.38302427991817</v>
      </c>
      <c r="Z95">
        <f t="shared" si="136"/>
        <v>5.7139116888211099</v>
      </c>
      <c r="AA95">
        <f t="shared" si="137"/>
        <v>215.82312487238303</v>
      </c>
      <c r="AB95">
        <f t="shared" si="138"/>
        <v>3.7668241309659507</v>
      </c>
      <c r="AC95">
        <f t="shared" si="139"/>
        <v>23.437480999273944</v>
      </c>
      <c r="AD95">
        <f t="shared" si="140"/>
        <v>-2.1988318970443E-3</v>
      </c>
      <c r="AE95">
        <f t="shared" si="141"/>
        <v>23.435282167376901</v>
      </c>
      <c r="AF95">
        <f t="shared" si="142"/>
        <v>2456628.5</v>
      </c>
      <c r="AG95">
        <f t="shared" si="143"/>
        <v>0.13917864476386038</v>
      </c>
      <c r="AH95">
        <f t="shared" si="144"/>
        <v>4.7332674937041475</v>
      </c>
      <c r="AI95">
        <f t="shared" si="145"/>
        <v>18.771598224604148</v>
      </c>
      <c r="AJ95">
        <f t="shared" si="146"/>
        <v>0.40902283495463976</v>
      </c>
      <c r="AK95">
        <f t="shared" si="147"/>
        <v>2.1925982246041471</v>
      </c>
      <c r="AL95">
        <f t="shared" si="179"/>
        <v>143.93311043336791</v>
      </c>
      <c r="AM95">
        <f t="shared" si="148"/>
        <v>2.5121066796988725</v>
      </c>
      <c r="AN95">
        <f t="shared" si="149"/>
        <v>0.98585246372613167</v>
      </c>
      <c r="AO95" t="s">
        <v>137</v>
      </c>
      <c r="AP95">
        <f t="shared" si="150"/>
        <v>250.55644712088221</v>
      </c>
      <c r="AQ95">
        <f t="shared" si="151"/>
        <v>250</v>
      </c>
      <c r="AR95">
        <f t="shared" si="152"/>
        <v>33</v>
      </c>
      <c r="AS95">
        <f t="shared" si="153"/>
        <v>23</v>
      </c>
      <c r="AT95">
        <f t="shared" si="154"/>
        <v>4.3730349643584612</v>
      </c>
      <c r="AU95">
        <f t="shared" si="155"/>
        <v>248.95586293569428</v>
      </c>
      <c r="AV95" s="18">
        <f t="shared" si="156"/>
        <v>16.597057529046285</v>
      </c>
      <c r="AW95">
        <f t="shared" si="157"/>
        <v>4.3450995003715818</v>
      </c>
      <c r="AX95">
        <f t="shared" si="158"/>
        <v>-22.026250349069983</v>
      </c>
      <c r="AY95" t="str">
        <f t="shared" si="159"/>
        <v>NEGATIF</v>
      </c>
      <c r="AZ95">
        <f t="shared" si="160"/>
        <v>22</v>
      </c>
      <c r="BA95">
        <f t="shared" si="161"/>
        <v>1</v>
      </c>
      <c r="BB95">
        <f t="shared" si="162"/>
        <v>34</v>
      </c>
      <c r="BC95">
        <f t="shared" si="163"/>
        <v>-0.38443059045982153</v>
      </c>
      <c r="BD95">
        <f t="shared" si="164"/>
        <v>1.0954945293248943</v>
      </c>
      <c r="BE95">
        <f t="shared" si="165"/>
        <v>0.12222152900771403</v>
      </c>
      <c r="BF95">
        <f t="shared" si="166"/>
        <v>1.9428132568574878</v>
      </c>
      <c r="BG95">
        <f t="shared" si="167"/>
        <v>60.820180765518998</v>
      </c>
      <c r="BH95">
        <f t="shared" si="168"/>
        <v>16.597057529046285</v>
      </c>
      <c r="BI95">
        <f t="shared" si="169"/>
        <v>240.82018076551901</v>
      </c>
      <c r="BJ95">
        <f t="shared" si="170"/>
        <v>240</v>
      </c>
      <c r="BK95">
        <f t="shared" si="171"/>
        <v>49</v>
      </c>
      <c r="BL95">
        <f t="shared" si="172"/>
        <v>12</v>
      </c>
      <c r="BM95">
        <f t="shared" si="173"/>
        <v>-52.135540217142996</v>
      </c>
      <c r="BN95" t="str">
        <f t="shared" si="174"/>
        <v>NEGATIF</v>
      </c>
      <c r="BO95">
        <f t="shared" si="175"/>
        <v>52</v>
      </c>
      <c r="BP95">
        <f t="shared" si="176"/>
        <v>8</v>
      </c>
      <c r="BQ95">
        <f t="shared" si="177"/>
        <v>7</v>
      </c>
    </row>
    <row r="96" spans="1:70">
      <c r="A96">
        <f t="shared" ref="A96" si="195">A94</f>
        <v>7.0027777777777782</v>
      </c>
      <c r="B96">
        <f t="shared" si="194"/>
        <v>111.315</v>
      </c>
      <c r="C96">
        <f>INT(G3/15)</f>
        <v>7</v>
      </c>
      <c r="D96">
        <f>L3</f>
        <v>2013</v>
      </c>
      <c r="E96">
        <f>L2</f>
        <v>12</v>
      </c>
      <c r="F96">
        <f>L4-1</f>
        <v>2</v>
      </c>
      <c r="H96">
        <v>21</v>
      </c>
      <c r="I96">
        <v>15</v>
      </c>
      <c r="J96">
        <f t="shared" si="122"/>
        <v>21.25</v>
      </c>
      <c r="L96">
        <f t="shared" si="123"/>
        <v>20</v>
      </c>
      <c r="M96">
        <f t="shared" si="124"/>
        <v>-13</v>
      </c>
      <c r="N96">
        <f t="shared" si="125"/>
        <v>2456629.09375</v>
      </c>
      <c r="O96">
        <f t="shared" si="89"/>
        <v>7.9269203913977097E-4</v>
      </c>
      <c r="P96">
        <f t="shared" si="126"/>
        <v>2456629.0945426919</v>
      </c>
      <c r="Q96">
        <f t="shared" si="127"/>
        <v>0.13919492245563175</v>
      </c>
      <c r="R96">
        <f t="shared" si="128"/>
        <v>251.59043065404967</v>
      </c>
      <c r="S96">
        <f t="shared" si="129"/>
        <v>328.41411498488742</v>
      </c>
      <c r="T96">
        <f t="shared" si="130"/>
        <v>-1.0205287010472268</v>
      </c>
      <c r="U96">
        <f t="shared" si="131"/>
        <v>4.3910813814236374</v>
      </c>
      <c r="V96">
        <f t="shared" si="132"/>
        <v>5.7319076165095328</v>
      </c>
      <c r="W96">
        <f t="shared" si="133"/>
        <v>1.6702753813256865E-2</v>
      </c>
      <c r="X96">
        <f t="shared" si="134"/>
        <v>250.56990195300244</v>
      </c>
      <c r="Y96">
        <f t="shared" si="135"/>
        <v>327.39358628384019</v>
      </c>
      <c r="Z96">
        <f t="shared" si="136"/>
        <v>5.714096030565158</v>
      </c>
      <c r="AA96">
        <f t="shared" si="137"/>
        <v>215.82257327067438</v>
      </c>
      <c r="AB96">
        <f t="shared" si="138"/>
        <v>3.7668145036999752</v>
      </c>
      <c r="AC96">
        <f t="shared" si="139"/>
        <v>23.437480995565249</v>
      </c>
      <c r="AD96">
        <f t="shared" si="140"/>
        <v>-2.1988803118226613E-3</v>
      </c>
      <c r="AE96">
        <f t="shared" si="141"/>
        <v>23.435282115253425</v>
      </c>
      <c r="AF96">
        <f t="shared" si="142"/>
        <v>2456628.5</v>
      </c>
      <c r="AG96">
        <f t="shared" si="143"/>
        <v>0.13917864476386038</v>
      </c>
      <c r="AH96">
        <f t="shared" si="144"/>
        <v>4.7332674937041475</v>
      </c>
      <c r="AI96">
        <f t="shared" si="145"/>
        <v>19.022282701941648</v>
      </c>
      <c r="AJ96">
        <f t="shared" si="146"/>
        <v>0.40902283404491352</v>
      </c>
      <c r="AK96">
        <f t="shared" si="147"/>
        <v>2.4432827019416479</v>
      </c>
      <c r="AL96">
        <f t="shared" si="179"/>
        <v>147.6821001724625</v>
      </c>
      <c r="AM96">
        <f t="shared" si="148"/>
        <v>2.5775388942695563</v>
      </c>
      <c r="AN96">
        <f t="shared" si="149"/>
        <v>0.98585085049899934</v>
      </c>
      <c r="AO96" t="s">
        <v>137</v>
      </c>
      <c r="AP96">
        <f t="shared" si="150"/>
        <v>250.56700957787888</v>
      </c>
      <c r="AQ96">
        <f t="shared" si="151"/>
        <v>250</v>
      </c>
      <c r="AR96">
        <f t="shared" si="152"/>
        <v>34</v>
      </c>
      <c r="AS96">
        <f t="shared" si="153"/>
        <v>1</v>
      </c>
      <c r="AT96">
        <f t="shared" si="154"/>
        <v>4.3732193140101536</v>
      </c>
      <c r="AU96">
        <f t="shared" si="155"/>
        <v>248.96714035666224</v>
      </c>
      <c r="AV96" s="18">
        <f t="shared" si="156"/>
        <v>16.597809357110815</v>
      </c>
      <c r="AW96">
        <f t="shared" si="157"/>
        <v>4.3452963284986055</v>
      </c>
      <c r="AX96">
        <f t="shared" si="158"/>
        <v>-22.02775837664322</v>
      </c>
      <c r="AY96" t="str">
        <f t="shared" si="159"/>
        <v>NEGATIF</v>
      </c>
      <c r="AZ96">
        <f t="shared" si="160"/>
        <v>22</v>
      </c>
      <c r="BA96">
        <f t="shared" si="161"/>
        <v>1</v>
      </c>
      <c r="BB96">
        <f t="shared" si="162"/>
        <v>39</v>
      </c>
      <c r="BC96">
        <f t="shared" si="163"/>
        <v>-0.38445691050618536</v>
      </c>
      <c r="BD96">
        <f t="shared" si="164"/>
        <v>1.0615124060164318</v>
      </c>
      <c r="BE96">
        <f t="shared" si="165"/>
        <v>0.12222152900771403</v>
      </c>
      <c r="BF96">
        <f t="shared" si="166"/>
        <v>1.9428132568574878</v>
      </c>
      <c r="BG96">
        <f t="shared" si="167"/>
        <v>58.371416496076833</v>
      </c>
      <c r="BH96">
        <f t="shared" si="168"/>
        <v>16.597809357110815</v>
      </c>
      <c r="BI96">
        <f t="shared" si="169"/>
        <v>238.37141649607685</v>
      </c>
      <c r="BJ96">
        <f t="shared" si="170"/>
        <v>238</v>
      </c>
      <c r="BK96">
        <f t="shared" si="171"/>
        <v>22</v>
      </c>
      <c r="BL96">
        <f t="shared" si="172"/>
        <v>17</v>
      </c>
      <c r="BM96">
        <f t="shared" si="173"/>
        <v>-55.415168751275324</v>
      </c>
      <c r="BN96" t="str">
        <f t="shared" si="174"/>
        <v>NEGATIF</v>
      </c>
      <c r="BO96">
        <f t="shared" si="175"/>
        <v>55</v>
      </c>
      <c r="BP96">
        <f t="shared" si="176"/>
        <v>24</v>
      </c>
      <c r="BQ96">
        <f t="shared" si="177"/>
        <v>54</v>
      </c>
    </row>
    <row r="97" spans="1:69">
      <c r="A97">
        <f t="shared" ref="A97" si="196">A95</f>
        <v>7.0027777777777782</v>
      </c>
      <c r="B97">
        <f t="shared" si="194"/>
        <v>111.315</v>
      </c>
      <c r="C97">
        <f>INT(G3/15)</f>
        <v>7</v>
      </c>
      <c r="D97">
        <f>L3</f>
        <v>2013</v>
      </c>
      <c r="E97">
        <f>L2</f>
        <v>12</v>
      </c>
      <c r="F97">
        <f>L4-1</f>
        <v>2</v>
      </c>
      <c r="H97">
        <v>21</v>
      </c>
      <c r="I97">
        <v>30</v>
      </c>
      <c r="J97">
        <f t="shared" si="122"/>
        <v>21.5</v>
      </c>
      <c r="L97">
        <f t="shared" si="123"/>
        <v>20</v>
      </c>
      <c r="M97">
        <f t="shared" si="124"/>
        <v>-13</v>
      </c>
      <c r="N97">
        <f t="shared" si="125"/>
        <v>2456629.104166667</v>
      </c>
      <c r="O97">
        <f t="shared" si="89"/>
        <v>7.9269203913977097E-4</v>
      </c>
      <c r="P97">
        <f t="shared" si="126"/>
        <v>2456629.1049593589</v>
      </c>
      <c r="Q97">
        <f t="shared" si="127"/>
        <v>0.13919520764843057</v>
      </c>
      <c r="R97">
        <f t="shared" si="128"/>
        <v>251.60069781434868</v>
      </c>
      <c r="S97">
        <f t="shared" si="129"/>
        <v>328.42438165479689</v>
      </c>
      <c r="T97">
        <f t="shared" si="130"/>
        <v>-1.0202333320099446</v>
      </c>
      <c r="U97">
        <f t="shared" si="131"/>
        <v>4.391260577175685</v>
      </c>
      <c r="V97">
        <f t="shared" si="132"/>
        <v>5.7320868037026687</v>
      </c>
      <c r="W97">
        <f t="shared" si="133"/>
        <v>1.6702753801278766E-2</v>
      </c>
      <c r="X97">
        <f t="shared" si="134"/>
        <v>250.58046448233873</v>
      </c>
      <c r="Y97">
        <f t="shared" si="135"/>
        <v>327.40414832278697</v>
      </c>
      <c r="Z97">
        <f t="shared" si="136"/>
        <v>5.7142803729205029</v>
      </c>
      <c r="AA97">
        <f t="shared" si="137"/>
        <v>215.82202166894112</v>
      </c>
      <c r="AB97">
        <f t="shared" si="138"/>
        <v>3.7668048764335698</v>
      </c>
      <c r="AC97">
        <f t="shared" si="139"/>
        <v>23.437480991856553</v>
      </c>
      <c r="AD97">
        <f t="shared" si="140"/>
        <v>-2.1989287101306966E-3</v>
      </c>
      <c r="AE97">
        <f t="shared" si="141"/>
        <v>23.435282063146424</v>
      </c>
      <c r="AF97">
        <f t="shared" si="142"/>
        <v>2456628.5</v>
      </c>
      <c r="AG97">
        <f t="shared" si="143"/>
        <v>0.13917864476386038</v>
      </c>
      <c r="AH97">
        <f t="shared" si="144"/>
        <v>4.7332674937041475</v>
      </c>
      <c r="AI97">
        <f t="shared" si="145"/>
        <v>19.272967179279149</v>
      </c>
      <c r="AJ97">
        <f t="shared" si="146"/>
        <v>0.40902283313547477</v>
      </c>
      <c r="AK97">
        <f t="shared" si="147"/>
        <v>2.6939671792791486</v>
      </c>
      <c r="AL97">
        <f t="shared" si="179"/>
        <v>151.43108963403643</v>
      </c>
      <c r="AM97">
        <f t="shared" si="148"/>
        <v>2.6429711039965906</v>
      </c>
      <c r="AN97">
        <f t="shared" si="149"/>
        <v>0.98584923773662925</v>
      </c>
      <c r="AO97" t="s">
        <v>137</v>
      </c>
      <c r="AP97">
        <f t="shared" si="150"/>
        <v>250.57757206990183</v>
      </c>
      <c r="AQ97">
        <f t="shared" si="151"/>
        <v>250</v>
      </c>
      <c r="AR97">
        <f t="shared" si="152"/>
        <v>34</v>
      </c>
      <c r="AS97">
        <f t="shared" si="153"/>
        <v>39</v>
      </c>
      <c r="AT97">
        <f t="shared" si="154"/>
        <v>4.3734036642731695</v>
      </c>
      <c r="AU97">
        <f t="shared" si="155"/>
        <v>248.9784180551508</v>
      </c>
      <c r="AV97" s="18">
        <f t="shared" si="156"/>
        <v>16.59856120367672</v>
      </c>
      <c r="AW97">
        <f t="shared" si="157"/>
        <v>4.3454931614692782</v>
      </c>
      <c r="AX97">
        <f t="shared" si="158"/>
        <v>-22.029265637461631</v>
      </c>
      <c r="AY97" t="str">
        <f t="shared" si="159"/>
        <v>NEGATIF</v>
      </c>
      <c r="AZ97">
        <f t="shared" si="160"/>
        <v>22</v>
      </c>
      <c r="BA97">
        <f t="shared" si="161"/>
        <v>1</v>
      </c>
      <c r="BB97">
        <f t="shared" si="162"/>
        <v>45</v>
      </c>
      <c r="BC97">
        <f t="shared" si="163"/>
        <v>-0.38448321717015294</v>
      </c>
      <c r="BD97">
        <f t="shared" si="164"/>
        <v>1.0187734069094725</v>
      </c>
      <c r="BE97">
        <f t="shared" si="165"/>
        <v>0.12222152900771403</v>
      </c>
      <c r="BF97">
        <f t="shared" si="166"/>
        <v>1.9428132568574878</v>
      </c>
      <c r="BG97">
        <f t="shared" si="167"/>
        <v>55.270907637795958</v>
      </c>
      <c r="BH97">
        <f t="shared" si="168"/>
        <v>16.59856120367672</v>
      </c>
      <c r="BI97">
        <f t="shared" si="169"/>
        <v>235.27090763779597</v>
      </c>
      <c r="BJ97">
        <f t="shared" si="170"/>
        <v>235</v>
      </c>
      <c r="BK97">
        <f t="shared" si="171"/>
        <v>16</v>
      </c>
      <c r="BL97">
        <f t="shared" si="172"/>
        <v>15</v>
      </c>
      <c r="BM97">
        <f t="shared" si="173"/>
        <v>-58.625198130945066</v>
      </c>
      <c r="BN97" t="str">
        <f t="shared" si="174"/>
        <v>NEGATIF</v>
      </c>
      <c r="BO97">
        <f t="shared" si="175"/>
        <v>58</v>
      </c>
      <c r="BP97">
        <f t="shared" si="176"/>
        <v>37</v>
      </c>
      <c r="BQ97">
        <f t="shared" si="177"/>
        <v>30</v>
      </c>
    </row>
    <row r="98" spans="1:69">
      <c r="A98">
        <f t="shared" ref="A98" si="197">A96</f>
        <v>7.0027777777777782</v>
      </c>
      <c r="B98">
        <f t="shared" si="194"/>
        <v>111.315</v>
      </c>
      <c r="C98">
        <f>INT(G3/15)</f>
        <v>7</v>
      </c>
      <c r="D98">
        <f>L3</f>
        <v>2013</v>
      </c>
      <c r="E98">
        <f>L2</f>
        <v>12</v>
      </c>
      <c r="F98">
        <f>L4-1</f>
        <v>2</v>
      </c>
      <c r="H98">
        <v>21</v>
      </c>
      <c r="I98">
        <v>45</v>
      </c>
      <c r="J98">
        <f t="shared" si="122"/>
        <v>21.75</v>
      </c>
      <c r="L98">
        <f t="shared" si="123"/>
        <v>20</v>
      </c>
      <c r="M98">
        <f t="shared" si="124"/>
        <v>-13</v>
      </c>
      <c r="N98">
        <f t="shared" si="125"/>
        <v>2456629.1145833335</v>
      </c>
      <c r="O98">
        <f t="shared" si="89"/>
        <v>7.9269203913977097E-4</v>
      </c>
      <c r="P98">
        <f t="shared" si="126"/>
        <v>2456629.1153760254</v>
      </c>
      <c r="Q98">
        <f t="shared" si="127"/>
        <v>0.13919549284121666</v>
      </c>
      <c r="R98">
        <f t="shared" si="128"/>
        <v>251.6109649741893</v>
      </c>
      <c r="S98">
        <f t="shared" si="129"/>
        <v>328.43464832424797</v>
      </c>
      <c r="T98">
        <f t="shared" si="130"/>
        <v>-1.0199379284415528</v>
      </c>
      <c r="U98">
        <f t="shared" si="131"/>
        <v>4.3914397729197328</v>
      </c>
      <c r="V98">
        <f t="shared" si="132"/>
        <v>5.7322659908878038</v>
      </c>
      <c r="W98">
        <f t="shared" si="133"/>
        <v>1.6702753789300671E-2</v>
      </c>
      <c r="X98">
        <f t="shared" si="134"/>
        <v>250.59102704574775</v>
      </c>
      <c r="Y98">
        <f t="shared" si="135"/>
        <v>327.41471039580642</v>
      </c>
      <c r="Z98">
        <f t="shared" si="136"/>
        <v>5.7144647158705286</v>
      </c>
      <c r="AA98">
        <f t="shared" si="137"/>
        <v>215.82147006723247</v>
      </c>
      <c r="AB98">
        <f t="shared" si="138"/>
        <v>3.7667952491675942</v>
      </c>
      <c r="AC98">
        <f t="shared" si="139"/>
        <v>23.437480988147858</v>
      </c>
      <c r="AD98">
        <f t="shared" si="140"/>
        <v>-2.1989770919597137E-3</v>
      </c>
      <c r="AE98">
        <f t="shared" si="141"/>
        <v>23.435282011055897</v>
      </c>
      <c r="AF98">
        <f t="shared" si="142"/>
        <v>2456628.5</v>
      </c>
      <c r="AG98">
        <f t="shared" si="143"/>
        <v>0.13917864476386038</v>
      </c>
      <c r="AH98">
        <f t="shared" si="144"/>
        <v>4.7332674937041475</v>
      </c>
      <c r="AI98">
        <f t="shared" si="145"/>
        <v>19.523651656616646</v>
      </c>
      <c r="AJ98">
        <f t="shared" si="146"/>
        <v>0.40902283222632357</v>
      </c>
      <c r="AK98">
        <f t="shared" si="147"/>
        <v>2.9446516566166459</v>
      </c>
      <c r="AL98">
        <f t="shared" si="179"/>
        <v>155.18007881920539</v>
      </c>
      <c r="AM98">
        <f t="shared" si="148"/>
        <v>2.7084033088994484</v>
      </c>
      <c r="AN98">
        <f t="shared" si="149"/>
        <v>0.98584762543922111</v>
      </c>
      <c r="AO98" t="s">
        <v>137</v>
      </c>
      <c r="AP98">
        <f t="shared" si="150"/>
        <v>250.58813459599727</v>
      </c>
      <c r="AQ98">
        <f t="shared" si="151"/>
        <v>250</v>
      </c>
      <c r="AR98">
        <f t="shared" si="152"/>
        <v>35</v>
      </c>
      <c r="AS98">
        <f t="shared" si="153"/>
        <v>17</v>
      </c>
      <c r="AT98">
        <f t="shared" si="154"/>
        <v>4.3735880151308626</v>
      </c>
      <c r="AU98">
        <f t="shared" si="155"/>
        <v>248.98969603004429</v>
      </c>
      <c r="AV98" s="18">
        <f t="shared" si="156"/>
        <v>16.59931306866962</v>
      </c>
      <c r="AW98">
        <f t="shared" si="157"/>
        <v>4.3456899992641267</v>
      </c>
      <c r="AX98">
        <f t="shared" si="158"/>
        <v>-22.030772131306726</v>
      </c>
      <c r="AY98" t="str">
        <f t="shared" si="159"/>
        <v>NEGATIF</v>
      </c>
      <c r="AZ98">
        <f t="shared" si="160"/>
        <v>22</v>
      </c>
      <c r="BA98">
        <f t="shared" si="161"/>
        <v>1</v>
      </c>
      <c r="BB98">
        <f t="shared" si="162"/>
        <v>50</v>
      </c>
      <c r="BC98">
        <f t="shared" si="163"/>
        <v>-0.38450951044791087</v>
      </c>
      <c r="BD98">
        <f t="shared" si="164"/>
        <v>0.96465931884522094</v>
      </c>
      <c r="BE98">
        <f t="shared" si="165"/>
        <v>0.12222152900771403</v>
      </c>
      <c r="BF98">
        <f t="shared" si="166"/>
        <v>1.9428132568574878</v>
      </c>
      <c r="BG98">
        <f t="shared" si="167"/>
        <v>51.313136609867172</v>
      </c>
      <c r="BH98">
        <f t="shared" si="168"/>
        <v>16.59931306866962</v>
      </c>
      <c r="BI98">
        <f t="shared" si="169"/>
        <v>231.31313660986717</v>
      </c>
      <c r="BJ98">
        <f t="shared" si="170"/>
        <v>231</v>
      </c>
      <c r="BK98">
        <f t="shared" si="171"/>
        <v>18</v>
      </c>
      <c r="BL98">
        <f t="shared" si="172"/>
        <v>47</v>
      </c>
      <c r="BM98">
        <f t="shared" si="173"/>
        <v>-61.740721814021676</v>
      </c>
      <c r="BN98" t="str">
        <f t="shared" si="174"/>
        <v>NEGATIF</v>
      </c>
      <c r="BO98">
        <f t="shared" si="175"/>
        <v>61</v>
      </c>
      <c r="BP98">
        <f t="shared" si="176"/>
        <v>44</v>
      </c>
      <c r="BQ98">
        <f t="shared" si="177"/>
        <v>26</v>
      </c>
    </row>
    <row r="99" spans="1:69">
      <c r="A99">
        <f t="shared" ref="A99" si="198">A97</f>
        <v>7.0027777777777782</v>
      </c>
      <c r="B99">
        <f t="shared" si="194"/>
        <v>111.315</v>
      </c>
      <c r="C99">
        <f>INT(G3/15)</f>
        <v>7</v>
      </c>
      <c r="D99">
        <f>L3</f>
        <v>2013</v>
      </c>
      <c r="E99">
        <f>L2</f>
        <v>12</v>
      </c>
      <c r="F99">
        <f>L4-1</f>
        <v>2</v>
      </c>
      <c r="H99">
        <v>22</v>
      </c>
      <c r="I99">
        <v>0</v>
      </c>
      <c r="J99">
        <f t="shared" si="122"/>
        <v>22</v>
      </c>
      <c r="L99">
        <f t="shared" si="123"/>
        <v>20</v>
      </c>
      <c r="M99">
        <f t="shared" si="124"/>
        <v>-13</v>
      </c>
      <c r="N99">
        <f t="shared" si="125"/>
        <v>2456629.125</v>
      </c>
      <c r="O99">
        <f t="shared" si="89"/>
        <v>7.9269203913977097E-4</v>
      </c>
      <c r="P99">
        <f t="shared" si="126"/>
        <v>2456629.1257926919</v>
      </c>
      <c r="Q99">
        <f t="shared" si="127"/>
        <v>0.13919577803400274</v>
      </c>
      <c r="R99">
        <f t="shared" si="128"/>
        <v>251.62123213402992</v>
      </c>
      <c r="S99">
        <f t="shared" si="129"/>
        <v>328.44491499369997</v>
      </c>
      <c r="T99">
        <f t="shared" si="130"/>
        <v>-1.0196424903386299</v>
      </c>
      <c r="U99">
        <f t="shared" si="131"/>
        <v>4.3916189686637797</v>
      </c>
      <c r="V99">
        <f t="shared" si="132"/>
        <v>5.7324451780729548</v>
      </c>
      <c r="W99">
        <f t="shared" si="133"/>
        <v>1.6702753777322572E-2</v>
      </c>
      <c r="X99">
        <f t="shared" si="134"/>
        <v>250.60158964369128</v>
      </c>
      <c r="Y99">
        <f t="shared" si="135"/>
        <v>327.42527250336133</v>
      </c>
      <c r="Z99">
        <f t="shared" si="136"/>
        <v>5.7146490594233113</v>
      </c>
      <c r="AA99">
        <f t="shared" si="137"/>
        <v>215.82091846552382</v>
      </c>
      <c r="AB99">
        <f t="shared" si="138"/>
        <v>3.7667856219016187</v>
      </c>
      <c r="AC99">
        <f t="shared" si="139"/>
        <v>23.437480984439162</v>
      </c>
      <c r="AD99">
        <f t="shared" si="140"/>
        <v>-2.1990254573075081E-3</v>
      </c>
      <c r="AE99">
        <f t="shared" si="141"/>
        <v>23.435281958981854</v>
      </c>
      <c r="AF99">
        <f t="shared" si="142"/>
        <v>2456628.5</v>
      </c>
      <c r="AG99">
        <f t="shared" si="143"/>
        <v>0.13917864476386038</v>
      </c>
      <c r="AH99">
        <f t="shared" si="144"/>
        <v>4.7332674937041475</v>
      </c>
      <c r="AI99">
        <f t="shared" si="145"/>
        <v>19.774336133954147</v>
      </c>
      <c r="AJ99">
        <f t="shared" si="146"/>
        <v>0.40902283131746003</v>
      </c>
      <c r="AK99">
        <f t="shared" si="147"/>
        <v>3.1953361339541466</v>
      </c>
      <c r="AL99">
        <f t="shared" si="179"/>
        <v>158.92906772757379</v>
      </c>
      <c r="AM99">
        <f t="shared" si="148"/>
        <v>2.7738355089712252</v>
      </c>
      <c r="AN99">
        <f t="shared" si="149"/>
        <v>0.98584601360675894</v>
      </c>
      <c r="AO99" t="s">
        <v>137</v>
      </c>
      <c r="AP99">
        <f t="shared" si="150"/>
        <v>250.59869715662697</v>
      </c>
      <c r="AQ99">
        <f t="shared" si="151"/>
        <v>250</v>
      </c>
      <c r="AR99">
        <f t="shared" si="152"/>
        <v>35</v>
      </c>
      <c r="AS99">
        <f t="shared" si="153"/>
        <v>55</v>
      </c>
      <c r="AT99">
        <f t="shared" si="154"/>
        <v>4.3737723665912931</v>
      </c>
      <c r="AU99">
        <f t="shared" si="155"/>
        <v>249.00097428173842</v>
      </c>
      <c r="AV99" s="18">
        <f t="shared" si="156"/>
        <v>16.600064952115893</v>
      </c>
      <c r="AW99">
        <f t="shared" si="157"/>
        <v>4.3458868418900582</v>
      </c>
      <c r="AX99">
        <f t="shared" si="158"/>
        <v>-22.032277858162065</v>
      </c>
      <c r="AY99" t="str">
        <f t="shared" si="159"/>
        <v>NEGATIF</v>
      </c>
      <c r="AZ99">
        <f t="shared" si="160"/>
        <v>22</v>
      </c>
      <c r="BA99">
        <f t="shared" si="161"/>
        <v>1</v>
      </c>
      <c r="BB99">
        <f t="shared" si="162"/>
        <v>56</v>
      </c>
      <c r="BC99">
        <f t="shared" si="163"/>
        <v>-0.38453579033917223</v>
      </c>
      <c r="BD99">
        <f t="shared" si="164"/>
        <v>0.89558318336782317</v>
      </c>
      <c r="BE99">
        <f t="shared" si="165"/>
        <v>0.12222152900771403</v>
      </c>
      <c r="BF99">
        <f t="shared" si="166"/>
        <v>1.9428132568574878</v>
      </c>
      <c r="BG99">
        <f t="shared" si="167"/>
        <v>46.221842312558827</v>
      </c>
      <c r="BH99">
        <f t="shared" si="168"/>
        <v>16.600064952115893</v>
      </c>
      <c r="BI99">
        <f t="shared" si="169"/>
        <v>226.22184231255883</v>
      </c>
      <c r="BJ99">
        <f t="shared" si="170"/>
        <v>226</v>
      </c>
      <c r="BK99">
        <f t="shared" si="171"/>
        <v>13</v>
      </c>
      <c r="BL99">
        <f t="shared" si="172"/>
        <v>18</v>
      </c>
      <c r="BM99">
        <f t="shared" si="173"/>
        <v>-64.725646265304221</v>
      </c>
      <c r="BN99" t="str">
        <f t="shared" si="174"/>
        <v>NEGATIF</v>
      </c>
      <c r="BO99">
        <f t="shared" si="175"/>
        <v>64</v>
      </c>
      <c r="BP99">
        <f t="shared" si="176"/>
        <v>43</v>
      </c>
      <c r="BQ99">
        <f t="shared" si="177"/>
        <v>32</v>
      </c>
    </row>
    <row r="100" spans="1:69">
      <c r="A100">
        <f t="shared" ref="A100" si="199">A98</f>
        <v>7.0027777777777782</v>
      </c>
      <c r="B100">
        <f t="shared" si="194"/>
        <v>111.315</v>
      </c>
      <c r="C100">
        <f>INT(G3/15)</f>
        <v>7</v>
      </c>
      <c r="D100">
        <f>L3</f>
        <v>2013</v>
      </c>
      <c r="E100">
        <f>L2</f>
        <v>12</v>
      </c>
      <c r="F100">
        <f>L4-1</f>
        <v>2</v>
      </c>
      <c r="H100">
        <v>22</v>
      </c>
      <c r="I100">
        <v>15</v>
      </c>
      <c r="J100">
        <f t="shared" si="122"/>
        <v>22.25</v>
      </c>
      <c r="L100">
        <f t="shared" si="123"/>
        <v>20</v>
      </c>
      <c r="M100">
        <f t="shared" si="124"/>
        <v>-13</v>
      </c>
      <c r="N100">
        <f t="shared" si="125"/>
        <v>2456629.135416667</v>
      </c>
      <c r="O100">
        <f t="shared" si="89"/>
        <v>7.9269203913977097E-4</v>
      </c>
      <c r="P100">
        <f t="shared" si="126"/>
        <v>2456629.1362093589</v>
      </c>
      <c r="Q100">
        <f t="shared" si="127"/>
        <v>0.13919606322680156</v>
      </c>
      <c r="R100">
        <f t="shared" si="128"/>
        <v>251.63149929432893</v>
      </c>
      <c r="S100">
        <f t="shared" si="129"/>
        <v>328.45518166360944</v>
      </c>
      <c r="T100">
        <f t="shared" si="130"/>
        <v>-1.0193470176978283</v>
      </c>
      <c r="U100">
        <f t="shared" si="131"/>
        <v>4.3917981644158282</v>
      </c>
      <c r="V100">
        <f t="shared" si="132"/>
        <v>5.7326243652660906</v>
      </c>
      <c r="W100">
        <f t="shared" si="133"/>
        <v>1.6702753765344476E-2</v>
      </c>
      <c r="X100">
        <f t="shared" si="134"/>
        <v>250.61215227663109</v>
      </c>
      <c r="Y100">
        <f t="shared" si="135"/>
        <v>327.4358346459116</v>
      </c>
      <c r="Z100">
        <f t="shared" si="136"/>
        <v>5.7148334035868791</v>
      </c>
      <c r="AA100">
        <f t="shared" si="137"/>
        <v>215.8203668637905</v>
      </c>
      <c r="AB100">
        <f t="shared" si="138"/>
        <v>3.7667759946352124</v>
      </c>
      <c r="AC100">
        <f t="shared" si="139"/>
        <v>23.437480980730466</v>
      </c>
      <c r="AD100">
        <f t="shared" si="140"/>
        <v>-2.1990738061718747E-3</v>
      </c>
      <c r="AE100">
        <f t="shared" si="141"/>
        <v>23.435281906924295</v>
      </c>
      <c r="AF100">
        <f t="shared" si="142"/>
        <v>2456628.5</v>
      </c>
      <c r="AG100">
        <f t="shared" si="143"/>
        <v>0.13917864476386038</v>
      </c>
      <c r="AH100">
        <f t="shared" si="144"/>
        <v>4.7332674937041475</v>
      </c>
      <c r="AI100">
        <f t="shared" si="145"/>
        <v>20.025020611291644</v>
      </c>
      <c r="AJ100">
        <f t="shared" si="146"/>
        <v>0.40902283040888426</v>
      </c>
      <c r="AK100">
        <f t="shared" si="147"/>
        <v>3.4460206112916438</v>
      </c>
      <c r="AL100">
        <f t="shared" si="179"/>
        <v>162.67805635874598</v>
      </c>
      <c r="AM100">
        <f t="shared" si="148"/>
        <v>2.8392677042050152</v>
      </c>
      <c r="AN100">
        <f t="shared" si="149"/>
        <v>0.98584440223922776</v>
      </c>
      <c r="AO100" t="s">
        <v>137</v>
      </c>
      <c r="AP100">
        <f t="shared" si="150"/>
        <v>250.60925975225265</v>
      </c>
      <c r="AQ100">
        <f t="shared" si="151"/>
        <v>250</v>
      </c>
      <c r="AR100">
        <f t="shared" si="152"/>
        <v>36</v>
      </c>
      <c r="AS100">
        <f t="shared" si="153"/>
        <v>33</v>
      </c>
      <c r="AT100">
        <f t="shared" si="154"/>
        <v>4.3739567186625177</v>
      </c>
      <c r="AU100">
        <f t="shared" si="155"/>
        <v>249.01225281062869</v>
      </c>
      <c r="AV100" s="18">
        <f t="shared" si="156"/>
        <v>16.600816854041913</v>
      </c>
      <c r="AW100">
        <f t="shared" si="157"/>
        <v>4.3460836893539749</v>
      </c>
      <c r="AX100">
        <f t="shared" si="158"/>
        <v>-22.033782818011083</v>
      </c>
      <c r="AY100" t="str">
        <f t="shared" si="159"/>
        <v>NEGATIF</v>
      </c>
      <c r="AZ100">
        <f t="shared" si="160"/>
        <v>22</v>
      </c>
      <c r="BA100">
        <f t="shared" si="161"/>
        <v>2</v>
      </c>
      <c r="BB100">
        <f t="shared" si="162"/>
        <v>1</v>
      </c>
      <c r="BC100">
        <f t="shared" si="163"/>
        <v>-0.38456205684364797</v>
      </c>
      <c r="BD100">
        <f t="shared" si="164"/>
        <v>0.80672333469178148</v>
      </c>
      <c r="BE100">
        <f t="shared" si="165"/>
        <v>0.12222152900771403</v>
      </c>
      <c r="BF100">
        <f t="shared" si="166"/>
        <v>1.9428132568574878</v>
      </c>
      <c r="BG100">
        <f t="shared" si="167"/>
        <v>39.646905905967323</v>
      </c>
      <c r="BH100">
        <f t="shared" si="168"/>
        <v>16.600816854041913</v>
      </c>
      <c r="BI100">
        <f t="shared" si="169"/>
        <v>219.64690590596732</v>
      </c>
      <c r="BJ100">
        <f t="shared" si="170"/>
        <v>219</v>
      </c>
      <c r="BK100">
        <f t="shared" si="171"/>
        <v>38</v>
      </c>
      <c r="BL100">
        <f t="shared" si="172"/>
        <v>48</v>
      </c>
      <c r="BM100">
        <f t="shared" si="173"/>
        <v>-67.526817295190213</v>
      </c>
      <c r="BN100" t="str">
        <f t="shared" si="174"/>
        <v>NEGATIF</v>
      </c>
      <c r="BO100">
        <f t="shared" si="175"/>
        <v>67</v>
      </c>
      <c r="BP100">
        <f t="shared" si="176"/>
        <v>31</v>
      </c>
      <c r="BQ100">
        <f t="shared" si="177"/>
        <v>36</v>
      </c>
    </row>
    <row r="101" spans="1:69">
      <c r="A101">
        <f t="shared" ref="A101" si="200">A99</f>
        <v>7.0027777777777782</v>
      </c>
      <c r="B101">
        <f t="shared" si="194"/>
        <v>111.315</v>
      </c>
      <c r="C101">
        <f>INT(G3/15)</f>
        <v>7</v>
      </c>
      <c r="D101">
        <f>L3</f>
        <v>2013</v>
      </c>
      <c r="E101">
        <f>L2</f>
        <v>12</v>
      </c>
      <c r="F101">
        <f>L4-1</f>
        <v>2</v>
      </c>
      <c r="H101">
        <v>22</v>
      </c>
      <c r="I101">
        <v>30</v>
      </c>
      <c r="J101">
        <f t="shared" si="122"/>
        <v>22.5</v>
      </c>
      <c r="L101">
        <f t="shared" si="123"/>
        <v>20</v>
      </c>
      <c r="M101">
        <f t="shared" si="124"/>
        <v>-13</v>
      </c>
      <c r="N101">
        <f t="shared" si="125"/>
        <v>2456629.1458333335</v>
      </c>
      <c r="O101">
        <f t="shared" si="89"/>
        <v>7.9269203913977097E-4</v>
      </c>
      <c r="P101">
        <f t="shared" si="126"/>
        <v>2456629.1466260254</v>
      </c>
      <c r="Q101">
        <f t="shared" si="127"/>
        <v>0.13919634841958764</v>
      </c>
      <c r="R101">
        <f t="shared" si="128"/>
        <v>251.64176645416865</v>
      </c>
      <c r="S101">
        <f t="shared" si="129"/>
        <v>328.46544833306143</v>
      </c>
      <c r="T101">
        <f t="shared" si="130"/>
        <v>-1.0190515105552753</v>
      </c>
      <c r="U101">
        <f t="shared" si="131"/>
        <v>4.3919773601598591</v>
      </c>
      <c r="V101">
        <f t="shared" si="132"/>
        <v>5.7328035524512417</v>
      </c>
      <c r="W101">
        <f t="shared" si="133"/>
        <v>1.6702753753366377E-2</v>
      </c>
      <c r="X101">
        <f t="shared" si="134"/>
        <v>250.62271494361337</v>
      </c>
      <c r="Y101">
        <f t="shared" si="135"/>
        <v>327.44639682250613</v>
      </c>
      <c r="Z101">
        <f t="shared" si="136"/>
        <v>5.7150177483446303</v>
      </c>
      <c r="AA101">
        <f t="shared" si="137"/>
        <v>215.81981526208185</v>
      </c>
      <c r="AB101">
        <f t="shared" si="138"/>
        <v>3.7667663673692369</v>
      </c>
      <c r="AC101">
        <f t="shared" si="139"/>
        <v>23.437480977021771</v>
      </c>
      <c r="AD101">
        <f t="shared" si="140"/>
        <v>-2.1991221385441284E-3</v>
      </c>
      <c r="AE101">
        <f t="shared" si="141"/>
        <v>23.435281854883225</v>
      </c>
      <c r="AF101">
        <f t="shared" si="142"/>
        <v>2456628.5</v>
      </c>
      <c r="AG101">
        <f t="shared" si="143"/>
        <v>0.13917864476386038</v>
      </c>
      <c r="AH101">
        <f t="shared" si="144"/>
        <v>4.7332674937041475</v>
      </c>
      <c r="AI101">
        <f t="shared" si="145"/>
        <v>20.275705088629145</v>
      </c>
      <c r="AJ101">
        <f t="shared" si="146"/>
        <v>0.40902282950059626</v>
      </c>
      <c r="AK101">
        <f t="shared" si="147"/>
        <v>3.6967050886291446</v>
      </c>
      <c r="AL101">
        <f t="shared" si="179"/>
        <v>166.42704471383774</v>
      </c>
      <c r="AM101">
        <f t="shared" si="148"/>
        <v>2.9046998946202929</v>
      </c>
      <c r="AN101">
        <f t="shared" si="149"/>
        <v>0.98584279133682728</v>
      </c>
      <c r="AO101" t="s">
        <v>137</v>
      </c>
      <c r="AP101">
        <f t="shared" si="150"/>
        <v>250.61982238192059</v>
      </c>
      <c r="AQ101">
        <f t="shared" si="151"/>
        <v>250</v>
      </c>
      <c r="AR101">
        <f t="shared" si="152"/>
        <v>37</v>
      </c>
      <c r="AS101">
        <f t="shared" si="153"/>
        <v>11</v>
      </c>
      <c r="AT101">
        <f t="shared" si="154"/>
        <v>4.3741410713278919</v>
      </c>
      <c r="AU101">
        <f t="shared" si="155"/>
        <v>249.02353161559944</v>
      </c>
      <c r="AV101" s="18">
        <f t="shared" si="156"/>
        <v>16.601568774373295</v>
      </c>
      <c r="AW101">
        <f t="shared" si="157"/>
        <v>4.3462805416364043</v>
      </c>
      <c r="AX101">
        <f t="shared" si="158"/>
        <v>-22.035287010635617</v>
      </c>
      <c r="AY101" t="str">
        <f t="shared" si="159"/>
        <v>NEGATIF</v>
      </c>
      <c r="AZ101">
        <f t="shared" si="160"/>
        <v>22</v>
      </c>
      <c r="BA101">
        <f t="shared" si="161"/>
        <v>2</v>
      </c>
      <c r="BB101">
        <f t="shared" si="162"/>
        <v>7</v>
      </c>
      <c r="BC101">
        <f t="shared" si="163"/>
        <v>-0.38458830995753029</v>
      </c>
      <c r="BD101">
        <f t="shared" si="164"/>
        <v>0.6919690462875151</v>
      </c>
      <c r="BE101">
        <f t="shared" si="165"/>
        <v>0.12222152900771403</v>
      </c>
      <c r="BF101">
        <f t="shared" si="166"/>
        <v>1.9428132568574878</v>
      </c>
      <c r="BG101">
        <f t="shared" si="167"/>
        <v>31.2095359659113</v>
      </c>
      <c r="BH101">
        <f t="shared" si="168"/>
        <v>16.601568774373295</v>
      </c>
      <c r="BI101">
        <f t="shared" si="169"/>
        <v>211.2095359659113</v>
      </c>
      <c r="BJ101">
        <f t="shared" si="170"/>
        <v>211</v>
      </c>
      <c r="BK101">
        <f t="shared" si="171"/>
        <v>12</v>
      </c>
      <c r="BL101">
        <f t="shared" si="172"/>
        <v>34</v>
      </c>
      <c r="BM101">
        <f t="shared" si="173"/>
        <v>-70.065648934218572</v>
      </c>
      <c r="BN101" t="str">
        <f t="shared" si="174"/>
        <v>NEGATIF</v>
      </c>
      <c r="BO101">
        <f t="shared" si="175"/>
        <v>70</v>
      </c>
      <c r="BP101">
        <f t="shared" si="176"/>
        <v>3</v>
      </c>
      <c r="BQ101">
        <f t="shared" si="177"/>
        <v>56</v>
      </c>
    </row>
    <row r="102" spans="1:69">
      <c r="A102">
        <f t="shared" ref="A102" si="201">A100</f>
        <v>7.0027777777777782</v>
      </c>
      <c r="B102">
        <f t="shared" si="194"/>
        <v>111.315</v>
      </c>
      <c r="C102">
        <f>INT(G3/15)</f>
        <v>7</v>
      </c>
      <c r="D102">
        <f>L3</f>
        <v>2013</v>
      </c>
      <c r="E102">
        <f>L2</f>
        <v>12</v>
      </c>
      <c r="F102">
        <f>L4-1</f>
        <v>2</v>
      </c>
      <c r="H102">
        <v>22</v>
      </c>
      <c r="I102">
        <v>45</v>
      </c>
      <c r="J102">
        <f t="shared" si="122"/>
        <v>22.75</v>
      </c>
      <c r="L102">
        <f t="shared" si="123"/>
        <v>20</v>
      </c>
      <c r="M102">
        <f t="shared" si="124"/>
        <v>-13</v>
      </c>
      <c r="N102">
        <f t="shared" si="125"/>
        <v>2456629.15625</v>
      </c>
      <c r="O102">
        <f t="shared" si="89"/>
        <v>7.9269203913977097E-4</v>
      </c>
      <c r="P102">
        <f t="shared" si="126"/>
        <v>2456629.1570426919</v>
      </c>
      <c r="Q102">
        <f t="shared" si="127"/>
        <v>0.13919663361237372</v>
      </c>
      <c r="R102">
        <f t="shared" si="128"/>
        <v>251.65203361400927</v>
      </c>
      <c r="S102">
        <f t="shared" si="129"/>
        <v>328.47571500251252</v>
      </c>
      <c r="T102">
        <f t="shared" si="130"/>
        <v>-1.0187559689076262</v>
      </c>
      <c r="U102">
        <f t="shared" si="131"/>
        <v>4.3921565559039069</v>
      </c>
      <c r="V102">
        <f t="shared" si="132"/>
        <v>5.7329827396363777</v>
      </c>
      <c r="W102">
        <f t="shared" si="133"/>
        <v>1.6702753741388281E-2</v>
      </c>
      <c r="X102">
        <f t="shared" si="134"/>
        <v>250.63327764510166</v>
      </c>
      <c r="Y102">
        <f t="shared" si="135"/>
        <v>327.4569590336049</v>
      </c>
      <c r="Z102">
        <f t="shared" si="136"/>
        <v>5.7152020937045949</v>
      </c>
      <c r="AA102">
        <f t="shared" si="137"/>
        <v>215.8192636603732</v>
      </c>
      <c r="AB102">
        <f t="shared" si="138"/>
        <v>3.7667567401032613</v>
      </c>
      <c r="AC102">
        <f t="shared" si="139"/>
        <v>23.437480973313075</v>
      </c>
      <c r="AD102">
        <f t="shared" si="140"/>
        <v>-2.1991704544220758E-3</v>
      </c>
      <c r="AE102">
        <f t="shared" si="141"/>
        <v>23.435281802858654</v>
      </c>
      <c r="AF102">
        <f t="shared" si="142"/>
        <v>2456628.5</v>
      </c>
      <c r="AG102">
        <f t="shared" si="143"/>
        <v>0.13917864476386038</v>
      </c>
      <c r="AH102">
        <f t="shared" si="144"/>
        <v>4.7332674937041475</v>
      </c>
      <c r="AI102">
        <f t="shared" si="145"/>
        <v>20.526389565966646</v>
      </c>
      <c r="AJ102">
        <f t="shared" si="146"/>
        <v>0.4090228285925962</v>
      </c>
      <c r="AK102">
        <f t="shared" si="147"/>
        <v>3.9473895659666454</v>
      </c>
      <c r="AL102">
        <f t="shared" si="179"/>
        <v>170.17603279245171</v>
      </c>
      <c r="AM102">
        <f t="shared" si="148"/>
        <v>2.9701320802101225</v>
      </c>
      <c r="AN102">
        <f t="shared" si="149"/>
        <v>0.98584118089954209</v>
      </c>
      <c r="AO102" t="s">
        <v>137</v>
      </c>
      <c r="AP102">
        <f t="shared" si="150"/>
        <v>250.63038504609423</v>
      </c>
      <c r="AQ102">
        <f t="shared" si="151"/>
        <v>250</v>
      </c>
      <c r="AR102">
        <f t="shared" si="152"/>
        <v>37</v>
      </c>
      <c r="AS102">
        <f t="shared" si="153"/>
        <v>49</v>
      </c>
      <c r="AT102">
        <f t="shared" si="154"/>
        <v>4.3743254245955043</v>
      </c>
      <c r="AU102">
        <f t="shared" si="155"/>
        <v>249.03481069704796</v>
      </c>
      <c r="AV102" s="18">
        <f t="shared" si="156"/>
        <v>16.602320713136532</v>
      </c>
      <c r="AW102">
        <f t="shared" si="157"/>
        <v>4.3464773987442813</v>
      </c>
      <c r="AX102">
        <f t="shared" si="158"/>
        <v>-22.036790436019459</v>
      </c>
      <c r="AY102" t="str">
        <f t="shared" si="159"/>
        <v>NEGATIF</v>
      </c>
      <c r="AZ102">
        <f t="shared" si="160"/>
        <v>22</v>
      </c>
      <c r="BA102">
        <f t="shared" si="161"/>
        <v>2</v>
      </c>
      <c r="BB102">
        <f t="shared" si="162"/>
        <v>12</v>
      </c>
      <c r="BC102">
        <f t="shared" si="163"/>
        <v>-0.38461454968053638</v>
      </c>
      <c r="BD102">
        <f t="shared" si="164"/>
        <v>0.54470916062474095</v>
      </c>
      <c r="BE102">
        <f t="shared" si="165"/>
        <v>0.12222152900771403</v>
      </c>
      <c r="BF102">
        <f t="shared" si="166"/>
        <v>1.9428132568574878</v>
      </c>
      <c r="BG102">
        <f t="shared" si="167"/>
        <v>20.667526762992313</v>
      </c>
      <c r="BH102">
        <f t="shared" si="168"/>
        <v>16.602320713136532</v>
      </c>
      <c r="BI102">
        <f t="shared" si="169"/>
        <v>200.66752676299231</v>
      </c>
      <c r="BJ102">
        <f t="shared" si="170"/>
        <v>200</v>
      </c>
      <c r="BK102">
        <f t="shared" si="171"/>
        <v>40</v>
      </c>
      <c r="BL102">
        <f t="shared" si="172"/>
        <v>3</v>
      </c>
      <c r="BM102">
        <f t="shared" si="173"/>
        <v>-72.228490018220953</v>
      </c>
      <c r="BN102" t="str">
        <f t="shared" si="174"/>
        <v>NEGATIF</v>
      </c>
      <c r="BO102">
        <f t="shared" si="175"/>
        <v>72</v>
      </c>
      <c r="BP102">
        <f t="shared" si="176"/>
        <v>13</v>
      </c>
      <c r="BQ102">
        <f t="shared" si="177"/>
        <v>42</v>
      </c>
    </row>
    <row r="103" spans="1:69">
      <c r="A103">
        <f t="shared" ref="A103" si="202">A101</f>
        <v>7.0027777777777782</v>
      </c>
      <c r="B103">
        <f t="shared" si="194"/>
        <v>111.315</v>
      </c>
      <c r="C103">
        <f>INT(G3/15)</f>
        <v>7</v>
      </c>
      <c r="D103">
        <f>L3</f>
        <v>2013</v>
      </c>
      <c r="E103">
        <f>L2</f>
        <v>12</v>
      </c>
      <c r="F103">
        <f>L4-1</f>
        <v>2</v>
      </c>
      <c r="H103">
        <v>23</v>
      </c>
      <c r="I103">
        <v>0</v>
      </c>
      <c r="J103">
        <f t="shared" si="122"/>
        <v>23</v>
      </c>
      <c r="L103">
        <f t="shared" si="123"/>
        <v>20</v>
      </c>
      <c r="M103">
        <f t="shared" si="124"/>
        <v>-13</v>
      </c>
      <c r="N103">
        <f t="shared" si="125"/>
        <v>2456629.166666667</v>
      </c>
      <c r="O103">
        <f t="shared" si="89"/>
        <v>7.9269203913977097E-4</v>
      </c>
      <c r="P103">
        <f t="shared" si="126"/>
        <v>2456629.1674593589</v>
      </c>
      <c r="Q103">
        <f t="shared" si="127"/>
        <v>0.13919691880517254</v>
      </c>
      <c r="R103">
        <f t="shared" si="128"/>
        <v>251.66230077430828</v>
      </c>
      <c r="S103">
        <f t="shared" si="129"/>
        <v>328.48598167242199</v>
      </c>
      <c r="T103">
        <f t="shared" si="130"/>
        <v>-1.0184603927514577</v>
      </c>
      <c r="U103">
        <f t="shared" si="131"/>
        <v>4.3923357516559545</v>
      </c>
      <c r="V103">
        <f t="shared" si="132"/>
        <v>5.7331619268295126</v>
      </c>
      <c r="W103">
        <f t="shared" si="133"/>
        <v>1.6702753729410182E-2</v>
      </c>
      <c r="X103">
        <f t="shared" si="134"/>
        <v>250.64384038155683</v>
      </c>
      <c r="Y103">
        <f t="shared" si="135"/>
        <v>327.46752127967051</v>
      </c>
      <c r="Z103">
        <f t="shared" si="136"/>
        <v>5.7153864396748455</v>
      </c>
      <c r="AA103">
        <f t="shared" si="137"/>
        <v>215.81871205863993</v>
      </c>
      <c r="AB103">
        <f t="shared" si="138"/>
        <v>3.7667471128368564</v>
      </c>
      <c r="AC103">
        <f t="shared" si="139"/>
        <v>23.43748096960438</v>
      </c>
      <c r="AD103">
        <f t="shared" si="140"/>
        <v>-2.1992187538035115E-3</v>
      </c>
      <c r="AE103">
        <f t="shared" si="141"/>
        <v>23.435281750850578</v>
      </c>
      <c r="AF103">
        <f t="shared" si="142"/>
        <v>2456628.5</v>
      </c>
      <c r="AG103">
        <f t="shared" si="143"/>
        <v>0.13917864476386038</v>
      </c>
      <c r="AH103">
        <f t="shared" si="144"/>
        <v>4.7332674937041475</v>
      </c>
      <c r="AI103">
        <f t="shared" si="145"/>
        <v>20.777074043304147</v>
      </c>
      <c r="AJ103">
        <f t="shared" si="146"/>
        <v>0.40902282768488402</v>
      </c>
      <c r="AK103">
        <f t="shared" si="147"/>
        <v>4.1980740433041461</v>
      </c>
      <c r="AL103">
        <f t="shared" si="179"/>
        <v>173.92502059419326</v>
      </c>
      <c r="AM103">
        <f t="shared" si="148"/>
        <v>3.0355642609676168</v>
      </c>
      <c r="AN103">
        <f t="shared" si="149"/>
        <v>0.9858395709273563</v>
      </c>
      <c r="AO103" t="s">
        <v>137</v>
      </c>
      <c r="AP103">
        <f t="shared" si="150"/>
        <v>250.64094774523454</v>
      </c>
      <c r="AQ103">
        <f t="shared" si="151"/>
        <v>250</v>
      </c>
      <c r="AR103">
        <f t="shared" si="152"/>
        <v>38</v>
      </c>
      <c r="AS103">
        <f t="shared" si="153"/>
        <v>27</v>
      </c>
      <c r="AT103">
        <f t="shared" si="154"/>
        <v>4.3745097784734002</v>
      </c>
      <c r="AU103">
        <f t="shared" si="155"/>
        <v>249.04609005536895</v>
      </c>
      <c r="AV103" s="18">
        <f t="shared" si="156"/>
        <v>16.603072670357928</v>
      </c>
      <c r="AW103">
        <f t="shared" si="157"/>
        <v>4.3466742606844955</v>
      </c>
      <c r="AX103">
        <f t="shared" si="158"/>
        <v>-22.038293094145946</v>
      </c>
      <c r="AY103" t="str">
        <f t="shared" si="159"/>
        <v>NEGATIF</v>
      </c>
      <c r="AZ103">
        <f t="shared" si="160"/>
        <v>22</v>
      </c>
      <c r="BA103">
        <f t="shared" si="161"/>
        <v>2</v>
      </c>
      <c r="BB103">
        <f t="shared" si="162"/>
        <v>17</v>
      </c>
      <c r="BC103">
        <f t="shared" si="163"/>
        <v>-0.3846407760123754</v>
      </c>
      <c r="BD103">
        <f t="shared" si="164"/>
        <v>0.36071639025826158</v>
      </c>
      <c r="BE103">
        <f t="shared" si="165"/>
        <v>0.12222152900771403</v>
      </c>
      <c r="BF103">
        <f t="shared" si="166"/>
        <v>1.9428132568574878</v>
      </c>
      <c r="BG103">
        <f t="shared" si="167"/>
        <v>8.2474698314554988</v>
      </c>
      <c r="BH103">
        <f t="shared" si="168"/>
        <v>16.603072670357928</v>
      </c>
      <c r="BI103">
        <f t="shared" si="169"/>
        <v>188.2474698314555</v>
      </c>
      <c r="BJ103">
        <f t="shared" si="170"/>
        <v>188</v>
      </c>
      <c r="BK103">
        <f t="shared" si="171"/>
        <v>14</v>
      </c>
      <c r="BL103">
        <f t="shared" si="172"/>
        <v>50</v>
      </c>
      <c r="BM103">
        <f t="shared" si="173"/>
        <v>-73.862741656607668</v>
      </c>
      <c r="BN103" t="str">
        <f t="shared" si="174"/>
        <v>NEGATIF</v>
      </c>
      <c r="BO103">
        <f t="shared" si="175"/>
        <v>73</v>
      </c>
      <c r="BP103">
        <f t="shared" si="176"/>
        <v>51</v>
      </c>
      <c r="BQ103">
        <f t="shared" si="177"/>
        <v>45</v>
      </c>
    </row>
    <row r="104" spans="1:69">
      <c r="A104">
        <f t="shared" ref="A104" si="203">A102</f>
        <v>7.0027777777777782</v>
      </c>
      <c r="B104">
        <f t="shared" si="194"/>
        <v>111.315</v>
      </c>
      <c r="C104">
        <f>INT(G3/15)</f>
        <v>7</v>
      </c>
      <c r="D104">
        <f>L3</f>
        <v>2013</v>
      </c>
      <c r="E104">
        <f>L2</f>
        <v>12</v>
      </c>
      <c r="F104">
        <f>L4-1</f>
        <v>2</v>
      </c>
      <c r="H104">
        <v>23</v>
      </c>
      <c r="I104">
        <v>15</v>
      </c>
      <c r="J104">
        <f t="shared" si="122"/>
        <v>23.25</v>
      </c>
      <c r="L104">
        <f t="shared" si="123"/>
        <v>20</v>
      </c>
      <c r="M104">
        <f t="shared" si="124"/>
        <v>-13</v>
      </c>
      <c r="N104">
        <f t="shared" si="125"/>
        <v>2456629.1770833335</v>
      </c>
      <c r="O104">
        <f t="shared" si="89"/>
        <v>7.9269203913977097E-4</v>
      </c>
      <c r="P104">
        <f t="shared" si="126"/>
        <v>2456629.1778760254</v>
      </c>
      <c r="Q104">
        <f t="shared" si="127"/>
        <v>0.13919720399795862</v>
      </c>
      <c r="R104">
        <f t="shared" si="128"/>
        <v>251.6725679341489</v>
      </c>
      <c r="S104">
        <f t="shared" si="129"/>
        <v>328.49624834187398</v>
      </c>
      <c r="T104">
        <f t="shared" si="130"/>
        <v>-1.0181647821229314</v>
      </c>
      <c r="U104">
        <f t="shared" si="131"/>
        <v>4.3925149474000023</v>
      </c>
      <c r="V104">
        <f t="shared" si="132"/>
        <v>5.7333411140146646</v>
      </c>
      <c r="W104">
        <f t="shared" si="133"/>
        <v>1.6702753717432087E-2</v>
      </c>
      <c r="X104">
        <f t="shared" si="134"/>
        <v>250.65440315202596</v>
      </c>
      <c r="Y104">
        <f t="shared" si="135"/>
        <v>327.47808355975104</v>
      </c>
      <c r="Z104">
        <f t="shared" si="136"/>
        <v>5.7155707862387679</v>
      </c>
      <c r="AA104">
        <f t="shared" si="137"/>
        <v>215.81816045693128</v>
      </c>
      <c r="AB104">
        <f t="shared" si="138"/>
        <v>3.7667374855708808</v>
      </c>
      <c r="AC104">
        <f t="shared" si="139"/>
        <v>23.437480965895684</v>
      </c>
      <c r="AD104">
        <f t="shared" si="140"/>
        <v>-2.1992670366797686E-3</v>
      </c>
      <c r="AE104">
        <f t="shared" si="141"/>
        <v>23.435281698859004</v>
      </c>
      <c r="AF104">
        <f t="shared" si="142"/>
        <v>2456628.5</v>
      </c>
      <c r="AG104">
        <f t="shared" si="143"/>
        <v>0.13917864476386038</v>
      </c>
      <c r="AH104">
        <f t="shared" si="144"/>
        <v>4.7332674937041475</v>
      </c>
      <c r="AI104">
        <f t="shared" si="145"/>
        <v>21.027758520641648</v>
      </c>
      <c r="AJ104">
        <f t="shared" si="146"/>
        <v>0.40902282677745988</v>
      </c>
      <c r="AK104">
        <f t="shared" si="147"/>
        <v>4.4487585206416469</v>
      </c>
      <c r="AL104">
        <f t="shared" si="179"/>
        <v>177.67400812017749</v>
      </c>
      <c r="AM104">
        <f t="shared" si="148"/>
        <v>3.1009964369122383</v>
      </c>
      <c r="AN104">
        <f t="shared" si="149"/>
        <v>0.98583796142047009</v>
      </c>
      <c r="AO104" t="s">
        <v>137</v>
      </c>
      <c r="AP104">
        <f t="shared" si="150"/>
        <v>250.65151047838853</v>
      </c>
      <c r="AQ104">
        <f t="shared" si="151"/>
        <v>250</v>
      </c>
      <c r="AR104">
        <f t="shared" si="152"/>
        <v>39</v>
      </c>
      <c r="AS104">
        <f t="shared" si="153"/>
        <v>5</v>
      </c>
      <c r="AT104">
        <f t="shared" si="154"/>
        <v>4.3746941329449474</v>
      </c>
      <c r="AU104">
        <f t="shared" si="155"/>
        <v>249.0573696894472</v>
      </c>
      <c r="AV104" s="18">
        <f t="shared" si="156"/>
        <v>16.603824645963147</v>
      </c>
      <c r="AW104">
        <f t="shared" si="157"/>
        <v>4.3468711274375806</v>
      </c>
      <c r="AX104">
        <f t="shared" si="158"/>
        <v>-22.039794984797322</v>
      </c>
      <c r="AY104" t="str">
        <f t="shared" si="159"/>
        <v>NEGATIF</v>
      </c>
      <c r="AZ104">
        <f t="shared" si="160"/>
        <v>22</v>
      </c>
      <c r="BA104">
        <f t="shared" si="161"/>
        <v>2</v>
      </c>
      <c r="BB104">
        <f t="shared" si="162"/>
        <v>23</v>
      </c>
      <c r="BC104">
        <f t="shared" si="163"/>
        <v>-0.38466698894924684</v>
      </c>
      <c r="BD104">
        <f t="shared" si="164"/>
        <v>0.14394550351780025</v>
      </c>
      <c r="BE104">
        <f t="shared" si="165"/>
        <v>0.12222152900771403</v>
      </c>
      <c r="BF104">
        <f t="shared" si="166"/>
        <v>1.9428132568574878</v>
      </c>
      <c r="BG104">
        <f t="shared" si="167"/>
        <v>-5.0689759558940697</v>
      </c>
      <c r="BH104">
        <f t="shared" si="168"/>
        <v>16.603824645963147</v>
      </c>
      <c r="BI104">
        <f t="shared" si="169"/>
        <v>174.93102404410592</v>
      </c>
      <c r="BJ104">
        <f t="shared" si="170"/>
        <v>174</v>
      </c>
      <c r="BK104">
        <f t="shared" si="171"/>
        <v>55</v>
      </c>
      <c r="BL104">
        <f t="shared" si="172"/>
        <v>51</v>
      </c>
      <c r="BM104">
        <f t="shared" si="173"/>
        <v>-74.796483621995918</v>
      </c>
      <c r="BN104" t="str">
        <f t="shared" si="174"/>
        <v>NEGATIF</v>
      </c>
      <c r="BO104">
        <f t="shared" si="175"/>
        <v>74</v>
      </c>
      <c r="BP104">
        <f t="shared" si="176"/>
        <v>47</v>
      </c>
      <c r="BQ104">
        <f t="shared" si="177"/>
        <v>47</v>
      </c>
    </row>
    <row r="105" spans="1:69">
      <c r="A105">
        <f t="shared" ref="A105" si="204">A103</f>
        <v>7.0027777777777782</v>
      </c>
      <c r="B105">
        <f t="shared" si="194"/>
        <v>111.315</v>
      </c>
      <c r="C105">
        <f>INT(G3/15)</f>
        <v>7</v>
      </c>
      <c r="D105">
        <f>L3</f>
        <v>2013</v>
      </c>
      <c r="E105">
        <f>L2</f>
        <v>12</v>
      </c>
      <c r="F105">
        <f>L4-1</f>
        <v>2</v>
      </c>
      <c r="H105">
        <v>23</v>
      </c>
      <c r="I105">
        <v>30</v>
      </c>
      <c r="J105">
        <f t="shared" si="122"/>
        <v>23.5</v>
      </c>
      <c r="L105">
        <f t="shared" si="123"/>
        <v>20</v>
      </c>
      <c r="M105">
        <f t="shared" si="124"/>
        <v>-13</v>
      </c>
      <c r="N105">
        <f t="shared" si="125"/>
        <v>2456629.1875</v>
      </c>
      <c r="O105">
        <f t="shared" si="89"/>
        <v>7.9269203913977097E-4</v>
      </c>
      <c r="P105">
        <f t="shared" si="126"/>
        <v>2456629.1882926919</v>
      </c>
      <c r="Q105">
        <f t="shared" si="127"/>
        <v>0.13919748919074468</v>
      </c>
      <c r="R105">
        <f t="shared" si="128"/>
        <v>251.68283509398771</v>
      </c>
      <c r="S105">
        <f t="shared" si="129"/>
        <v>328.50651501132415</v>
      </c>
      <c r="T105">
        <f t="shared" si="130"/>
        <v>-1.0178691370187338</v>
      </c>
      <c r="U105">
        <f t="shared" si="131"/>
        <v>4.3926941431440172</v>
      </c>
      <c r="V105">
        <f t="shared" si="132"/>
        <v>5.7335203011997837</v>
      </c>
      <c r="W105">
        <f t="shared" si="133"/>
        <v>1.6702753705453988E-2</v>
      </c>
      <c r="X105">
        <f t="shared" si="134"/>
        <v>250.66496595696898</v>
      </c>
      <c r="Y105">
        <f t="shared" si="135"/>
        <v>327.4886458743054</v>
      </c>
      <c r="Z105">
        <f t="shared" si="136"/>
        <v>5.7157551334043735</v>
      </c>
      <c r="AA105">
        <f t="shared" si="137"/>
        <v>215.81760885522269</v>
      </c>
      <c r="AB105">
        <f t="shared" si="138"/>
        <v>3.7667278583049062</v>
      </c>
      <c r="AC105">
        <f t="shared" si="139"/>
        <v>23.437480962186989</v>
      </c>
      <c r="AD105">
        <f t="shared" si="140"/>
        <v>-2.1993153030486407E-3</v>
      </c>
      <c r="AE105">
        <f t="shared" si="141"/>
        <v>23.43528164688394</v>
      </c>
      <c r="AF105">
        <f t="shared" si="142"/>
        <v>2456628.5</v>
      </c>
      <c r="AG105">
        <f t="shared" si="143"/>
        <v>0.13917864476386038</v>
      </c>
      <c r="AH105">
        <f t="shared" si="144"/>
        <v>4.7332674937041475</v>
      </c>
      <c r="AI105">
        <f t="shared" si="145"/>
        <v>21.278442997979148</v>
      </c>
      <c r="AJ105">
        <f t="shared" si="146"/>
        <v>0.40902282587032385</v>
      </c>
      <c r="AK105">
        <f t="shared" si="147"/>
        <v>4.6994429979791477</v>
      </c>
      <c r="AL105">
        <f t="shared" si="179"/>
        <v>181.42299537001105</v>
      </c>
      <c r="AM105">
        <f t="shared" si="148"/>
        <v>3.1664286080371209</v>
      </c>
      <c r="AN105">
        <f t="shared" si="149"/>
        <v>0.9858363523788678</v>
      </c>
      <c r="AO105" t="s">
        <v>137</v>
      </c>
      <c r="AP105">
        <f t="shared" si="150"/>
        <v>250.66207324601615</v>
      </c>
      <c r="AQ105">
        <f t="shared" si="151"/>
        <v>250</v>
      </c>
      <c r="AR105">
        <f t="shared" si="152"/>
        <v>39</v>
      </c>
      <c r="AS105">
        <f t="shared" si="153"/>
        <v>43</v>
      </c>
      <c r="AT105">
        <f t="shared" si="154"/>
        <v>4.3748784880181724</v>
      </c>
      <c r="AU105">
        <f t="shared" si="155"/>
        <v>249.06864959967618</v>
      </c>
      <c r="AV105" s="18">
        <f t="shared" si="156"/>
        <v>16.604576639978411</v>
      </c>
      <c r="AW105">
        <f t="shared" si="157"/>
        <v>4.347067999010406</v>
      </c>
      <c r="AX105">
        <f t="shared" si="158"/>
        <v>-22.041296107956878</v>
      </c>
      <c r="AY105" t="str">
        <f t="shared" si="159"/>
        <v>NEGATIF</v>
      </c>
      <c r="AZ105">
        <f t="shared" si="160"/>
        <v>22</v>
      </c>
      <c r="BA105">
        <f t="shared" si="161"/>
        <v>2</v>
      </c>
      <c r="BB105">
        <f t="shared" si="162"/>
        <v>28</v>
      </c>
      <c r="BC105">
        <f t="shared" si="163"/>
        <v>-0.38469318849085904</v>
      </c>
      <c r="BD105">
        <f t="shared" si="164"/>
        <v>-8.8470320134778388E-2</v>
      </c>
      <c r="BE105">
        <f t="shared" si="165"/>
        <v>0.12222152900771403</v>
      </c>
      <c r="BF105">
        <f t="shared" si="166"/>
        <v>1.9428132568574878</v>
      </c>
      <c r="BG105">
        <f t="shared" si="167"/>
        <v>-17.818833821908608</v>
      </c>
      <c r="BH105">
        <f t="shared" si="168"/>
        <v>16.604576639978411</v>
      </c>
      <c r="BI105">
        <f t="shared" si="169"/>
        <v>162.18116617809139</v>
      </c>
      <c r="BJ105">
        <f t="shared" si="170"/>
        <v>162</v>
      </c>
      <c r="BK105">
        <f t="shared" si="171"/>
        <v>10</v>
      </c>
      <c r="BL105">
        <f t="shared" si="172"/>
        <v>52</v>
      </c>
      <c r="BM105">
        <f t="shared" si="173"/>
        <v>-74.898956626706735</v>
      </c>
      <c r="BN105" t="str">
        <f t="shared" si="174"/>
        <v>NEGATIF</v>
      </c>
      <c r="BO105">
        <f t="shared" si="175"/>
        <v>74</v>
      </c>
      <c r="BP105">
        <f t="shared" si="176"/>
        <v>53</v>
      </c>
      <c r="BQ105">
        <f t="shared" si="177"/>
        <v>56</v>
      </c>
    </row>
    <row r="106" spans="1:69">
      <c r="A106">
        <f t="shared" ref="A106" si="205">A104</f>
        <v>7.0027777777777782</v>
      </c>
      <c r="B106">
        <f t="shared" si="194"/>
        <v>111.315</v>
      </c>
      <c r="C106">
        <f>INT(G3/15)</f>
        <v>7</v>
      </c>
      <c r="D106">
        <f>L3</f>
        <v>2013</v>
      </c>
      <c r="E106">
        <f>L2</f>
        <v>12</v>
      </c>
      <c r="F106">
        <f>L4-1</f>
        <v>2</v>
      </c>
      <c r="H106">
        <v>23</v>
      </c>
      <c r="I106">
        <v>45</v>
      </c>
      <c r="J106">
        <f t="shared" si="122"/>
        <v>23.75</v>
      </c>
      <c r="L106">
        <f t="shared" si="123"/>
        <v>20</v>
      </c>
      <c r="M106">
        <f t="shared" si="124"/>
        <v>-13</v>
      </c>
      <c r="N106">
        <f t="shared" si="125"/>
        <v>2456629.197916667</v>
      </c>
      <c r="O106">
        <f t="shared" si="89"/>
        <v>7.9269203913977097E-4</v>
      </c>
      <c r="P106">
        <f t="shared" si="126"/>
        <v>2456629.1987093589</v>
      </c>
      <c r="Q106">
        <f t="shared" si="127"/>
        <v>0.13919777438354353</v>
      </c>
      <c r="R106">
        <f t="shared" si="128"/>
        <v>251.69310225428762</v>
      </c>
      <c r="S106">
        <f t="shared" si="129"/>
        <v>328.51678168123544</v>
      </c>
      <c r="T106">
        <f t="shared" si="130"/>
        <v>-1.0175734574353303</v>
      </c>
      <c r="U106">
        <f t="shared" si="131"/>
        <v>4.3928733388960808</v>
      </c>
      <c r="V106">
        <f t="shared" si="132"/>
        <v>5.7336994883929515</v>
      </c>
      <c r="W106">
        <f t="shared" si="133"/>
        <v>1.6702753693475892E-2</v>
      </c>
      <c r="X106">
        <f t="shared" si="134"/>
        <v>250.67552879685229</v>
      </c>
      <c r="Y106">
        <f t="shared" si="135"/>
        <v>327.49920822380011</v>
      </c>
      <c r="Z106">
        <f t="shared" si="136"/>
        <v>5.7159394811798023</v>
      </c>
      <c r="AA106">
        <f t="shared" si="137"/>
        <v>215.81705725348931</v>
      </c>
      <c r="AB106">
        <f t="shared" si="138"/>
        <v>3.766718231038499</v>
      </c>
      <c r="AC106">
        <f t="shared" si="139"/>
        <v>23.437480958478293</v>
      </c>
      <c r="AD106">
        <f t="shared" si="140"/>
        <v>-2.1993635529079531E-3</v>
      </c>
      <c r="AE106">
        <f t="shared" si="141"/>
        <v>23.435281594925385</v>
      </c>
      <c r="AF106">
        <f t="shared" si="142"/>
        <v>2456628.5</v>
      </c>
      <c r="AG106">
        <f t="shared" si="143"/>
        <v>0.13917864476386038</v>
      </c>
      <c r="AH106">
        <f t="shared" si="144"/>
        <v>4.7332674937041475</v>
      </c>
      <c r="AI106">
        <f t="shared" si="145"/>
        <v>21.529127475316646</v>
      </c>
      <c r="AJ106">
        <f t="shared" si="146"/>
        <v>0.40902282496347603</v>
      </c>
      <c r="AK106">
        <f t="shared" si="147"/>
        <v>4.9501274753166449</v>
      </c>
      <c r="AL106">
        <f t="shared" si="179"/>
        <v>185.17198234329339</v>
      </c>
      <c r="AM106">
        <f t="shared" si="148"/>
        <v>3.2318607743352747</v>
      </c>
      <c r="AN106">
        <f t="shared" si="149"/>
        <v>0.98583474380253333</v>
      </c>
      <c r="AO106" t="s">
        <v>137</v>
      </c>
      <c r="AP106">
        <f t="shared" si="150"/>
        <v>250.6726360485838</v>
      </c>
      <c r="AQ106">
        <f t="shared" si="151"/>
        <v>250</v>
      </c>
      <c r="AR106">
        <f t="shared" si="152"/>
        <v>40</v>
      </c>
      <c r="AS106">
        <f t="shared" si="153"/>
        <v>21</v>
      </c>
      <c r="AT106">
        <f t="shared" si="154"/>
        <v>4.3750628437012153</v>
      </c>
      <c r="AU106">
        <f t="shared" si="155"/>
        <v>249.07992978645626</v>
      </c>
      <c r="AV106" s="18">
        <f t="shared" si="156"/>
        <v>16.605328652430419</v>
      </c>
      <c r="AW106">
        <f t="shared" si="157"/>
        <v>4.3472648754099579</v>
      </c>
      <c r="AX106">
        <f t="shared" si="158"/>
        <v>-22.042796463608735</v>
      </c>
      <c r="AY106" t="str">
        <f t="shared" si="159"/>
        <v>NEGATIF</v>
      </c>
      <c r="AZ106">
        <f t="shared" si="160"/>
        <v>22</v>
      </c>
      <c r="BA106">
        <f t="shared" si="161"/>
        <v>2</v>
      </c>
      <c r="BB106">
        <f t="shared" si="162"/>
        <v>34</v>
      </c>
      <c r="BC106">
        <f t="shared" si="163"/>
        <v>-0.38471937463693484</v>
      </c>
      <c r="BD106">
        <f t="shared" si="164"/>
        <v>-0.31099731905803013</v>
      </c>
      <c r="BE106">
        <f t="shared" si="165"/>
        <v>0.12222152900771403</v>
      </c>
      <c r="BF106">
        <f t="shared" si="166"/>
        <v>1.9428132568574878</v>
      </c>
      <c r="BG106">
        <f t="shared" si="167"/>
        <v>-28.852593481703909</v>
      </c>
      <c r="BH106">
        <f t="shared" si="168"/>
        <v>16.605328652430419</v>
      </c>
      <c r="BI106">
        <f t="shared" si="169"/>
        <v>151.14740651829609</v>
      </c>
      <c r="BJ106">
        <f t="shared" si="170"/>
        <v>151</v>
      </c>
      <c r="BK106">
        <f t="shared" si="171"/>
        <v>8</v>
      </c>
      <c r="BL106">
        <f t="shared" si="172"/>
        <v>50</v>
      </c>
      <c r="BM106">
        <f t="shared" si="173"/>
        <v>-74.154018502117296</v>
      </c>
      <c r="BN106" t="str">
        <f t="shared" si="174"/>
        <v>NEGATIF</v>
      </c>
      <c r="BO106">
        <f t="shared" si="175"/>
        <v>74</v>
      </c>
      <c r="BP106">
        <f t="shared" si="176"/>
        <v>9</v>
      </c>
      <c r="BQ106">
        <f t="shared" si="177"/>
        <v>14</v>
      </c>
    </row>
    <row r="107" spans="1:69">
      <c r="A107">
        <f t="shared" ref="A107" si="206">A105</f>
        <v>7.0027777777777782</v>
      </c>
      <c r="B107">
        <f t="shared" si="194"/>
        <v>111.315</v>
      </c>
      <c r="C107">
        <f>INT(G3/15)</f>
        <v>7</v>
      </c>
      <c r="D107">
        <f>L3</f>
        <v>2013</v>
      </c>
      <c r="E107">
        <f>L2</f>
        <v>12</v>
      </c>
      <c r="F107">
        <f>L4-1</f>
        <v>2</v>
      </c>
      <c r="H107">
        <v>24</v>
      </c>
      <c r="I107">
        <v>0</v>
      </c>
      <c r="J107">
        <f t="shared" si="122"/>
        <v>24</v>
      </c>
      <c r="L107">
        <f t="shared" si="123"/>
        <v>20</v>
      </c>
      <c r="M107">
        <f t="shared" si="124"/>
        <v>-13</v>
      </c>
      <c r="N107">
        <f t="shared" si="125"/>
        <v>2456629.2083333335</v>
      </c>
      <c r="O107">
        <f t="shared" si="89"/>
        <v>7.9269203913977097E-4</v>
      </c>
      <c r="P107">
        <f t="shared" si="126"/>
        <v>2456629.2091260254</v>
      </c>
      <c r="Q107">
        <f t="shared" si="127"/>
        <v>0.13919805957632958</v>
      </c>
      <c r="R107">
        <f t="shared" si="128"/>
        <v>251.70336941412734</v>
      </c>
      <c r="S107">
        <f t="shared" si="129"/>
        <v>328.52704835068562</v>
      </c>
      <c r="T107">
        <f t="shared" si="130"/>
        <v>-1.0172777434090858</v>
      </c>
      <c r="U107">
        <f t="shared" si="131"/>
        <v>4.3930525346401126</v>
      </c>
      <c r="V107">
        <f t="shared" si="132"/>
        <v>5.7338786755780706</v>
      </c>
      <c r="W107">
        <f t="shared" si="133"/>
        <v>1.6702753681497793E-2</v>
      </c>
      <c r="X107">
        <f t="shared" si="134"/>
        <v>250.68609167071824</v>
      </c>
      <c r="Y107">
        <f t="shared" si="135"/>
        <v>327.50977060727655</v>
      </c>
      <c r="Z107">
        <f t="shared" si="136"/>
        <v>5.7161238295483248</v>
      </c>
      <c r="AA107">
        <f t="shared" si="137"/>
        <v>215.81650565178072</v>
      </c>
      <c r="AB107">
        <f t="shared" si="138"/>
        <v>3.7667086037725244</v>
      </c>
      <c r="AC107">
        <f t="shared" si="139"/>
        <v>23.437480954769597</v>
      </c>
      <c r="AD107">
        <f t="shared" si="140"/>
        <v>-2.1994117862490226E-3</v>
      </c>
      <c r="AE107">
        <f t="shared" si="141"/>
        <v>23.435281542983347</v>
      </c>
      <c r="AF107">
        <f t="shared" si="142"/>
        <v>2456628.5</v>
      </c>
      <c r="AG107">
        <f t="shared" si="143"/>
        <v>0.13917864476386038</v>
      </c>
      <c r="AH107">
        <f t="shared" si="144"/>
        <v>4.7332674937041475</v>
      </c>
      <c r="AI107">
        <f t="shared" si="145"/>
        <v>21.779811952654146</v>
      </c>
      <c r="AJ107">
        <f t="shared" si="146"/>
        <v>0.40902282405691642</v>
      </c>
      <c r="AK107">
        <f t="shared" si="147"/>
        <v>5.2008119526541456</v>
      </c>
      <c r="AL107">
        <f t="shared" si="179"/>
        <v>188.92096904114507</v>
      </c>
      <c r="AM107">
        <f t="shared" si="148"/>
        <v>3.2972929358262562</v>
      </c>
      <c r="AN107">
        <f t="shared" si="149"/>
        <v>0.9858331356916672</v>
      </c>
      <c r="AO107" t="s">
        <v>137</v>
      </c>
      <c r="AP107">
        <f t="shared" si="150"/>
        <v>250.68319888513383</v>
      </c>
      <c r="AQ107">
        <f t="shared" si="151"/>
        <v>250</v>
      </c>
      <c r="AR107">
        <f t="shared" si="152"/>
        <v>40</v>
      </c>
      <c r="AS107">
        <f t="shared" si="153"/>
        <v>59</v>
      </c>
      <c r="AT107">
        <f t="shared" si="154"/>
        <v>4.3752471999773634</v>
      </c>
      <c r="AU107">
        <f t="shared" si="155"/>
        <v>249.0912102486671</v>
      </c>
      <c r="AV107" s="18">
        <f t="shared" si="156"/>
        <v>16.606080683244475</v>
      </c>
      <c r="AW107">
        <f t="shared" si="157"/>
        <v>4.347461756616684</v>
      </c>
      <c r="AX107">
        <f t="shared" si="158"/>
        <v>-22.044296051534772</v>
      </c>
      <c r="AY107" t="str">
        <f t="shared" si="159"/>
        <v>NEGATIF</v>
      </c>
      <c r="AZ107">
        <f t="shared" si="160"/>
        <v>22</v>
      </c>
      <c r="BA107">
        <f t="shared" si="161"/>
        <v>2</v>
      </c>
      <c r="BB107">
        <f t="shared" si="162"/>
        <v>39</v>
      </c>
      <c r="BC107">
        <f t="shared" si="163"/>
        <v>-0.38474554738366734</v>
      </c>
      <c r="BD107">
        <f t="shared" si="164"/>
        <v>-0.50357275399518753</v>
      </c>
      <c r="BE107">
        <f t="shared" si="165"/>
        <v>0.12222152900771403</v>
      </c>
      <c r="BF107">
        <f t="shared" si="166"/>
        <v>1.9428132568574878</v>
      </c>
      <c r="BG107">
        <f t="shared" si="167"/>
        <v>-37.778210007450532</v>
      </c>
      <c r="BH107">
        <f t="shared" si="168"/>
        <v>16.606080683244475</v>
      </c>
      <c r="BI107">
        <f t="shared" si="169"/>
        <v>142.22178999254947</v>
      </c>
      <c r="BJ107">
        <f t="shared" si="170"/>
        <v>142</v>
      </c>
      <c r="BK107">
        <f t="shared" si="171"/>
        <v>13</v>
      </c>
      <c r="BL107">
        <f t="shared" si="172"/>
        <v>18</v>
      </c>
      <c r="BM107">
        <f t="shared" si="173"/>
        <v>-72.670814197419915</v>
      </c>
      <c r="BN107" t="str">
        <f t="shared" si="174"/>
        <v>NEGATIF</v>
      </c>
      <c r="BO107">
        <f t="shared" si="175"/>
        <v>72</v>
      </c>
      <c r="BP107">
        <f t="shared" si="176"/>
        <v>40</v>
      </c>
      <c r="BQ107">
        <f t="shared" si="177"/>
        <v>14</v>
      </c>
    </row>
    <row r="108" spans="1:69">
      <c r="A108">
        <f t="shared" ref="A108" si="207">A106</f>
        <v>7.0027777777777782</v>
      </c>
      <c r="B108">
        <f t="shared" si="194"/>
        <v>111.315</v>
      </c>
      <c r="C108">
        <f>INT(G3/15)</f>
        <v>7</v>
      </c>
      <c r="D108">
        <f>L3</f>
        <v>2013</v>
      </c>
      <c r="E108">
        <f>L2</f>
        <v>12</v>
      </c>
      <c r="F108">
        <f>L4-1</f>
        <v>2</v>
      </c>
      <c r="H108">
        <v>24</v>
      </c>
      <c r="I108">
        <v>15</v>
      </c>
      <c r="J108">
        <f t="shared" si="122"/>
        <v>24.25</v>
      </c>
      <c r="L108">
        <f t="shared" si="123"/>
        <v>20</v>
      </c>
      <c r="M108">
        <f t="shared" si="124"/>
        <v>-13</v>
      </c>
      <c r="N108">
        <f t="shared" si="125"/>
        <v>2456629.21875</v>
      </c>
      <c r="O108">
        <f t="shared" si="89"/>
        <v>7.9269203913977097E-4</v>
      </c>
      <c r="P108">
        <f t="shared" si="126"/>
        <v>2456629.2195426919</v>
      </c>
      <c r="Q108">
        <f t="shared" si="127"/>
        <v>0.13919834476911566</v>
      </c>
      <c r="R108">
        <f t="shared" si="128"/>
        <v>251.71363657396796</v>
      </c>
      <c r="S108">
        <f t="shared" si="129"/>
        <v>328.5373150201367</v>
      </c>
      <c r="T108">
        <f t="shared" si="130"/>
        <v>-1.0169819949364975</v>
      </c>
      <c r="U108">
        <f t="shared" si="131"/>
        <v>4.3932317303841604</v>
      </c>
      <c r="V108">
        <f t="shared" si="132"/>
        <v>5.7340578627632057</v>
      </c>
      <c r="W108">
        <f t="shared" si="133"/>
        <v>1.6702753669519697E-2</v>
      </c>
      <c r="X108">
        <f t="shared" si="134"/>
        <v>250.69665457903147</v>
      </c>
      <c r="Y108">
        <f t="shared" si="135"/>
        <v>327.52033302520022</v>
      </c>
      <c r="Z108">
        <f t="shared" si="136"/>
        <v>5.7163081785180641</v>
      </c>
      <c r="AA108">
        <f t="shared" si="137"/>
        <v>215.81595405007207</v>
      </c>
      <c r="AB108">
        <f t="shared" si="138"/>
        <v>3.7666989765065488</v>
      </c>
      <c r="AC108">
        <f t="shared" si="139"/>
        <v>23.437480951060902</v>
      </c>
      <c r="AD108">
        <f t="shared" si="140"/>
        <v>-2.1994600030696716E-3</v>
      </c>
      <c r="AE108">
        <f t="shared" si="141"/>
        <v>23.435281491057832</v>
      </c>
      <c r="AF108">
        <f t="shared" si="142"/>
        <v>2456628.5</v>
      </c>
      <c r="AG108">
        <f t="shared" si="143"/>
        <v>0.13917864476386038</v>
      </c>
      <c r="AH108">
        <f t="shared" si="144"/>
        <v>4.7332674937041475</v>
      </c>
      <c r="AI108">
        <f t="shared" si="145"/>
        <v>22.030496429991647</v>
      </c>
      <c r="AJ108">
        <f t="shared" si="146"/>
        <v>0.40902282315064525</v>
      </c>
      <c r="AK108">
        <f t="shared" si="147"/>
        <v>5.4514964299916464</v>
      </c>
      <c r="AL108">
        <f t="shared" si="179"/>
        <v>192.66995546316761</v>
      </c>
      <c r="AM108">
        <f t="shared" si="148"/>
        <v>3.3627250925031111</v>
      </c>
      <c r="AN108">
        <f t="shared" si="149"/>
        <v>0.98583152804625362</v>
      </c>
      <c r="AO108" t="s">
        <v>137</v>
      </c>
      <c r="AP108">
        <f t="shared" si="150"/>
        <v>250.69376175613087</v>
      </c>
      <c r="AQ108">
        <f t="shared" si="151"/>
        <v>250</v>
      </c>
      <c r="AR108">
        <f t="shared" si="152"/>
        <v>41</v>
      </c>
      <c r="AS108">
        <f t="shared" si="153"/>
        <v>37</v>
      </c>
      <c r="AT108">
        <f t="shared" si="154"/>
        <v>4.3754315568547257</v>
      </c>
      <c r="AU108">
        <f t="shared" si="155"/>
        <v>249.1024909867071</v>
      </c>
      <c r="AV108" s="18">
        <f t="shared" si="156"/>
        <v>16.606832732447138</v>
      </c>
      <c r="AW108">
        <f t="shared" si="157"/>
        <v>4.347658642637537</v>
      </c>
      <c r="AX108">
        <f t="shared" si="158"/>
        <v>-22.045794871718968</v>
      </c>
      <c r="AY108" t="str">
        <f t="shared" si="159"/>
        <v>NEGATIF</v>
      </c>
      <c r="AZ108">
        <f t="shared" si="160"/>
        <v>22</v>
      </c>
      <c r="BA108">
        <f t="shared" si="161"/>
        <v>2</v>
      </c>
      <c r="BB108">
        <f t="shared" si="162"/>
        <v>44</v>
      </c>
      <c r="BC108">
        <f t="shared" si="163"/>
        <v>-0.38477170673077693</v>
      </c>
      <c r="BD108">
        <f t="shared" si="164"/>
        <v>-0.6593541501398833</v>
      </c>
      <c r="BE108">
        <f t="shared" si="165"/>
        <v>0.12222152900771403</v>
      </c>
      <c r="BF108">
        <f t="shared" si="166"/>
        <v>1.9428132568574878</v>
      </c>
      <c r="BG108">
        <f t="shared" si="167"/>
        <v>-44.761677885775569</v>
      </c>
      <c r="BH108">
        <f t="shared" si="168"/>
        <v>16.606832732447138</v>
      </c>
      <c r="BI108">
        <f t="shared" si="169"/>
        <v>135.23832211422445</v>
      </c>
      <c r="BJ108">
        <f t="shared" si="170"/>
        <v>135</v>
      </c>
      <c r="BK108">
        <f t="shared" si="171"/>
        <v>14</v>
      </c>
      <c r="BL108">
        <f t="shared" si="172"/>
        <v>17</v>
      </c>
      <c r="BM108">
        <f t="shared" si="173"/>
        <v>-70.618470301674932</v>
      </c>
      <c r="BN108" t="str">
        <f t="shared" si="174"/>
        <v>NEGATIF</v>
      </c>
      <c r="BO108">
        <f t="shared" si="175"/>
        <v>70</v>
      </c>
      <c r="BP108">
        <f t="shared" si="176"/>
        <v>37</v>
      </c>
      <c r="BQ108">
        <f t="shared" si="177"/>
        <v>6</v>
      </c>
    </row>
    <row r="109" spans="1:69">
      <c r="A109">
        <f t="shared" ref="A109" si="208">A107</f>
        <v>7.0027777777777782</v>
      </c>
      <c r="B109">
        <f t="shared" si="194"/>
        <v>111.315</v>
      </c>
      <c r="C109">
        <f>INT(G3/15)</f>
        <v>7</v>
      </c>
      <c r="D109">
        <f>L3</f>
        <v>2013</v>
      </c>
      <c r="E109">
        <f>L2</f>
        <v>12</v>
      </c>
      <c r="F109">
        <f>L4-1</f>
        <v>2</v>
      </c>
      <c r="H109">
        <v>24</v>
      </c>
      <c r="I109">
        <v>30</v>
      </c>
      <c r="J109">
        <f t="shared" si="122"/>
        <v>24.5</v>
      </c>
      <c r="L109">
        <f t="shared" si="123"/>
        <v>20</v>
      </c>
      <c r="M109">
        <f t="shared" si="124"/>
        <v>-13</v>
      </c>
      <c r="N109">
        <f t="shared" si="125"/>
        <v>2456629.229166667</v>
      </c>
      <c r="O109">
        <f t="shared" si="89"/>
        <v>7.9269203913977097E-4</v>
      </c>
      <c r="P109">
        <f t="shared" si="126"/>
        <v>2456629.2299593589</v>
      </c>
      <c r="Q109">
        <f t="shared" si="127"/>
        <v>0.13919862996191448</v>
      </c>
      <c r="R109">
        <f t="shared" si="128"/>
        <v>251.72390373426697</v>
      </c>
      <c r="S109">
        <f t="shared" si="129"/>
        <v>328.54758169004708</v>
      </c>
      <c r="T109">
        <f t="shared" si="130"/>
        <v>-1.0166862120141631</v>
      </c>
      <c r="U109">
        <f t="shared" si="131"/>
        <v>4.393410926136208</v>
      </c>
      <c r="V109">
        <f t="shared" si="132"/>
        <v>5.7342370499563575</v>
      </c>
      <c r="W109">
        <f t="shared" si="133"/>
        <v>1.6702753657541602E-2</v>
      </c>
      <c r="X109">
        <f t="shared" si="134"/>
        <v>250.70721752225282</v>
      </c>
      <c r="Y109">
        <f t="shared" si="135"/>
        <v>327.5308954780329</v>
      </c>
      <c r="Z109">
        <f t="shared" si="136"/>
        <v>5.7164925280970813</v>
      </c>
      <c r="AA109">
        <f t="shared" si="137"/>
        <v>215.8154024483388</v>
      </c>
      <c r="AB109">
        <f t="shared" si="138"/>
        <v>3.7666893492401434</v>
      </c>
      <c r="AC109">
        <f t="shared" si="139"/>
        <v>23.437480947352206</v>
      </c>
      <c r="AD109">
        <f t="shared" si="140"/>
        <v>-2.1995082033677022E-3</v>
      </c>
      <c r="AE109">
        <f t="shared" si="141"/>
        <v>23.435281439148838</v>
      </c>
      <c r="AF109">
        <f t="shared" si="142"/>
        <v>2456628.5</v>
      </c>
      <c r="AG109">
        <f t="shared" si="143"/>
        <v>0.13917864476386038</v>
      </c>
      <c r="AH109">
        <f t="shared" si="144"/>
        <v>4.7332674937041475</v>
      </c>
      <c r="AI109">
        <f t="shared" si="145"/>
        <v>22.281180907329148</v>
      </c>
      <c r="AJ109">
        <f t="shared" si="146"/>
        <v>0.40902282224466235</v>
      </c>
      <c r="AK109">
        <f t="shared" si="147"/>
        <v>5.7021809073291472</v>
      </c>
      <c r="AL109">
        <f t="shared" si="179"/>
        <v>196.41894160896672</v>
      </c>
      <c r="AM109">
        <f t="shared" si="148"/>
        <v>3.4281572443589576</v>
      </c>
      <c r="AN109">
        <f t="shared" si="149"/>
        <v>0.98582992086627641</v>
      </c>
      <c r="AO109" t="s">
        <v>137</v>
      </c>
      <c r="AP109">
        <f t="shared" si="150"/>
        <v>250.70432466203579</v>
      </c>
      <c r="AQ109">
        <f t="shared" si="151"/>
        <v>250</v>
      </c>
      <c r="AR109">
        <f t="shared" si="152"/>
        <v>42</v>
      </c>
      <c r="AS109">
        <f t="shared" si="153"/>
        <v>15</v>
      </c>
      <c r="AT109">
        <f t="shared" si="154"/>
        <v>4.3756159143413447</v>
      </c>
      <c r="AU109">
        <f t="shared" si="155"/>
        <v>249.1137720009705</v>
      </c>
      <c r="AV109" s="18">
        <f t="shared" si="156"/>
        <v>16.6075848000647</v>
      </c>
      <c r="AW109">
        <f t="shared" si="157"/>
        <v>4.3478555334793976</v>
      </c>
      <c r="AX109">
        <f t="shared" si="158"/>
        <v>-22.047292924144617</v>
      </c>
      <c r="AY109" t="str">
        <f t="shared" si="159"/>
        <v>NEGATIF</v>
      </c>
      <c r="AZ109">
        <f t="shared" si="160"/>
        <v>22</v>
      </c>
      <c r="BA109">
        <f t="shared" si="161"/>
        <v>2</v>
      </c>
      <c r="BB109">
        <f t="shared" si="162"/>
        <v>50</v>
      </c>
      <c r="BC109">
        <f t="shared" si="163"/>
        <v>-0.38479785267797201</v>
      </c>
      <c r="BD109">
        <f t="shared" si="164"/>
        <v>-0.78123865782391799</v>
      </c>
      <c r="BE109">
        <f t="shared" si="165"/>
        <v>0.12222152900771403</v>
      </c>
      <c r="BF109">
        <f t="shared" si="166"/>
        <v>1.9428132568574878</v>
      </c>
      <c r="BG109">
        <f t="shared" si="167"/>
        <v>-50.17061588761046</v>
      </c>
      <c r="BH109">
        <f t="shared" si="168"/>
        <v>16.6075848000647</v>
      </c>
      <c r="BI109">
        <f t="shared" si="169"/>
        <v>129.82938411238953</v>
      </c>
      <c r="BJ109">
        <f t="shared" si="170"/>
        <v>129</v>
      </c>
      <c r="BK109">
        <f t="shared" si="171"/>
        <v>49</v>
      </c>
      <c r="BL109">
        <f t="shared" si="172"/>
        <v>45</v>
      </c>
      <c r="BM109">
        <f t="shared" si="173"/>
        <v>-68.157331934091189</v>
      </c>
      <c r="BN109" t="str">
        <f t="shared" si="174"/>
        <v>NEGATIF</v>
      </c>
      <c r="BO109">
        <f t="shared" si="175"/>
        <v>68</v>
      </c>
      <c r="BP109">
        <f t="shared" si="176"/>
        <v>9</v>
      </c>
      <c r="BQ109">
        <f t="shared" si="177"/>
        <v>26</v>
      </c>
    </row>
    <row r="110" spans="1:69">
      <c r="A110">
        <f t="shared" ref="A110:A111" si="209">A108</f>
        <v>7.0027777777777782</v>
      </c>
      <c r="B110">
        <f t="shared" si="194"/>
        <v>111.315</v>
      </c>
      <c r="C110">
        <f>INT(G3/15)</f>
        <v>7</v>
      </c>
      <c r="D110">
        <f>L3</f>
        <v>2013</v>
      </c>
      <c r="E110">
        <f>L2</f>
        <v>12</v>
      </c>
      <c r="F110">
        <f>L4-1</f>
        <v>2</v>
      </c>
      <c r="H110">
        <v>24</v>
      </c>
      <c r="I110">
        <v>45</v>
      </c>
      <c r="J110">
        <f t="shared" si="122"/>
        <v>24.75</v>
      </c>
      <c r="L110">
        <f t="shared" si="123"/>
        <v>20</v>
      </c>
      <c r="M110">
        <f t="shared" si="124"/>
        <v>-13</v>
      </c>
      <c r="N110">
        <f t="shared" si="125"/>
        <v>2456629.2395833335</v>
      </c>
      <c r="O110">
        <f t="shared" si="89"/>
        <v>7.9269203913977097E-4</v>
      </c>
      <c r="P110">
        <f t="shared" si="126"/>
        <v>2456629.2403760254</v>
      </c>
      <c r="Q110">
        <f t="shared" si="127"/>
        <v>0.13919891515470056</v>
      </c>
      <c r="R110">
        <f t="shared" si="128"/>
        <v>251.73417089410668</v>
      </c>
      <c r="S110">
        <f t="shared" si="129"/>
        <v>328.55784835949817</v>
      </c>
      <c r="T110">
        <f t="shared" si="130"/>
        <v>-1.0163903946783555</v>
      </c>
      <c r="U110">
        <f t="shared" si="131"/>
        <v>4.3935901218802398</v>
      </c>
      <c r="V110">
        <f t="shared" si="132"/>
        <v>5.7344162371414926</v>
      </c>
      <c r="W110">
        <f t="shared" si="133"/>
        <v>1.6702753645563503E-2</v>
      </c>
      <c r="X110">
        <f t="shared" si="134"/>
        <v>250.71778049942833</v>
      </c>
      <c r="Y110">
        <f t="shared" si="135"/>
        <v>327.54145796481981</v>
      </c>
      <c r="Z110">
        <f t="shared" si="136"/>
        <v>5.7166768782687107</v>
      </c>
      <c r="AA110">
        <f t="shared" si="137"/>
        <v>215.81485084663015</v>
      </c>
      <c r="AB110">
        <f t="shared" si="138"/>
        <v>3.7666797219741679</v>
      </c>
      <c r="AC110">
        <f t="shared" si="139"/>
        <v>23.437480943643511</v>
      </c>
      <c r="AD110">
        <f t="shared" si="140"/>
        <v>-2.1995563871344643E-3</v>
      </c>
      <c r="AE110">
        <f t="shared" si="141"/>
        <v>23.435281387256378</v>
      </c>
      <c r="AF110">
        <f t="shared" si="142"/>
        <v>2456628.5</v>
      </c>
      <c r="AG110">
        <f t="shared" si="143"/>
        <v>0.13917864476386038</v>
      </c>
      <c r="AH110">
        <f t="shared" si="144"/>
        <v>4.7332674937041475</v>
      </c>
      <c r="AI110">
        <f t="shared" si="145"/>
        <v>22.531865384666645</v>
      </c>
      <c r="AJ110">
        <f t="shared" si="146"/>
        <v>0.40902282133896806</v>
      </c>
      <c r="AK110">
        <f t="shared" si="147"/>
        <v>5.9528653846666444</v>
      </c>
      <c r="AL110">
        <f t="shared" si="179"/>
        <v>200.16792747965897</v>
      </c>
      <c r="AM110">
        <f t="shared" si="148"/>
        <v>3.4935893914132841</v>
      </c>
      <c r="AN110">
        <f t="shared" si="149"/>
        <v>0.98582831415193595</v>
      </c>
      <c r="AO110" t="s">
        <v>137</v>
      </c>
      <c r="AP110">
        <f t="shared" si="150"/>
        <v>250.71488760189462</v>
      </c>
      <c r="AQ110">
        <f t="shared" si="151"/>
        <v>250</v>
      </c>
      <c r="AR110">
        <f t="shared" si="152"/>
        <v>42</v>
      </c>
      <c r="AS110">
        <f t="shared" si="153"/>
        <v>53</v>
      </c>
      <c r="AT110">
        <f t="shared" si="154"/>
        <v>4.3758002724205713</v>
      </c>
      <c r="AU110">
        <f t="shared" si="155"/>
        <v>249.1250532903407</v>
      </c>
      <c r="AV110" s="18">
        <f t="shared" si="156"/>
        <v>16.608336886022713</v>
      </c>
      <c r="AW110">
        <f t="shared" si="157"/>
        <v>4.3480524291227782</v>
      </c>
      <c r="AX110">
        <f t="shared" si="158"/>
        <v>-22.048790208594475</v>
      </c>
      <c r="AY110" t="str">
        <f t="shared" si="159"/>
        <v>NEGATIF</v>
      </c>
      <c r="AZ110">
        <f t="shared" si="160"/>
        <v>22</v>
      </c>
      <c r="BA110">
        <f t="shared" si="161"/>
        <v>2</v>
      </c>
      <c r="BB110">
        <f t="shared" si="162"/>
        <v>55</v>
      </c>
      <c r="BC110">
        <f t="shared" si="163"/>
        <v>-0.38482398522146094</v>
      </c>
      <c r="BD110">
        <f t="shared" si="164"/>
        <v>-0.87564243499217986</v>
      </c>
      <c r="BE110">
        <f t="shared" si="165"/>
        <v>0.12222152900771403</v>
      </c>
      <c r="BF110">
        <f t="shared" si="166"/>
        <v>1.9428132568574878</v>
      </c>
      <c r="BG110">
        <f t="shared" si="167"/>
        <v>0</v>
      </c>
      <c r="BH110">
        <f t="shared" si="168"/>
        <v>16.608336886022713</v>
      </c>
      <c r="BI110">
        <f t="shared" si="169"/>
        <v>180</v>
      </c>
      <c r="BJ110">
        <f t="shared" si="170"/>
        <v>180</v>
      </c>
      <c r="BK110">
        <f t="shared" si="171"/>
        <v>0</v>
      </c>
      <c r="BL110">
        <f t="shared" si="172"/>
        <v>0</v>
      </c>
      <c r="BM110">
        <f t="shared" si="173"/>
        <v>-65.410444895195965</v>
      </c>
      <c r="BN110" t="str">
        <f t="shared" si="174"/>
        <v>NEGATIF</v>
      </c>
      <c r="BO110">
        <f t="shared" si="175"/>
        <v>65</v>
      </c>
      <c r="BP110">
        <f t="shared" si="176"/>
        <v>24</v>
      </c>
      <c r="BQ110">
        <f t="shared" si="177"/>
        <v>37</v>
      </c>
    </row>
    <row r="111" spans="1:69">
      <c r="A111">
        <f t="shared" si="209"/>
        <v>7.0027777777777782</v>
      </c>
      <c r="B111">
        <f t="shared" si="194"/>
        <v>111.315</v>
      </c>
      <c r="C111">
        <f>INT(G3/15)</f>
        <v>7</v>
      </c>
      <c r="AQ111">
        <f t="shared" si="151"/>
        <v>0</v>
      </c>
      <c r="AR111">
        <f t="shared" si="152"/>
        <v>0</v>
      </c>
      <c r="AS111">
        <f t="shared" si="153"/>
        <v>0</v>
      </c>
      <c r="AT111">
        <f t="shared" si="154"/>
        <v>0</v>
      </c>
      <c r="AU111">
        <f t="shared" si="155"/>
        <v>0</v>
      </c>
      <c r="AV111" s="18">
        <f t="shared" si="156"/>
        <v>0</v>
      </c>
      <c r="AW111">
        <f t="shared" si="157"/>
        <v>0</v>
      </c>
      <c r="AX111">
        <f t="shared" si="158"/>
        <v>0</v>
      </c>
      <c r="AY111" t="str">
        <f t="shared" si="159"/>
        <v>POSITIF</v>
      </c>
      <c r="AZ111">
        <f t="shared" si="160"/>
        <v>0</v>
      </c>
      <c r="BA111">
        <f t="shared" si="161"/>
        <v>0</v>
      </c>
      <c r="BB111">
        <f t="shared" si="162"/>
        <v>0</v>
      </c>
      <c r="BC111">
        <f t="shared" si="163"/>
        <v>0</v>
      </c>
      <c r="BD111">
        <f t="shared" si="164"/>
        <v>0</v>
      </c>
      <c r="BE111">
        <f t="shared" si="165"/>
        <v>0.12222152900771403</v>
      </c>
      <c r="BF111">
        <f t="shared" si="166"/>
        <v>1.9428132568574878</v>
      </c>
      <c r="BG111">
        <f t="shared" si="167"/>
        <v>-54.369089884082207</v>
      </c>
      <c r="BH111">
        <f t="shared" si="168"/>
        <v>0</v>
      </c>
      <c r="BI111">
        <f t="shared" si="169"/>
        <v>125.6309101159178</v>
      </c>
      <c r="BJ111">
        <f t="shared" si="170"/>
        <v>125</v>
      </c>
      <c r="BK111">
        <f t="shared" si="171"/>
        <v>37</v>
      </c>
      <c r="BL111">
        <f t="shared" si="172"/>
        <v>51</v>
      </c>
      <c r="BM111">
        <f t="shared" si="173"/>
        <v>82.99722222222222</v>
      </c>
      <c r="BN111" t="str">
        <f t="shared" si="174"/>
        <v>POSITIF</v>
      </c>
      <c r="BO111">
        <f t="shared" si="175"/>
        <v>82</v>
      </c>
      <c r="BP111">
        <f t="shared" si="176"/>
        <v>59</v>
      </c>
      <c r="BQ111">
        <f t="shared" si="177"/>
        <v>49</v>
      </c>
    </row>
    <row r="112" spans="1:69">
      <c r="A112">
        <f t="shared" ref="A112" si="210">A110</f>
        <v>7.0027777777777782</v>
      </c>
      <c r="B112">
        <f t="shared" si="194"/>
        <v>111.315</v>
      </c>
      <c r="C112">
        <f>INT(G3/15)</f>
        <v>7</v>
      </c>
      <c r="D112">
        <f>L3</f>
        <v>2013</v>
      </c>
      <c r="E112">
        <f>L2</f>
        <v>12</v>
      </c>
      <c r="F112">
        <f>L4</f>
        <v>3</v>
      </c>
      <c r="H112">
        <v>1</v>
      </c>
      <c r="I112">
        <v>0</v>
      </c>
      <c r="J112">
        <f>H112+I112/60</f>
        <v>1</v>
      </c>
      <c r="L112">
        <f t="shared" si="123"/>
        <v>20</v>
      </c>
      <c r="M112">
        <f t="shared" si="124"/>
        <v>-13</v>
      </c>
      <c r="N112">
        <f t="shared" si="125"/>
        <v>2456629.25</v>
      </c>
      <c r="O112">
        <f>'delta T'!D19/86400</f>
        <v>7.9270719030230497E-4</v>
      </c>
      <c r="P112">
        <f>N112+O112</f>
        <v>2456629.2507927073</v>
      </c>
      <c r="Q112">
        <f>(P112-2451545)/36525</f>
        <v>0.13919920034790736</v>
      </c>
      <c r="R112">
        <f t="shared" si="128"/>
        <v>251.74443806909403</v>
      </c>
      <c r="S112">
        <f t="shared" si="129"/>
        <v>328.56811504409507</v>
      </c>
      <c r="T112">
        <f t="shared" si="130"/>
        <v>-1.0160945424891714</v>
      </c>
      <c r="U112">
        <f t="shared" si="131"/>
        <v>4.3937693178886468</v>
      </c>
      <c r="V112">
        <f t="shared" si="132"/>
        <v>5.7345954245909727</v>
      </c>
      <c r="W112">
        <f t="shared" si="133"/>
        <v>1.670275363358539E-2</v>
      </c>
      <c r="X112">
        <f t="shared" si="134"/>
        <v>250.72834352660485</v>
      </c>
      <c r="Y112">
        <f t="shared" si="135"/>
        <v>327.55202050160591</v>
      </c>
      <c r="Z112">
        <f t="shared" si="136"/>
        <v>5.7168612293129915</v>
      </c>
      <c r="AA112">
        <f t="shared" si="137"/>
        <v>215.81429924410773</v>
      </c>
      <c r="AB112">
        <f t="shared" si="138"/>
        <v>3.7666700946939895</v>
      </c>
      <c r="AC112">
        <f t="shared" si="139"/>
        <v>23.437480939934812</v>
      </c>
      <c r="AD112">
        <f t="shared" si="140"/>
        <v>-2.1996045544388225E-3</v>
      </c>
      <c r="AE112">
        <f t="shared" si="141"/>
        <v>23.435281335380374</v>
      </c>
      <c r="AF112">
        <f t="shared" si="142"/>
        <v>2456629.5</v>
      </c>
      <c r="AG112">
        <f t="shared" si="143"/>
        <v>0.13920602327173168</v>
      </c>
      <c r="AH112">
        <f t="shared" si="144"/>
        <v>4.7989773183203397</v>
      </c>
      <c r="AI112">
        <f t="shared" si="145"/>
        <v>22.782549862220339</v>
      </c>
      <c r="AJ112">
        <f t="shared" si="146"/>
        <v>0.40902282043356103</v>
      </c>
      <c r="AK112">
        <f t="shared" si="147"/>
        <v>6.2035498622203384</v>
      </c>
      <c r="AL112">
        <f t="shared" si="179"/>
        <v>203.91691306144676</v>
      </c>
      <c r="AM112">
        <f t="shared" si="148"/>
        <v>3.5590215334252759</v>
      </c>
      <c r="AN112">
        <f t="shared" si="149"/>
        <v>0.98582670790084692</v>
      </c>
      <c r="AO112" t="s">
        <v>137</v>
      </c>
      <c r="AP112">
        <f t="shared" si="150"/>
        <v>250.72545059175411</v>
      </c>
      <c r="AQ112">
        <f t="shared" si="151"/>
        <v>250</v>
      </c>
      <c r="AR112">
        <f t="shared" si="152"/>
        <v>43</v>
      </c>
      <c r="AS112">
        <f t="shared" si="153"/>
        <v>31</v>
      </c>
      <c r="AT112">
        <f t="shared" si="154"/>
        <v>4.3759846313724742</v>
      </c>
      <c r="AU112">
        <f t="shared" si="155"/>
        <v>249.13633487185828</v>
      </c>
      <c r="AV112" s="18">
        <f t="shared" si="156"/>
        <v>16.60908899145722</v>
      </c>
      <c r="AW112">
        <f t="shared" si="157"/>
        <v>4.3482493298650917</v>
      </c>
      <c r="AX112">
        <f t="shared" si="158"/>
        <v>-22.050286727259525</v>
      </c>
      <c r="AY112" t="str">
        <f t="shared" si="159"/>
        <v>NEGATIF</v>
      </c>
      <c r="AZ112">
        <f t="shared" si="160"/>
        <v>22</v>
      </c>
      <c r="BA112">
        <f t="shared" si="161"/>
        <v>3</v>
      </c>
      <c r="BB112">
        <f t="shared" si="162"/>
        <v>1</v>
      </c>
      <c r="BC112">
        <f t="shared" si="163"/>
        <v>-0.38485010439948358</v>
      </c>
      <c r="BD112">
        <f t="shared" si="164"/>
        <v>-0.94891962978997668</v>
      </c>
      <c r="BE112">
        <f t="shared" si="165"/>
        <v>0.12222152900771403</v>
      </c>
      <c r="BF112">
        <f t="shared" si="166"/>
        <v>1.9428132568574878</v>
      </c>
      <c r="BG112">
        <f t="shared" si="167"/>
        <v>-57.651560002550994</v>
      </c>
      <c r="BH112">
        <f t="shared" si="168"/>
        <v>16.60908899145722</v>
      </c>
      <c r="BI112">
        <f t="shared" si="169"/>
        <v>122.34843999744901</v>
      </c>
      <c r="BJ112">
        <f t="shared" si="170"/>
        <v>122</v>
      </c>
      <c r="BK112">
        <f t="shared" si="171"/>
        <v>20</v>
      </c>
      <c r="BL112">
        <f t="shared" si="172"/>
        <v>54</v>
      </c>
      <c r="BM112">
        <f t="shared" si="173"/>
        <v>-62.463879565290441</v>
      </c>
      <c r="BN112" t="str">
        <f t="shared" si="174"/>
        <v>NEGATIF</v>
      </c>
      <c r="BO112">
        <f t="shared" si="175"/>
        <v>62</v>
      </c>
      <c r="BP112">
        <f t="shared" si="176"/>
        <v>27</v>
      </c>
      <c r="BQ112">
        <f t="shared" si="177"/>
        <v>49</v>
      </c>
    </row>
    <row r="113" spans="1:69">
      <c r="A113">
        <f t="shared" ref="A113" si="211">A111</f>
        <v>7.0027777777777782</v>
      </c>
      <c r="B113">
        <f t="shared" si="194"/>
        <v>111.315</v>
      </c>
      <c r="C113">
        <f>INT(G3/15)</f>
        <v>7</v>
      </c>
      <c r="D113">
        <f>L3</f>
        <v>2013</v>
      </c>
      <c r="E113">
        <f>L2</f>
        <v>12</v>
      </c>
      <c r="F113">
        <f>L4</f>
        <v>3</v>
      </c>
      <c r="H113">
        <v>1</v>
      </c>
      <c r="I113">
        <v>15</v>
      </c>
      <c r="J113">
        <f t="shared" ref="J113:J176" si="212">H113+I113/60</f>
        <v>1.25</v>
      </c>
      <c r="L113">
        <f t="shared" si="123"/>
        <v>20</v>
      </c>
      <c r="M113">
        <f t="shared" si="124"/>
        <v>-13</v>
      </c>
      <c r="N113">
        <f t="shared" si="125"/>
        <v>2456629.260416667</v>
      </c>
      <c r="O113">
        <f>'delta T'!D19/86400</f>
        <v>7.9270719030230497E-4</v>
      </c>
      <c r="P113">
        <f t="shared" ref="P113:P176" si="213">N113+O113</f>
        <v>2456629.2612093743</v>
      </c>
      <c r="Q113">
        <f t="shared" ref="Q113:Q176" si="214">(P113-2451545)/36525</f>
        <v>0.13919948554070619</v>
      </c>
      <c r="R113">
        <f t="shared" si="128"/>
        <v>251.75470522939304</v>
      </c>
      <c r="S113">
        <f t="shared" si="129"/>
        <v>328.57838171400454</v>
      </c>
      <c r="T113">
        <f t="shared" si="130"/>
        <v>-1.0157986563161154</v>
      </c>
      <c r="U113">
        <f t="shared" si="131"/>
        <v>4.3939485136406944</v>
      </c>
      <c r="V113">
        <f t="shared" si="132"/>
        <v>5.7347746117841085</v>
      </c>
      <c r="W113">
        <f t="shared" si="133"/>
        <v>1.6702753621607291E-2</v>
      </c>
      <c r="X113">
        <f t="shared" si="134"/>
        <v>250.73890657307692</v>
      </c>
      <c r="Y113">
        <f t="shared" si="135"/>
        <v>327.56258305768841</v>
      </c>
      <c r="Z113">
        <f t="shared" si="136"/>
        <v>5.7170455806940579</v>
      </c>
      <c r="AA113">
        <f t="shared" si="137"/>
        <v>215.81374764237447</v>
      </c>
      <c r="AB113">
        <f t="shared" si="138"/>
        <v>3.7666604674275841</v>
      </c>
      <c r="AC113">
        <f t="shared" si="139"/>
        <v>23.437480936226116</v>
      </c>
      <c r="AD113">
        <f t="shared" si="140"/>
        <v>-2.1996527051364647E-3</v>
      </c>
      <c r="AE113">
        <f t="shared" si="141"/>
        <v>23.435281283520979</v>
      </c>
      <c r="AF113">
        <f t="shared" si="142"/>
        <v>2456629.5</v>
      </c>
      <c r="AG113">
        <f t="shared" si="143"/>
        <v>0.13920602327173168</v>
      </c>
      <c r="AH113">
        <f t="shared" si="144"/>
        <v>4.7989773183203397</v>
      </c>
      <c r="AI113">
        <f t="shared" si="145"/>
        <v>23.03323433955784</v>
      </c>
      <c r="AJ113">
        <f t="shared" si="146"/>
        <v>0.40902281952844383</v>
      </c>
      <c r="AK113">
        <f t="shared" si="147"/>
        <v>6.4542343395578392</v>
      </c>
      <c r="AL113">
        <f t="shared" si="179"/>
        <v>207.66589838073645</v>
      </c>
      <c r="AM113">
        <f t="shared" si="148"/>
        <v>3.6244536708558122</v>
      </c>
      <c r="AN113">
        <f t="shared" si="149"/>
        <v>0.985825102117733</v>
      </c>
      <c r="AO113" t="s">
        <v>137</v>
      </c>
      <c r="AP113">
        <f t="shared" si="150"/>
        <v>250.73601360090896</v>
      </c>
      <c r="AQ113">
        <f t="shared" si="151"/>
        <v>250</v>
      </c>
      <c r="AR113">
        <f t="shared" si="152"/>
        <v>44</v>
      </c>
      <c r="AS113">
        <f t="shared" si="153"/>
        <v>9</v>
      </c>
      <c r="AT113">
        <f t="shared" si="154"/>
        <v>4.376168990661145</v>
      </c>
      <c r="AU113">
        <f t="shared" si="155"/>
        <v>249.14761671263113</v>
      </c>
      <c r="AV113" s="18">
        <f t="shared" si="156"/>
        <v>16.60984111417541</v>
      </c>
      <c r="AW113">
        <f t="shared" si="157"/>
        <v>4.3484462351322639</v>
      </c>
      <c r="AX113">
        <f t="shared" si="158"/>
        <v>-22.051782475707601</v>
      </c>
      <c r="AY113" t="str">
        <f t="shared" si="159"/>
        <v>NEGATIF</v>
      </c>
      <c r="AZ113">
        <f t="shared" si="160"/>
        <v>22</v>
      </c>
      <c r="BA113">
        <f t="shared" si="161"/>
        <v>3</v>
      </c>
      <c r="BB113">
        <f t="shared" si="162"/>
        <v>6</v>
      </c>
      <c r="BC113">
        <f t="shared" si="163"/>
        <v>-0.38487621013468409</v>
      </c>
      <c r="BD113">
        <f t="shared" si="164"/>
        <v>-1.0062095409555853</v>
      </c>
      <c r="BE113">
        <f t="shared" si="165"/>
        <v>0.12222152900771403</v>
      </c>
      <c r="BF113">
        <f t="shared" si="166"/>
        <v>1.9428132568574878</v>
      </c>
      <c r="BG113">
        <f t="shared" si="167"/>
        <v>-60.239082068542992</v>
      </c>
      <c r="BH113">
        <f t="shared" si="168"/>
        <v>16.60984111417541</v>
      </c>
      <c r="BI113">
        <f t="shared" si="169"/>
        <v>119.76091793145702</v>
      </c>
      <c r="BJ113">
        <f t="shared" si="170"/>
        <v>119</v>
      </c>
      <c r="BK113">
        <f t="shared" si="171"/>
        <v>45</v>
      </c>
      <c r="BL113">
        <f t="shared" si="172"/>
        <v>39</v>
      </c>
      <c r="BM113">
        <f t="shared" si="173"/>
        <v>-59.375978647319982</v>
      </c>
      <c r="BN113" t="str">
        <f t="shared" si="174"/>
        <v>NEGATIF</v>
      </c>
      <c r="BO113">
        <f t="shared" si="175"/>
        <v>59</v>
      </c>
      <c r="BP113">
        <f t="shared" si="176"/>
        <v>22</v>
      </c>
      <c r="BQ113">
        <f t="shared" si="177"/>
        <v>33</v>
      </c>
    </row>
    <row r="114" spans="1:69">
      <c r="A114">
        <f t="shared" ref="A114" si="215">A112</f>
        <v>7.0027777777777782</v>
      </c>
      <c r="B114">
        <f t="shared" si="194"/>
        <v>111.315</v>
      </c>
      <c r="C114">
        <f>INT(G3/15)</f>
        <v>7</v>
      </c>
      <c r="D114">
        <f>L3</f>
        <v>2013</v>
      </c>
      <c r="E114">
        <f>L2</f>
        <v>12</v>
      </c>
      <c r="F114">
        <f>L4</f>
        <v>3</v>
      </c>
      <c r="H114">
        <v>1</v>
      </c>
      <c r="I114">
        <v>30</v>
      </c>
      <c r="J114">
        <f t="shared" si="212"/>
        <v>1.5</v>
      </c>
      <c r="L114">
        <f t="shared" si="123"/>
        <v>20</v>
      </c>
      <c r="M114">
        <f t="shared" si="124"/>
        <v>-13</v>
      </c>
      <c r="N114">
        <f t="shared" si="125"/>
        <v>2456629.2708333335</v>
      </c>
      <c r="O114">
        <f>O112</f>
        <v>7.9270719030230497E-4</v>
      </c>
      <c r="P114">
        <f t="shared" si="213"/>
        <v>2456629.2716260408</v>
      </c>
      <c r="Q114">
        <f t="shared" si="214"/>
        <v>0.13919977073349227</v>
      </c>
      <c r="R114">
        <f t="shared" si="128"/>
        <v>251.76497238923275</v>
      </c>
      <c r="S114">
        <f t="shared" si="129"/>
        <v>328.58864838345653</v>
      </c>
      <c r="T114">
        <f t="shared" si="130"/>
        <v>-1.0155027357589663</v>
      </c>
      <c r="U114">
        <f t="shared" si="131"/>
        <v>4.3941277093847262</v>
      </c>
      <c r="V114">
        <f t="shared" si="132"/>
        <v>5.7349537989692596</v>
      </c>
      <c r="W114">
        <f t="shared" si="133"/>
        <v>1.6702753609629195E-2</v>
      </c>
      <c r="X114">
        <f t="shared" si="134"/>
        <v>250.7494696534738</v>
      </c>
      <c r="Y114">
        <f t="shared" si="135"/>
        <v>327.57314564769757</v>
      </c>
      <c r="Z114">
        <f t="shared" si="136"/>
        <v>5.717229932667256</v>
      </c>
      <c r="AA114">
        <f t="shared" si="137"/>
        <v>215.81319604066582</v>
      </c>
      <c r="AB114">
        <f t="shared" si="138"/>
        <v>3.7666508401616086</v>
      </c>
      <c r="AC114">
        <f t="shared" si="139"/>
        <v>23.43748093251742</v>
      </c>
      <c r="AD114">
        <f t="shared" si="140"/>
        <v>-2.199700839289824E-3</v>
      </c>
      <c r="AE114">
        <f t="shared" si="141"/>
        <v>23.435281231678129</v>
      </c>
      <c r="AF114">
        <f t="shared" si="142"/>
        <v>2456629.5</v>
      </c>
      <c r="AG114">
        <f t="shared" si="143"/>
        <v>0.13920602327173168</v>
      </c>
      <c r="AH114">
        <f t="shared" si="144"/>
        <v>4.7989773183203397</v>
      </c>
      <c r="AI114">
        <f t="shared" si="145"/>
        <v>23.283918816895341</v>
      </c>
      <c r="AJ114">
        <f t="shared" si="146"/>
        <v>0.40902281862361539</v>
      </c>
      <c r="AK114">
        <f t="shared" si="147"/>
        <v>6.70491881689534</v>
      </c>
      <c r="AL114">
        <f t="shared" si="179"/>
        <v>211.41488342524468</v>
      </c>
      <c r="AM114">
        <f t="shared" si="148"/>
        <v>3.6898858034905069</v>
      </c>
      <c r="AN114">
        <f t="shared" si="149"/>
        <v>0.98582349680042392</v>
      </c>
      <c r="AO114" t="s">
        <v>137</v>
      </c>
      <c r="AP114">
        <f t="shared" si="150"/>
        <v>250.74657664398836</v>
      </c>
      <c r="AQ114">
        <f t="shared" si="151"/>
        <v>250</v>
      </c>
      <c r="AR114">
        <f t="shared" si="152"/>
        <v>44</v>
      </c>
      <c r="AS114">
        <f t="shared" si="153"/>
        <v>47</v>
      </c>
      <c r="AT114">
        <f t="shared" si="154"/>
        <v>4.3763533505419101</v>
      </c>
      <c r="AU114">
        <f t="shared" si="155"/>
        <v>249.15889882818541</v>
      </c>
      <c r="AV114" s="18">
        <f t="shared" si="156"/>
        <v>16.610593255212361</v>
      </c>
      <c r="AW114">
        <f t="shared" si="157"/>
        <v>4.3486431451952772</v>
      </c>
      <c r="AX114">
        <f t="shared" si="158"/>
        <v>-22.053277455930068</v>
      </c>
      <c r="AY114" t="str">
        <f t="shared" si="159"/>
        <v>NEGATIF</v>
      </c>
      <c r="AZ114">
        <f t="shared" si="160"/>
        <v>22</v>
      </c>
      <c r="BA114">
        <f t="shared" si="161"/>
        <v>3</v>
      </c>
      <c r="BB114">
        <f t="shared" si="162"/>
        <v>11</v>
      </c>
      <c r="BC114">
        <f t="shared" si="163"/>
        <v>-0.38490230246181839</v>
      </c>
      <c r="BD114">
        <f t="shared" si="164"/>
        <v>-1.0513703204751517</v>
      </c>
      <c r="BE114">
        <f t="shared" si="165"/>
        <v>0.12222152900771403</v>
      </c>
      <c r="BF114">
        <f t="shared" si="166"/>
        <v>1.9428132568574878</v>
      </c>
      <c r="BG114">
        <f t="shared" si="167"/>
        <v>-62.293390746713975</v>
      </c>
      <c r="BH114">
        <f t="shared" si="168"/>
        <v>16.610593255212361</v>
      </c>
      <c r="BI114">
        <f t="shared" si="169"/>
        <v>117.70660925328602</v>
      </c>
      <c r="BJ114">
        <f t="shared" si="170"/>
        <v>117</v>
      </c>
      <c r="BK114">
        <f t="shared" si="171"/>
        <v>42</v>
      </c>
      <c r="BL114">
        <f t="shared" si="172"/>
        <v>23</v>
      </c>
      <c r="BM114">
        <f t="shared" si="173"/>
        <v>-56.186264376673549</v>
      </c>
      <c r="BN114" t="str">
        <f t="shared" si="174"/>
        <v>NEGATIF</v>
      </c>
      <c r="BO114">
        <f t="shared" si="175"/>
        <v>56</v>
      </c>
      <c r="BP114">
        <f t="shared" si="176"/>
        <v>11</v>
      </c>
      <c r="BQ114">
        <f t="shared" si="177"/>
        <v>10</v>
      </c>
    </row>
    <row r="115" spans="1:69">
      <c r="A115">
        <f t="shared" ref="A115" si="216">A113</f>
        <v>7.0027777777777782</v>
      </c>
      <c r="B115">
        <f t="shared" si="194"/>
        <v>111.315</v>
      </c>
      <c r="C115">
        <f>INT(G3/15)</f>
        <v>7</v>
      </c>
      <c r="D115">
        <f>L3</f>
        <v>2013</v>
      </c>
      <c r="E115">
        <f>L2</f>
        <v>12</v>
      </c>
      <c r="F115">
        <f>L4</f>
        <v>3</v>
      </c>
      <c r="H115">
        <v>1</v>
      </c>
      <c r="I115">
        <v>45</v>
      </c>
      <c r="J115">
        <f t="shared" si="212"/>
        <v>1.75</v>
      </c>
      <c r="L115">
        <f t="shared" si="123"/>
        <v>20</v>
      </c>
      <c r="M115">
        <f t="shared" si="124"/>
        <v>-13</v>
      </c>
      <c r="N115">
        <f t="shared" si="125"/>
        <v>2456629.28125</v>
      </c>
      <c r="O115">
        <f t="shared" ref="O115:O116" si="217">O113</f>
        <v>7.9270719030230497E-4</v>
      </c>
      <c r="P115">
        <f t="shared" si="213"/>
        <v>2456629.2820427073</v>
      </c>
      <c r="Q115">
        <f t="shared" si="214"/>
        <v>0.13920005592627835</v>
      </c>
      <c r="R115">
        <f t="shared" si="128"/>
        <v>251.77523954907338</v>
      </c>
      <c r="S115">
        <f t="shared" si="129"/>
        <v>328.59891505290761</v>
      </c>
      <c r="T115">
        <f t="shared" si="130"/>
        <v>-1.0152067808143783</v>
      </c>
      <c r="U115">
        <f t="shared" si="131"/>
        <v>4.394306905128774</v>
      </c>
      <c r="V115">
        <f t="shared" si="132"/>
        <v>5.7351329861543947</v>
      </c>
      <c r="W115">
        <f t="shared" si="133"/>
        <v>1.6702753597651096E-2</v>
      </c>
      <c r="X115">
        <f t="shared" si="134"/>
        <v>250.76003276825901</v>
      </c>
      <c r="Y115">
        <f t="shared" si="135"/>
        <v>327.58370827209325</v>
      </c>
      <c r="Z115">
        <f t="shared" si="136"/>
        <v>5.7174142852406113</v>
      </c>
      <c r="AA115">
        <f t="shared" si="137"/>
        <v>215.81264443895716</v>
      </c>
      <c r="AB115">
        <f t="shared" si="138"/>
        <v>3.766641212895633</v>
      </c>
      <c r="AC115">
        <f t="shared" si="139"/>
        <v>23.437480928808725</v>
      </c>
      <c r="AD115">
        <f t="shared" si="140"/>
        <v>-2.1997489568967212E-3</v>
      </c>
      <c r="AE115">
        <f t="shared" si="141"/>
        <v>23.435281179851827</v>
      </c>
      <c r="AF115">
        <f t="shared" si="142"/>
        <v>2456629.5</v>
      </c>
      <c r="AG115">
        <f t="shared" si="143"/>
        <v>0.13920602327173168</v>
      </c>
      <c r="AH115">
        <f t="shared" si="144"/>
        <v>4.7989773183203397</v>
      </c>
      <c r="AI115">
        <f t="shared" si="145"/>
        <v>23.534603294232838</v>
      </c>
      <c r="AJ115">
        <f t="shared" si="146"/>
        <v>0.40902281771907578</v>
      </c>
      <c r="AK115">
        <f t="shared" si="147"/>
        <v>6.9556032942328372</v>
      </c>
      <c r="AL115">
        <f t="shared" si="179"/>
        <v>215.16386819457438</v>
      </c>
      <c r="AM115">
        <f t="shared" si="148"/>
        <v>3.7553179313224301</v>
      </c>
      <c r="AN115">
        <f t="shared" si="149"/>
        <v>0.98582189194890379</v>
      </c>
      <c r="AO115" t="s">
        <v>137</v>
      </c>
      <c r="AP115">
        <f t="shared" si="150"/>
        <v>250.75713972145584</v>
      </c>
      <c r="AQ115">
        <f t="shared" si="151"/>
        <v>250</v>
      </c>
      <c r="AR115">
        <f t="shared" si="152"/>
        <v>45</v>
      </c>
      <c r="AS115">
        <f t="shared" si="153"/>
        <v>25</v>
      </c>
      <c r="AT115">
        <f t="shared" si="154"/>
        <v>4.3765377110228609</v>
      </c>
      <c r="AU115">
        <f t="shared" si="155"/>
        <v>249.17018121891817</v>
      </c>
      <c r="AV115" s="18">
        <f t="shared" si="156"/>
        <v>16.611345414594545</v>
      </c>
      <c r="AW115">
        <f t="shared" si="157"/>
        <v>4.3488400600610602</v>
      </c>
      <c r="AX115">
        <f t="shared" si="158"/>
        <v>-22.054771667910725</v>
      </c>
      <c r="AY115" t="str">
        <f t="shared" si="159"/>
        <v>NEGATIF</v>
      </c>
      <c r="AZ115">
        <f t="shared" si="160"/>
        <v>22</v>
      </c>
      <c r="BA115">
        <f t="shared" si="161"/>
        <v>3</v>
      </c>
      <c r="BB115">
        <f t="shared" si="162"/>
        <v>17</v>
      </c>
      <c r="BC115">
        <f t="shared" si="163"/>
        <v>-0.38492838138060359</v>
      </c>
      <c r="BD115">
        <f t="shared" si="164"/>
        <v>-1.0872247707615279</v>
      </c>
      <c r="BE115">
        <f t="shared" si="165"/>
        <v>0.12222152900771403</v>
      </c>
      <c r="BF115">
        <f t="shared" si="166"/>
        <v>1.9428132568574878</v>
      </c>
      <c r="BG115">
        <f t="shared" si="167"/>
        <v>-63.932314600498131</v>
      </c>
      <c r="BH115">
        <f t="shared" si="168"/>
        <v>16.611345414594545</v>
      </c>
      <c r="BI115">
        <f t="shared" si="169"/>
        <v>116.06768539950187</v>
      </c>
      <c r="BJ115">
        <f t="shared" si="170"/>
        <v>116</v>
      </c>
      <c r="BK115">
        <f t="shared" si="171"/>
        <v>4</v>
      </c>
      <c r="BL115">
        <f t="shared" si="172"/>
        <v>3</v>
      </c>
      <c r="BM115">
        <f t="shared" si="173"/>
        <v>-52.921888054572015</v>
      </c>
      <c r="BN115" t="str">
        <f t="shared" si="174"/>
        <v>NEGATIF</v>
      </c>
      <c r="BO115">
        <f t="shared" si="175"/>
        <v>52</v>
      </c>
      <c r="BP115">
        <f t="shared" si="176"/>
        <v>55</v>
      </c>
      <c r="BQ115">
        <f t="shared" si="177"/>
        <v>18</v>
      </c>
    </row>
    <row r="116" spans="1:69">
      <c r="A116">
        <f t="shared" ref="A116" si="218">A114</f>
        <v>7.0027777777777782</v>
      </c>
      <c r="B116">
        <f t="shared" si="194"/>
        <v>111.315</v>
      </c>
      <c r="C116">
        <f>INT(G3/15)</f>
        <v>7</v>
      </c>
      <c r="D116">
        <f>L3</f>
        <v>2013</v>
      </c>
      <c r="E116">
        <f>L2</f>
        <v>12</v>
      </c>
      <c r="F116">
        <f>L4</f>
        <v>3</v>
      </c>
      <c r="H116">
        <v>2</v>
      </c>
      <c r="I116">
        <v>0</v>
      </c>
      <c r="J116">
        <f t="shared" si="212"/>
        <v>2</v>
      </c>
      <c r="L116">
        <f t="shared" si="123"/>
        <v>20</v>
      </c>
      <c r="M116">
        <f t="shared" si="124"/>
        <v>-13</v>
      </c>
      <c r="N116">
        <f t="shared" si="125"/>
        <v>2456629.291666667</v>
      </c>
      <c r="O116">
        <f t="shared" si="217"/>
        <v>7.9270719030230497E-4</v>
      </c>
      <c r="P116">
        <f t="shared" si="213"/>
        <v>2456629.2924593743</v>
      </c>
      <c r="Q116">
        <f t="shared" si="214"/>
        <v>0.13920034111907717</v>
      </c>
      <c r="R116">
        <f t="shared" si="128"/>
        <v>251.78550670937238</v>
      </c>
      <c r="S116">
        <f t="shared" si="129"/>
        <v>328.60918172281708</v>
      </c>
      <c r="T116">
        <f t="shared" si="130"/>
        <v>-1.0149107914789217</v>
      </c>
      <c r="U116">
        <f t="shared" si="131"/>
        <v>4.3944861008808216</v>
      </c>
      <c r="V116">
        <f t="shared" si="132"/>
        <v>5.7353121733475305</v>
      </c>
      <c r="W116">
        <f t="shared" si="133"/>
        <v>1.6702753585673E-2</v>
      </c>
      <c r="X116">
        <f t="shared" si="134"/>
        <v>250.77059591789347</v>
      </c>
      <c r="Y116">
        <f t="shared" si="135"/>
        <v>327.59427093133814</v>
      </c>
      <c r="Z116">
        <f t="shared" si="136"/>
        <v>5.7175986384222011</v>
      </c>
      <c r="AA116">
        <f t="shared" si="137"/>
        <v>215.8120928372239</v>
      </c>
      <c r="AB116">
        <f t="shared" si="138"/>
        <v>3.7666315856292281</v>
      </c>
      <c r="AC116">
        <f t="shared" si="139"/>
        <v>23.437480925100029</v>
      </c>
      <c r="AD116">
        <f t="shared" si="140"/>
        <v>-2.1997970579549671E-3</v>
      </c>
      <c r="AE116">
        <f t="shared" si="141"/>
        <v>23.435281128042075</v>
      </c>
      <c r="AF116">
        <f t="shared" si="142"/>
        <v>2456629.5</v>
      </c>
      <c r="AG116">
        <f t="shared" si="143"/>
        <v>0.13920602327173168</v>
      </c>
      <c r="AH116">
        <f t="shared" si="144"/>
        <v>4.7989773183203397</v>
      </c>
      <c r="AI116">
        <f t="shared" si="145"/>
        <v>23.785287771570339</v>
      </c>
      <c r="AJ116">
        <f t="shared" si="146"/>
        <v>0.409022816814825</v>
      </c>
      <c r="AK116">
        <f t="shared" si="147"/>
        <v>7.206287771570338</v>
      </c>
      <c r="AL116">
        <f t="shared" si="179"/>
        <v>218.91285268833155</v>
      </c>
      <c r="AM116">
        <f t="shared" si="148"/>
        <v>3.8207500543447055</v>
      </c>
      <c r="AN116">
        <f t="shared" si="149"/>
        <v>0.98582028756315732</v>
      </c>
      <c r="AO116" t="s">
        <v>137</v>
      </c>
      <c r="AP116">
        <f t="shared" si="150"/>
        <v>250.76770283377232</v>
      </c>
      <c r="AQ116">
        <f t="shared" si="151"/>
        <v>250</v>
      </c>
      <c r="AR116">
        <f t="shared" si="152"/>
        <v>46</v>
      </c>
      <c r="AS116">
        <f t="shared" si="153"/>
        <v>3</v>
      </c>
      <c r="AT116">
        <f t="shared" si="154"/>
        <v>4.3767220721120417</v>
      </c>
      <c r="AU116">
        <f t="shared" si="155"/>
        <v>249.18146388522351</v>
      </c>
      <c r="AV116" s="18">
        <f t="shared" si="156"/>
        <v>16.612097592348235</v>
      </c>
      <c r="AW116">
        <f t="shared" si="157"/>
        <v>4.3490369797364918</v>
      </c>
      <c r="AX116">
        <f t="shared" si="158"/>
        <v>-22.056265111632914</v>
      </c>
      <c r="AY116" t="str">
        <f t="shared" si="159"/>
        <v>NEGATIF</v>
      </c>
      <c r="AZ116">
        <f t="shared" si="160"/>
        <v>22</v>
      </c>
      <c r="BA116">
        <f t="shared" si="161"/>
        <v>3</v>
      </c>
      <c r="BB116">
        <f t="shared" si="162"/>
        <v>22</v>
      </c>
      <c r="BC116">
        <f t="shared" si="163"/>
        <v>-0.38495444689074904</v>
      </c>
      <c r="BD116">
        <f t="shared" si="164"/>
        <v>-1.1158293881995356</v>
      </c>
      <c r="BE116">
        <f t="shared" si="165"/>
        <v>0.12222152900771403</v>
      </c>
      <c r="BF116">
        <f t="shared" si="166"/>
        <v>1.9428132568574878</v>
      </c>
      <c r="BG116">
        <f t="shared" si="167"/>
        <v>-65.242155780029378</v>
      </c>
      <c r="BH116">
        <f t="shared" si="168"/>
        <v>16.612097592348235</v>
      </c>
      <c r="BI116">
        <f t="shared" si="169"/>
        <v>114.75784421997062</v>
      </c>
      <c r="BJ116">
        <f t="shared" si="170"/>
        <v>114</v>
      </c>
      <c r="BK116">
        <f t="shared" si="171"/>
        <v>45</v>
      </c>
      <c r="BL116">
        <f t="shared" si="172"/>
        <v>28</v>
      </c>
      <c r="BM116">
        <f t="shared" si="173"/>
        <v>-49.60188945428952</v>
      </c>
      <c r="BN116" t="str">
        <f t="shared" si="174"/>
        <v>NEGATIF</v>
      </c>
      <c r="BO116">
        <f t="shared" si="175"/>
        <v>49</v>
      </c>
      <c r="BP116">
        <f t="shared" si="176"/>
        <v>36</v>
      </c>
      <c r="BQ116">
        <f t="shared" si="177"/>
        <v>6</v>
      </c>
    </row>
    <row r="117" spans="1:69">
      <c r="A117">
        <f t="shared" ref="A117" si="219">A115</f>
        <v>7.0027777777777782</v>
      </c>
      <c r="B117">
        <f t="shared" si="194"/>
        <v>111.315</v>
      </c>
      <c r="C117">
        <f>INT(G3/15)</f>
        <v>7</v>
      </c>
      <c r="D117">
        <f>L3</f>
        <v>2013</v>
      </c>
      <c r="E117">
        <f>L2</f>
        <v>12</v>
      </c>
      <c r="F117">
        <f>L4</f>
        <v>3</v>
      </c>
      <c r="H117">
        <v>2</v>
      </c>
      <c r="I117">
        <v>15</v>
      </c>
      <c r="J117">
        <f t="shared" si="212"/>
        <v>2.25</v>
      </c>
      <c r="L117">
        <f t="shared" si="123"/>
        <v>20</v>
      </c>
      <c r="M117">
        <f t="shared" si="124"/>
        <v>-13</v>
      </c>
      <c r="N117">
        <f t="shared" si="125"/>
        <v>2456629.3020833335</v>
      </c>
      <c r="O117">
        <f>O112</f>
        <v>7.9270719030230497E-4</v>
      </c>
      <c r="P117">
        <f t="shared" si="213"/>
        <v>2456629.3028760408</v>
      </c>
      <c r="Q117">
        <f t="shared" si="214"/>
        <v>0.13920062631186325</v>
      </c>
      <c r="R117">
        <f t="shared" si="128"/>
        <v>251.79577386921301</v>
      </c>
      <c r="S117">
        <f t="shared" si="129"/>
        <v>328.61944839226908</v>
      </c>
      <c r="T117">
        <f t="shared" si="130"/>
        <v>-1.0146147677888167</v>
      </c>
      <c r="U117">
        <f t="shared" si="131"/>
        <v>4.3946652966248685</v>
      </c>
      <c r="V117">
        <f t="shared" si="132"/>
        <v>5.7354913605326816</v>
      </c>
      <c r="W117">
        <f t="shared" si="133"/>
        <v>1.6702753573694901E-2</v>
      </c>
      <c r="X117">
        <f t="shared" si="134"/>
        <v>250.78115910142418</v>
      </c>
      <c r="Y117">
        <f t="shared" si="135"/>
        <v>327.60483362448025</v>
      </c>
      <c r="Z117">
        <f t="shared" si="136"/>
        <v>5.7177829921954091</v>
      </c>
      <c r="AA117">
        <f t="shared" si="137"/>
        <v>215.81154123551525</v>
      </c>
      <c r="AB117">
        <f t="shared" si="138"/>
        <v>3.7666219583632525</v>
      </c>
      <c r="AC117">
        <f t="shared" si="139"/>
        <v>23.437480921391334</v>
      </c>
      <c r="AD117">
        <f t="shared" si="140"/>
        <v>-2.1998451424559379E-3</v>
      </c>
      <c r="AE117">
        <f t="shared" si="141"/>
        <v>23.435281076248877</v>
      </c>
      <c r="AF117">
        <f t="shared" si="142"/>
        <v>2456629.5</v>
      </c>
      <c r="AG117">
        <f t="shared" si="143"/>
        <v>0.13920602327173168</v>
      </c>
      <c r="AH117">
        <f t="shared" si="144"/>
        <v>4.7989773183203397</v>
      </c>
      <c r="AI117">
        <f t="shared" si="145"/>
        <v>3.5972248907840232E-2</v>
      </c>
      <c r="AJ117">
        <f t="shared" si="146"/>
        <v>0.4090228159108632</v>
      </c>
      <c r="AK117">
        <f t="shared" si="147"/>
        <v>7.4569722489078405</v>
      </c>
      <c r="AL117">
        <f t="shared" si="179"/>
        <v>222.66183690763222</v>
      </c>
      <c r="AM117">
        <f t="shared" si="148"/>
        <v>3.8861821725768113</v>
      </c>
      <c r="AN117">
        <f t="shared" si="149"/>
        <v>0.98581868364338321</v>
      </c>
      <c r="AO117" t="s">
        <v>137</v>
      </c>
      <c r="AP117">
        <f t="shared" si="150"/>
        <v>250.77826597998478</v>
      </c>
      <c r="AQ117">
        <f t="shared" si="151"/>
        <v>250</v>
      </c>
      <c r="AR117">
        <f t="shared" si="152"/>
        <v>46</v>
      </c>
      <c r="AS117">
        <f t="shared" si="153"/>
        <v>41</v>
      </c>
      <c r="AT117">
        <f t="shared" si="154"/>
        <v>4.3769064337928185</v>
      </c>
      <c r="AU117">
        <f t="shared" si="155"/>
        <v>249.19274682598538</v>
      </c>
      <c r="AV117" s="18">
        <f t="shared" si="156"/>
        <v>16.612849788399025</v>
      </c>
      <c r="AW117">
        <f t="shared" si="157"/>
        <v>4.3492339042020944</v>
      </c>
      <c r="AX117">
        <f t="shared" si="158"/>
        <v>-22.057757786880106</v>
      </c>
      <c r="AY117" t="str">
        <f t="shared" si="159"/>
        <v>NEGATIF</v>
      </c>
      <c r="AZ117">
        <f t="shared" si="160"/>
        <v>22</v>
      </c>
      <c r="BA117">
        <f t="shared" si="161"/>
        <v>3</v>
      </c>
      <c r="BB117">
        <f t="shared" si="162"/>
        <v>27</v>
      </c>
      <c r="BC117">
        <f t="shared" si="163"/>
        <v>-0.38498049898847553</v>
      </c>
      <c r="BD117">
        <f t="shared" si="164"/>
        <v>-1.138690429460562</v>
      </c>
      <c r="BE117">
        <f t="shared" si="165"/>
        <v>0.12222152900771403</v>
      </c>
      <c r="BF117">
        <f t="shared" si="166"/>
        <v>1.9428132568574878</v>
      </c>
      <c r="BG117">
        <f t="shared" si="167"/>
        <v>-66.28671376294372</v>
      </c>
      <c r="BH117">
        <f t="shared" si="168"/>
        <v>16.612849788399025</v>
      </c>
      <c r="BI117">
        <f t="shared" si="169"/>
        <v>113.71328623705628</v>
      </c>
      <c r="BJ117">
        <f t="shared" si="170"/>
        <v>113</v>
      </c>
      <c r="BK117">
        <f t="shared" si="171"/>
        <v>42</v>
      </c>
      <c r="BL117">
        <f t="shared" si="172"/>
        <v>47</v>
      </c>
      <c r="BM117">
        <f t="shared" si="173"/>
        <v>-46.239932592690721</v>
      </c>
      <c r="BN117" t="str">
        <f t="shared" si="174"/>
        <v>NEGATIF</v>
      </c>
      <c r="BO117">
        <f t="shared" si="175"/>
        <v>46</v>
      </c>
      <c r="BP117">
        <f t="shared" si="176"/>
        <v>14</v>
      </c>
      <c r="BQ117">
        <f t="shared" si="177"/>
        <v>23</v>
      </c>
    </row>
    <row r="118" spans="1:69">
      <c r="A118">
        <f t="shared" ref="A118" si="220">A116</f>
        <v>7.0027777777777782</v>
      </c>
      <c r="B118">
        <f t="shared" si="194"/>
        <v>111.315</v>
      </c>
      <c r="C118">
        <f>INT(G3/15)</f>
        <v>7</v>
      </c>
      <c r="D118">
        <f>L3</f>
        <v>2013</v>
      </c>
      <c r="E118">
        <f>L2</f>
        <v>12</v>
      </c>
      <c r="F118">
        <f>L4</f>
        <v>3</v>
      </c>
      <c r="H118">
        <v>2</v>
      </c>
      <c r="I118">
        <v>30</v>
      </c>
      <c r="J118">
        <f t="shared" si="212"/>
        <v>2.5</v>
      </c>
      <c r="L118">
        <f t="shared" si="123"/>
        <v>20</v>
      </c>
      <c r="M118">
        <f t="shared" si="124"/>
        <v>-13</v>
      </c>
      <c r="N118">
        <f t="shared" si="125"/>
        <v>2456629.3125</v>
      </c>
      <c r="O118">
        <f t="shared" ref="O118:O130" si="221">O113</f>
        <v>7.9270719030230497E-4</v>
      </c>
      <c r="P118">
        <f t="shared" si="213"/>
        <v>2456629.3132927073</v>
      </c>
      <c r="Q118">
        <f t="shared" si="214"/>
        <v>0.13920091150464933</v>
      </c>
      <c r="R118">
        <f t="shared" si="128"/>
        <v>251.80604102905272</v>
      </c>
      <c r="S118">
        <f t="shared" si="129"/>
        <v>328.62971506172016</v>
      </c>
      <c r="T118">
        <f t="shared" si="130"/>
        <v>-1.0143187097407171</v>
      </c>
      <c r="U118">
        <f t="shared" si="131"/>
        <v>4.3948444923689003</v>
      </c>
      <c r="V118">
        <f t="shared" si="132"/>
        <v>5.7356705477178167</v>
      </c>
      <c r="W118">
        <f t="shared" si="133"/>
        <v>1.6702753561716806E-2</v>
      </c>
      <c r="X118">
        <f t="shared" si="134"/>
        <v>250.79172231931202</v>
      </c>
      <c r="Y118">
        <f t="shared" si="135"/>
        <v>327.61539635197943</v>
      </c>
      <c r="Z118">
        <f t="shared" si="136"/>
        <v>5.7179673465682601</v>
      </c>
      <c r="AA118">
        <f t="shared" si="137"/>
        <v>215.8109896338066</v>
      </c>
      <c r="AB118">
        <f t="shared" si="138"/>
        <v>3.766612331097277</v>
      </c>
      <c r="AC118">
        <f t="shared" si="139"/>
        <v>23.437480917682638</v>
      </c>
      <c r="AD118">
        <f t="shared" si="140"/>
        <v>-2.19989321039745E-3</v>
      </c>
      <c r="AE118">
        <f t="shared" si="141"/>
        <v>23.435281024472239</v>
      </c>
      <c r="AF118">
        <f t="shared" si="142"/>
        <v>2456629.5</v>
      </c>
      <c r="AG118">
        <f t="shared" si="143"/>
        <v>0.13920602327173168</v>
      </c>
      <c r="AH118">
        <f t="shared" si="144"/>
        <v>4.7989773183203397</v>
      </c>
      <c r="AI118">
        <f t="shared" si="145"/>
        <v>0.28665672624534011</v>
      </c>
      <c r="AJ118">
        <f t="shared" si="146"/>
        <v>0.4090228150071904</v>
      </c>
      <c r="AK118">
        <f t="shared" si="147"/>
        <v>7.7076567262453404</v>
      </c>
      <c r="AL118">
        <f t="shared" si="179"/>
        <v>226.41082085208222</v>
      </c>
      <c r="AM118">
        <f t="shared" si="148"/>
        <v>3.9516142860118681</v>
      </c>
      <c r="AN118">
        <f t="shared" si="149"/>
        <v>0.9858170801895666</v>
      </c>
      <c r="AO118" t="s">
        <v>137</v>
      </c>
      <c r="AP118">
        <f t="shared" si="150"/>
        <v>250.78882916055412</v>
      </c>
      <c r="AQ118">
        <f t="shared" si="151"/>
        <v>250</v>
      </c>
      <c r="AR118">
        <f t="shared" si="152"/>
        <v>47</v>
      </c>
      <c r="AS118">
        <f t="shared" si="153"/>
        <v>19</v>
      </c>
      <c r="AT118">
        <f t="shared" si="154"/>
        <v>4.3770907960732366</v>
      </c>
      <c r="AU118">
        <f t="shared" si="155"/>
        <v>249.20403004159789</v>
      </c>
      <c r="AV118" s="18">
        <f t="shared" si="156"/>
        <v>16.613602002773192</v>
      </c>
      <c r="AW118">
        <f t="shared" si="157"/>
        <v>4.3494308334647451</v>
      </c>
      <c r="AX118">
        <f t="shared" si="158"/>
        <v>-22.059249693635746</v>
      </c>
      <c r="AY118" t="str">
        <f t="shared" si="159"/>
        <v>NEGATIF</v>
      </c>
      <c r="AZ118">
        <f t="shared" si="160"/>
        <v>22</v>
      </c>
      <c r="BA118">
        <f t="shared" si="161"/>
        <v>3</v>
      </c>
      <c r="BB118">
        <f t="shared" si="162"/>
        <v>33</v>
      </c>
      <c r="BC118">
        <f t="shared" si="163"/>
        <v>-0.38500653767349419</v>
      </c>
      <c r="BD118">
        <f t="shared" si="164"/>
        <v>-1.1569214054904078</v>
      </c>
      <c r="BE118">
        <f t="shared" si="165"/>
        <v>0.12222152900771403</v>
      </c>
      <c r="BF118">
        <f t="shared" si="166"/>
        <v>1.9428132568574878</v>
      </c>
      <c r="BG118">
        <f t="shared" si="167"/>
        <v>-67.113637209670486</v>
      </c>
      <c r="BH118">
        <f t="shared" si="168"/>
        <v>16.613602002773192</v>
      </c>
      <c r="BI118">
        <f t="shared" si="169"/>
        <v>112.88636279032951</v>
      </c>
      <c r="BJ118">
        <f t="shared" si="170"/>
        <v>112</v>
      </c>
      <c r="BK118">
        <f t="shared" si="171"/>
        <v>53</v>
      </c>
      <c r="BL118">
        <f t="shared" si="172"/>
        <v>10</v>
      </c>
      <c r="BM118">
        <f t="shared" si="173"/>
        <v>-42.846061629209025</v>
      </c>
      <c r="BN118" t="str">
        <f t="shared" si="174"/>
        <v>NEGATIF</v>
      </c>
      <c r="BO118">
        <f t="shared" si="175"/>
        <v>42</v>
      </c>
      <c r="BP118">
        <f t="shared" si="176"/>
        <v>50</v>
      </c>
      <c r="BQ118">
        <f t="shared" si="177"/>
        <v>45</v>
      </c>
    </row>
    <row r="119" spans="1:69">
      <c r="A119">
        <f t="shared" ref="A119" si="222">A117</f>
        <v>7.0027777777777782</v>
      </c>
      <c r="B119">
        <f t="shared" si="194"/>
        <v>111.315</v>
      </c>
      <c r="C119">
        <f>INT(G3/15)</f>
        <v>7</v>
      </c>
      <c r="D119">
        <f>L3</f>
        <v>2013</v>
      </c>
      <c r="E119">
        <f>L2</f>
        <v>12</v>
      </c>
      <c r="F119">
        <f>L4</f>
        <v>3</v>
      </c>
      <c r="H119">
        <v>2</v>
      </c>
      <c r="I119">
        <v>45</v>
      </c>
      <c r="J119">
        <f t="shared" si="212"/>
        <v>2.75</v>
      </c>
      <c r="L119">
        <f t="shared" si="123"/>
        <v>20</v>
      </c>
      <c r="M119">
        <f t="shared" si="124"/>
        <v>-13</v>
      </c>
      <c r="N119">
        <f t="shared" si="125"/>
        <v>2456629.322916667</v>
      </c>
      <c r="O119">
        <f t="shared" si="221"/>
        <v>7.9270719030230497E-4</v>
      </c>
      <c r="P119">
        <f t="shared" si="213"/>
        <v>2456629.3237093743</v>
      </c>
      <c r="Q119">
        <f t="shared" si="214"/>
        <v>0.13920119669744815</v>
      </c>
      <c r="R119">
        <f t="shared" si="128"/>
        <v>251.81630818935173</v>
      </c>
      <c r="S119">
        <f t="shared" si="129"/>
        <v>328.63998173162963</v>
      </c>
      <c r="T119">
        <f t="shared" si="130"/>
        <v>-1.0140226173311926</v>
      </c>
      <c r="U119">
        <f t="shared" si="131"/>
        <v>4.3950236881209479</v>
      </c>
      <c r="V119">
        <f t="shared" si="132"/>
        <v>5.7358497349109525</v>
      </c>
      <c r="W119">
        <f t="shared" si="133"/>
        <v>1.6702753549738707E-2</v>
      </c>
      <c r="X119">
        <f t="shared" si="134"/>
        <v>250.80228557202054</v>
      </c>
      <c r="Y119">
        <f t="shared" si="135"/>
        <v>327.62595911429844</v>
      </c>
      <c r="Z119">
        <f t="shared" si="136"/>
        <v>5.718151701548833</v>
      </c>
      <c r="AA119">
        <f t="shared" si="137"/>
        <v>215.81043803207328</v>
      </c>
      <c r="AB119">
        <f t="shared" si="138"/>
        <v>3.7666027038308707</v>
      </c>
      <c r="AC119">
        <f t="shared" si="139"/>
        <v>23.437480913973943</v>
      </c>
      <c r="AD119">
        <f t="shared" si="140"/>
        <v>-2.1999412617773272E-3</v>
      </c>
      <c r="AE119">
        <f t="shared" si="141"/>
        <v>23.435280972712164</v>
      </c>
      <c r="AF119">
        <f t="shared" si="142"/>
        <v>2456629.5</v>
      </c>
      <c r="AG119">
        <f t="shared" si="143"/>
        <v>0.13920602327173168</v>
      </c>
      <c r="AH119">
        <f t="shared" si="144"/>
        <v>4.7989773183203397</v>
      </c>
      <c r="AI119">
        <f t="shared" si="145"/>
        <v>0.53734120358283999</v>
      </c>
      <c r="AJ119">
        <f t="shared" si="146"/>
        <v>0.40902281410380664</v>
      </c>
      <c r="AK119">
        <f t="shared" si="147"/>
        <v>7.9583412035828403</v>
      </c>
      <c r="AL119">
        <f t="shared" si="179"/>
        <v>230.15980452128483</v>
      </c>
      <c r="AM119">
        <f t="shared" si="148"/>
        <v>4.0170463946429518</v>
      </c>
      <c r="AN119">
        <f t="shared" si="149"/>
        <v>0.98581547720169171</v>
      </c>
      <c r="AO119" t="s">
        <v>137</v>
      </c>
      <c r="AP119">
        <f t="shared" si="150"/>
        <v>250.79939237594385</v>
      </c>
      <c r="AQ119">
        <f t="shared" si="151"/>
        <v>250</v>
      </c>
      <c r="AR119">
        <f t="shared" si="152"/>
        <v>47</v>
      </c>
      <c r="AS119">
        <f t="shared" si="153"/>
        <v>57</v>
      </c>
      <c r="AT119">
        <f t="shared" si="154"/>
        <v>4.3772751589613845</v>
      </c>
      <c r="AU119">
        <f t="shared" si="155"/>
        <v>249.21531353245777</v>
      </c>
      <c r="AV119" s="18">
        <f t="shared" si="156"/>
        <v>16.614354235497185</v>
      </c>
      <c r="AW119">
        <f t="shared" si="157"/>
        <v>4.3496277675313681</v>
      </c>
      <c r="AX119">
        <f t="shared" si="158"/>
        <v>-22.060740831883511</v>
      </c>
      <c r="AY119" t="str">
        <f t="shared" si="159"/>
        <v>NEGATIF</v>
      </c>
      <c r="AZ119">
        <f t="shared" si="160"/>
        <v>22</v>
      </c>
      <c r="BA119">
        <f t="shared" si="161"/>
        <v>3</v>
      </c>
      <c r="BB119">
        <f t="shared" si="162"/>
        <v>38</v>
      </c>
      <c r="BC119">
        <f t="shared" si="163"/>
        <v>-0.38503256294552013</v>
      </c>
      <c r="BD119">
        <f t="shared" si="164"/>
        <v>-1.1713539422977299</v>
      </c>
      <c r="BE119">
        <f t="shared" si="165"/>
        <v>0.12222152900771403</v>
      </c>
      <c r="BF119">
        <f t="shared" si="166"/>
        <v>1.9428132568574878</v>
      </c>
      <c r="BG119">
        <f t="shared" si="167"/>
        <v>-67.758851267637453</v>
      </c>
      <c r="BH119">
        <f t="shared" si="168"/>
        <v>16.614354235497185</v>
      </c>
      <c r="BI119">
        <f t="shared" si="169"/>
        <v>112.24114873236255</v>
      </c>
      <c r="BJ119">
        <f t="shared" si="170"/>
        <v>112</v>
      </c>
      <c r="BK119">
        <f t="shared" si="171"/>
        <v>14</v>
      </c>
      <c r="BL119">
        <f t="shared" si="172"/>
        <v>28</v>
      </c>
      <c r="BM119">
        <f t="shared" si="173"/>
        <v>-39.427841055409033</v>
      </c>
      <c r="BN119" t="str">
        <f t="shared" si="174"/>
        <v>NEGATIF</v>
      </c>
      <c r="BO119">
        <f t="shared" si="175"/>
        <v>39</v>
      </c>
      <c r="BP119">
        <f t="shared" si="176"/>
        <v>25</v>
      </c>
      <c r="BQ119">
        <f t="shared" si="177"/>
        <v>40</v>
      </c>
    </row>
    <row r="120" spans="1:69">
      <c r="A120">
        <f t="shared" ref="A120" si="223">A118</f>
        <v>7.0027777777777782</v>
      </c>
      <c r="B120">
        <f t="shared" si="194"/>
        <v>111.315</v>
      </c>
      <c r="C120">
        <f>INT(G3/15)</f>
        <v>7</v>
      </c>
      <c r="D120">
        <f>L3</f>
        <v>2013</v>
      </c>
      <c r="E120">
        <f>L2</f>
        <v>12</v>
      </c>
      <c r="F120">
        <f>L4</f>
        <v>3</v>
      </c>
      <c r="H120">
        <v>3</v>
      </c>
      <c r="I120">
        <v>0</v>
      </c>
      <c r="J120">
        <f t="shared" si="212"/>
        <v>3</v>
      </c>
      <c r="L120">
        <f t="shared" si="123"/>
        <v>20</v>
      </c>
      <c r="M120">
        <f t="shared" si="124"/>
        <v>-13</v>
      </c>
      <c r="N120">
        <f t="shared" si="125"/>
        <v>2456629.3333333335</v>
      </c>
      <c r="O120">
        <f t="shared" si="221"/>
        <v>7.9270719030230497E-4</v>
      </c>
      <c r="P120">
        <f t="shared" si="213"/>
        <v>2456629.3341260408</v>
      </c>
      <c r="Q120">
        <f t="shared" si="214"/>
        <v>0.13920148189023424</v>
      </c>
      <c r="R120">
        <f t="shared" si="128"/>
        <v>251.82657534919235</v>
      </c>
      <c r="S120">
        <f t="shared" si="129"/>
        <v>328.65024840108163</v>
      </c>
      <c r="T120">
        <f t="shared" si="130"/>
        <v>-1.0137264905964767</v>
      </c>
      <c r="U120">
        <f t="shared" si="131"/>
        <v>4.3952028838649957</v>
      </c>
      <c r="V120">
        <f t="shared" si="132"/>
        <v>5.7360289220961036</v>
      </c>
      <c r="W120">
        <f t="shared" si="133"/>
        <v>1.6702753537760611E-2</v>
      </c>
      <c r="X120">
        <f t="shared" si="134"/>
        <v>250.81284885859588</v>
      </c>
      <c r="Y120">
        <f t="shared" si="135"/>
        <v>327.63652191048516</v>
      </c>
      <c r="Z120">
        <f t="shared" si="136"/>
        <v>5.7183360571205082</v>
      </c>
      <c r="AA120">
        <f t="shared" si="137"/>
        <v>215.80988643036463</v>
      </c>
      <c r="AB120">
        <f t="shared" si="138"/>
        <v>3.7665930765648952</v>
      </c>
      <c r="AC120">
        <f t="shared" si="139"/>
        <v>23.437480910265247</v>
      </c>
      <c r="AD120">
        <f t="shared" si="140"/>
        <v>-2.199989296586951E-3</v>
      </c>
      <c r="AE120">
        <f t="shared" si="141"/>
        <v>23.435280920968658</v>
      </c>
      <c r="AF120">
        <f t="shared" si="142"/>
        <v>2456629.5</v>
      </c>
      <c r="AG120">
        <f t="shared" si="143"/>
        <v>0.13920602327173168</v>
      </c>
      <c r="AH120">
        <f t="shared" si="144"/>
        <v>4.7989773183203397</v>
      </c>
      <c r="AI120">
        <f t="shared" si="145"/>
        <v>0.78802568092033987</v>
      </c>
      <c r="AJ120">
        <f t="shared" si="146"/>
        <v>0.4090228132007121</v>
      </c>
      <c r="AK120">
        <f t="shared" si="147"/>
        <v>8.209025680920341</v>
      </c>
      <c r="AL120">
        <f t="shared" si="179"/>
        <v>233.90878791635717</v>
      </c>
      <c r="AM120">
        <f t="shared" si="148"/>
        <v>4.082478498489559</v>
      </c>
      <c r="AN120">
        <f t="shared" si="149"/>
        <v>0.98581387467995729</v>
      </c>
      <c r="AO120" t="s">
        <v>137</v>
      </c>
      <c r="AP120">
        <f t="shared" si="150"/>
        <v>250.80995562520019</v>
      </c>
      <c r="AQ120">
        <f t="shared" si="151"/>
        <v>250</v>
      </c>
      <c r="AR120">
        <f t="shared" si="152"/>
        <v>48</v>
      </c>
      <c r="AS120">
        <f t="shared" si="153"/>
        <v>35</v>
      </c>
      <c r="AT120">
        <f t="shared" si="154"/>
        <v>4.3774595224406161</v>
      </c>
      <c r="AU120">
        <f t="shared" si="155"/>
        <v>249.22659729744794</v>
      </c>
      <c r="AV120" s="18">
        <f t="shared" si="156"/>
        <v>16.615106486496529</v>
      </c>
      <c r="AW120">
        <f t="shared" si="157"/>
        <v>4.349824706382468</v>
      </c>
      <c r="AX120">
        <f t="shared" si="158"/>
        <v>-22.062231201407101</v>
      </c>
      <c r="AY120" t="str">
        <f t="shared" si="159"/>
        <v>NEGATIF</v>
      </c>
      <c r="AZ120">
        <f t="shared" si="160"/>
        <v>22</v>
      </c>
      <c r="BA120">
        <f t="shared" si="161"/>
        <v>3</v>
      </c>
      <c r="BB120">
        <f t="shared" si="162"/>
        <v>44</v>
      </c>
      <c r="BC120">
        <f t="shared" si="163"/>
        <v>-0.38505857480077815</v>
      </c>
      <c r="BD120">
        <f t="shared" si="164"/>
        <v>-1.182615051989407</v>
      </c>
      <c r="BE120">
        <f t="shared" si="165"/>
        <v>0.12222152900771403</v>
      </c>
      <c r="BF120">
        <f t="shared" si="166"/>
        <v>1.9428132568574878</v>
      </c>
      <c r="BG120">
        <f t="shared" si="167"/>
        <v>-68.249648035758398</v>
      </c>
      <c r="BH120">
        <f t="shared" si="168"/>
        <v>16.615106486496529</v>
      </c>
      <c r="BI120">
        <f t="shared" si="169"/>
        <v>111.7503519642416</v>
      </c>
      <c r="BJ120">
        <f t="shared" si="170"/>
        <v>111</v>
      </c>
      <c r="BK120">
        <f t="shared" si="171"/>
        <v>45</v>
      </c>
      <c r="BL120">
        <f t="shared" si="172"/>
        <v>1</v>
      </c>
      <c r="BM120">
        <f t="shared" si="173"/>
        <v>-35.99110909114237</v>
      </c>
      <c r="BN120" t="str">
        <f t="shared" si="174"/>
        <v>NEGATIF</v>
      </c>
      <c r="BO120">
        <f t="shared" si="175"/>
        <v>35</v>
      </c>
      <c r="BP120">
        <f t="shared" si="176"/>
        <v>59</v>
      </c>
      <c r="BQ120">
        <f t="shared" si="177"/>
        <v>27</v>
      </c>
    </row>
    <row r="121" spans="1:69">
      <c r="A121">
        <f t="shared" ref="A121" si="224">A119</f>
        <v>7.0027777777777782</v>
      </c>
      <c r="B121">
        <f t="shared" si="194"/>
        <v>111.315</v>
      </c>
      <c r="C121">
        <f>INT(G3/15)</f>
        <v>7</v>
      </c>
      <c r="D121">
        <f>L3</f>
        <v>2013</v>
      </c>
      <c r="E121">
        <f>L2</f>
        <v>12</v>
      </c>
      <c r="F121">
        <f>L4</f>
        <v>3</v>
      </c>
      <c r="H121">
        <v>3</v>
      </c>
      <c r="I121">
        <v>15</v>
      </c>
      <c r="J121">
        <f t="shared" si="212"/>
        <v>3.25</v>
      </c>
      <c r="L121">
        <f t="shared" si="123"/>
        <v>20</v>
      </c>
      <c r="M121">
        <f t="shared" si="124"/>
        <v>-13</v>
      </c>
      <c r="N121">
        <f t="shared" si="125"/>
        <v>2456629.34375</v>
      </c>
      <c r="O121">
        <f t="shared" si="221"/>
        <v>7.9270719030230497E-4</v>
      </c>
      <c r="P121">
        <f t="shared" si="213"/>
        <v>2456629.3445427073</v>
      </c>
      <c r="Q121">
        <f t="shared" si="214"/>
        <v>0.13920176708302032</v>
      </c>
      <c r="R121">
        <f t="shared" si="128"/>
        <v>251.83684250903298</v>
      </c>
      <c r="S121">
        <f t="shared" si="129"/>
        <v>328.66051507053271</v>
      </c>
      <c r="T121">
        <f t="shared" si="130"/>
        <v>-1.013430329533221</v>
      </c>
      <c r="U121">
        <f t="shared" si="131"/>
        <v>4.3953820796090426</v>
      </c>
      <c r="V121">
        <f t="shared" si="132"/>
        <v>5.7362081092812396</v>
      </c>
      <c r="W121">
        <f t="shared" si="133"/>
        <v>1.6702753525782512E-2</v>
      </c>
      <c r="X121">
        <f t="shared" si="134"/>
        <v>250.82341217949977</v>
      </c>
      <c r="Y121">
        <f t="shared" si="135"/>
        <v>327.6470847409995</v>
      </c>
      <c r="Z121">
        <f t="shared" si="136"/>
        <v>5.7185204132913139</v>
      </c>
      <c r="AA121">
        <f t="shared" si="137"/>
        <v>215.80933482865598</v>
      </c>
      <c r="AB121">
        <f t="shared" si="138"/>
        <v>3.7665834492989196</v>
      </c>
      <c r="AC121">
        <f t="shared" si="139"/>
        <v>23.437480906556551</v>
      </c>
      <c r="AD121">
        <f t="shared" si="140"/>
        <v>-2.2000373148241448E-3</v>
      </c>
      <c r="AE121">
        <f t="shared" si="141"/>
        <v>23.435280869241726</v>
      </c>
      <c r="AF121">
        <f t="shared" si="142"/>
        <v>2456629.5</v>
      </c>
      <c r="AG121">
        <f t="shared" si="143"/>
        <v>0.13920602327173168</v>
      </c>
      <c r="AH121">
        <f t="shared" si="144"/>
        <v>4.7989773183203397</v>
      </c>
      <c r="AI121">
        <f t="shared" si="145"/>
        <v>1.0387101582578397</v>
      </c>
      <c r="AJ121">
        <f t="shared" si="146"/>
        <v>0.40902281229790682</v>
      </c>
      <c r="AK121">
        <f t="shared" si="147"/>
        <v>8.45971015825784</v>
      </c>
      <c r="AL121">
        <f t="shared" si="179"/>
        <v>237.65777103690439</v>
      </c>
      <c r="AM121">
        <f t="shared" si="148"/>
        <v>4.1479105975447998</v>
      </c>
      <c r="AN121">
        <f t="shared" si="149"/>
        <v>0.98581227262434812</v>
      </c>
      <c r="AO121" t="s">
        <v>137</v>
      </c>
      <c r="AP121">
        <f t="shared" si="150"/>
        <v>250.82051890878478</v>
      </c>
      <c r="AQ121">
        <f t="shared" si="151"/>
        <v>250</v>
      </c>
      <c r="AR121">
        <f t="shared" si="152"/>
        <v>49</v>
      </c>
      <c r="AS121">
        <f t="shared" si="153"/>
        <v>13</v>
      </c>
      <c r="AT121">
        <f t="shared" si="154"/>
        <v>4.3776438865189888</v>
      </c>
      <c r="AU121">
        <f t="shared" si="155"/>
        <v>249.2378813369632</v>
      </c>
      <c r="AV121" s="18">
        <f t="shared" si="156"/>
        <v>16.615858755797547</v>
      </c>
      <c r="AW121">
        <f t="shared" si="157"/>
        <v>4.3500216500249342</v>
      </c>
      <c r="AX121">
        <f t="shared" si="158"/>
        <v>-22.063720802190055</v>
      </c>
      <c r="AY121" t="str">
        <f t="shared" si="159"/>
        <v>NEGATIF</v>
      </c>
      <c r="AZ121">
        <f t="shared" si="160"/>
        <v>22</v>
      </c>
      <c r="BA121">
        <f t="shared" si="161"/>
        <v>3</v>
      </c>
      <c r="BB121">
        <f t="shared" si="162"/>
        <v>49</v>
      </c>
      <c r="BC121">
        <f t="shared" si="163"/>
        <v>-0.38508457323898099</v>
      </c>
      <c r="BD121">
        <f t="shared" si="164"/>
        <v>-1.1911810715512647</v>
      </c>
      <c r="BE121">
        <f t="shared" si="165"/>
        <v>0.12222152900771403</v>
      </c>
      <c r="BF121">
        <f t="shared" si="166"/>
        <v>1.9428132568574878</v>
      </c>
      <c r="BG121">
        <f t="shared" si="167"/>
        <v>-68.606857985749002</v>
      </c>
      <c r="BH121">
        <f t="shared" si="168"/>
        <v>16.615858755797547</v>
      </c>
      <c r="BI121">
        <f t="shared" si="169"/>
        <v>111.393142014251</v>
      </c>
      <c r="BJ121">
        <f t="shared" si="170"/>
        <v>111</v>
      </c>
      <c r="BK121">
        <f t="shared" si="171"/>
        <v>23</v>
      </c>
      <c r="BL121">
        <f t="shared" si="172"/>
        <v>35</v>
      </c>
      <c r="BM121">
        <f t="shared" si="173"/>
        <v>-32.54048566115717</v>
      </c>
      <c r="BN121" t="str">
        <f t="shared" si="174"/>
        <v>NEGATIF</v>
      </c>
      <c r="BO121">
        <f t="shared" si="175"/>
        <v>32</v>
      </c>
      <c r="BP121">
        <f t="shared" si="176"/>
        <v>32</v>
      </c>
      <c r="BQ121">
        <f t="shared" si="177"/>
        <v>25</v>
      </c>
    </row>
    <row r="122" spans="1:69">
      <c r="A122">
        <f t="shared" ref="A122" si="225">A120</f>
        <v>7.0027777777777782</v>
      </c>
      <c r="B122">
        <f t="shared" si="194"/>
        <v>111.315</v>
      </c>
      <c r="C122">
        <f>INT(G3/15)</f>
        <v>7</v>
      </c>
      <c r="D122">
        <f>L3</f>
        <v>2013</v>
      </c>
      <c r="E122">
        <f>L2</f>
        <v>12</v>
      </c>
      <c r="F122">
        <f>L4</f>
        <v>3</v>
      </c>
      <c r="H122">
        <v>3</v>
      </c>
      <c r="I122">
        <v>30</v>
      </c>
      <c r="J122">
        <f t="shared" si="212"/>
        <v>3.5</v>
      </c>
      <c r="L122">
        <f t="shared" si="123"/>
        <v>20</v>
      </c>
      <c r="M122">
        <f t="shared" si="124"/>
        <v>-13</v>
      </c>
      <c r="N122">
        <f t="shared" si="125"/>
        <v>2456629.354166667</v>
      </c>
      <c r="O122">
        <f t="shared" si="221"/>
        <v>7.9270719030230497E-4</v>
      </c>
      <c r="P122">
        <f t="shared" si="213"/>
        <v>2456629.3549593743</v>
      </c>
      <c r="Q122">
        <f t="shared" si="214"/>
        <v>0.13920205227581914</v>
      </c>
      <c r="R122">
        <f t="shared" si="128"/>
        <v>251.84710966933199</v>
      </c>
      <c r="S122">
        <f t="shared" si="129"/>
        <v>328.67078174044309</v>
      </c>
      <c r="T122">
        <f t="shared" si="130"/>
        <v>-1.0131341341379725</v>
      </c>
      <c r="U122">
        <f t="shared" si="131"/>
        <v>4.3955612753610911</v>
      </c>
      <c r="V122">
        <f t="shared" si="132"/>
        <v>5.7363872964743905</v>
      </c>
      <c r="W122">
        <f t="shared" si="133"/>
        <v>1.6702753513804416E-2</v>
      </c>
      <c r="X122">
        <f t="shared" si="134"/>
        <v>250.83397553519401</v>
      </c>
      <c r="Y122">
        <f t="shared" si="135"/>
        <v>327.65764760630509</v>
      </c>
      <c r="Z122">
        <f t="shared" si="136"/>
        <v>5.7187047700693405</v>
      </c>
      <c r="AA122">
        <f t="shared" si="137"/>
        <v>215.80878322692271</v>
      </c>
      <c r="AB122">
        <f t="shared" si="138"/>
        <v>3.7665738220325142</v>
      </c>
      <c r="AC122">
        <f t="shared" si="139"/>
        <v>23.437480902847856</v>
      </c>
      <c r="AD122">
        <f t="shared" si="140"/>
        <v>-2.2000853164867323E-3</v>
      </c>
      <c r="AE122">
        <f t="shared" si="141"/>
        <v>23.435280817531368</v>
      </c>
      <c r="AF122">
        <f t="shared" si="142"/>
        <v>2456629.5</v>
      </c>
      <c r="AG122">
        <f t="shared" si="143"/>
        <v>0.13920602327173168</v>
      </c>
      <c r="AH122">
        <f t="shared" si="144"/>
        <v>4.7989773183203397</v>
      </c>
      <c r="AI122">
        <f t="shared" si="145"/>
        <v>1.2893946355953396</v>
      </c>
      <c r="AJ122">
        <f t="shared" si="146"/>
        <v>0.40902281139539082</v>
      </c>
      <c r="AK122">
        <f t="shared" si="147"/>
        <v>8.710394635595339</v>
      </c>
      <c r="AL122">
        <f t="shared" si="179"/>
        <v>241.4067538825316</v>
      </c>
      <c r="AM122">
        <f t="shared" si="148"/>
        <v>4.2133426918017811</v>
      </c>
      <c r="AN122">
        <f t="shared" si="149"/>
        <v>0.98581067103484843</v>
      </c>
      <c r="AO122" t="s">
        <v>137</v>
      </c>
      <c r="AP122">
        <f t="shared" si="150"/>
        <v>250.83108222715947</v>
      </c>
      <c r="AQ122">
        <f t="shared" si="151"/>
        <v>250</v>
      </c>
      <c r="AR122">
        <f t="shared" si="152"/>
        <v>49</v>
      </c>
      <c r="AS122">
        <f t="shared" si="153"/>
        <v>51</v>
      </c>
      <c r="AT122">
        <f t="shared" si="154"/>
        <v>4.3778282512045639</v>
      </c>
      <c r="AU122">
        <f t="shared" si="155"/>
        <v>249.24916565139847</v>
      </c>
      <c r="AV122" s="18">
        <f t="shared" si="156"/>
        <v>16.616611043426566</v>
      </c>
      <c r="AW122">
        <f t="shared" si="157"/>
        <v>4.3502185984656601</v>
      </c>
      <c r="AX122">
        <f t="shared" si="158"/>
        <v>-22.065209634215833</v>
      </c>
      <c r="AY122" t="str">
        <f t="shared" si="159"/>
        <v>NEGATIF</v>
      </c>
      <c r="AZ122">
        <f t="shared" si="160"/>
        <v>22</v>
      </c>
      <c r="BA122">
        <f t="shared" si="161"/>
        <v>3</v>
      </c>
      <c r="BB122">
        <f t="shared" si="162"/>
        <v>54</v>
      </c>
      <c r="BC122">
        <f t="shared" si="163"/>
        <v>-0.38511055825983992</v>
      </c>
      <c r="BD122">
        <f t="shared" si="164"/>
        <v>-1.197415561299485</v>
      </c>
      <c r="BE122">
        <f t="shared" si="165"/>
        <v>0.12222152900771403</v>
      </c>
      <c r="BF122">
        <f t="shared" si="166"/>
        <v>1.9428132568574878</v>
      </c>
      <c r="BG122">
        <f t="shared" si="167"/>
        <v>-68.846388222812578</v>
      </c>
      <c r="BH122">
        <f t="shared" si="168"/>
        <v>16.616611043426566</v>
      </c>
      <c r="BI122">
        <f t="shared" si="169"/>
        <v>111.15361177718742</v>
      </c>
      <c r="BJ122">
        <f t="shared" si="170"/>
        <v>111</v>
      </c>
      <c r="BK122">
        <f t="shared" si="171"/>
        <v>9</v>
      </c>
      <c r="BL122">
        <f t="shared" si="172"/>
        <v>13</v>
      </c>
      <c r="BM122">
        <f t="shared" si="173"/>
        <v>-29.079722428181423</v>
      </c>
      <c r="BN122" t="str">
        <f t="shared" si="174"/>
        <v>NEGATIF</v>
      </c>
      <c r="BO122">
        <f t="shared" si="175"/>
        <v>29</v>
      </c>
      <c r="BP122">
        <f t="shared" si="176"/>
        <v>4</v>
      </c>
      <c r="BQ122">
        <f t="shared" si="177"/>
        <v>47</v>
      </c>
    </row>
    <row r="123" spans="1:69">
      <c r="A123">
        <f t="shared" ref="A123" si="226">A121</f>
        <v>7.0027777777777782</v>
      </c>
      <c r="B123">
        <f t="shared" si="194"/>
        <v>111.315</v>
      </c>
      <c r="C123">
        <f>INT(G3/15)</f>
        <v>7</v>
      </c>
      <c r="D123">
        <f>L3</f>
        <v>2013</v>
      </c>
      <c r="E123">
        <f>L2</f>
        <v>12</v>
      </c>
      <c r="F123">
        <f>L4</f>
        <v>3</v>
      </c>
      <c r="H123">
        <v>3</v>
      </c>
      <c r="I123">
        <v>45</v>
      </c>
      <c r="J123">
        <f t="shared" si="212"/>
        <v>3.75</v>
      </c>
      <c r="L123">
        <f t="shared" si="123"/>
        <v>20</v>
      </c>
      <c r="M123">
        <f t="shared" si="124"/>
        <v>-13</v>
      </c>
      <c r="N123">
        <f t="shared" si="125"/>
        <v>2456629.3645833335</v>
      </c>
      <c r="O123">
        <f t="shared" si="221"/>
        <v>7.9270719030230497E-4</v>
      </c>
      <c r="P123">
        <f t="shared" si="213"/>
        <v>2456629.3653760408</v>
      </c>
      <c r="Q123">
        <f t="shared" si="214"/>
        <v>0.13920233746860519</v>
      </c>
      <c r="R123">
        <f t="shared" si="128"/>
        <v>251.85737682917079</v>
      </c>
      <c r="S123">
        <f t="shared" si="129"/>
        <v>328.68104840989326</v>
      </c>
      <c r="T123">
        <f t="shared" si="130"/>
        <v>-1.0128379044470781</v>
      </c>
      <c r="U123">
        <f t="shared" si="131"/>
        <v>4.395740471105106</v>
      </c>
      <c r="V123">
        <f t="shared" si="132"/>
        <v>5.7365664836595105</v>
      </c>
      <c r="W123">
        <f t="shared" si="133"/>
        <v>1.6702753501826321E-2</v>
      </c>
      <c r="X123">
        <f t="shared" si="134"/>
        <v>250.84453892472371</v>
      </c>
      <c r="Y123">
        <f t="shared" si="135"/>
        <v>327.66821050544621</v>
      </c>
      <c r="Z123">
        <f t="shared" si="136"/>
        <v>5.7188891274379099</v>
      </c>
      <c r="AA123">
        <f t="shared" si="137"/>
        <v>215.80823162521412</v>
      </c>
      <c r="AB123">
        <f t="shared" si="138"/>
        <v>3.7665641947665396</v>
      </c>
      <c r="AC123">
        <f t="shared" si="139"/>
        <v>23.43748089913916</v>
      </c>
      <c r="AD123">
        <f t="shared" si="140"/>
        <v>-2.2001333015661019E-3</v>
      </c>
      <c r="AE123">
        <f t="shared" si="141"/>
        <v>23.435280765837593</v>
      </c>
      <c r="AF123">
        <f t="shared" si="142"/>
        <v>2456629.5</v>
      </c>
      <c r="AG123">
        <f t="shared" si="143"/>
        <v>0.13920602327173168</v>
      </c>
      <c r="AH123">
        <f t="shared" si="144"/>
        <v>4.7989773183203397</v>
      </c>
      <c r="AI123">
        <f t="shared" si="145"/>
        <v>1.5400791129328399</v>
      </c>
      <c r="AJ123">
        <f t="shared" si="146"/>
        <v>0.40902281049316425</v>
      </c>
      <c r="AK123">
        <f t="shared" si="147"/>
        <v>8.9610791129328398</v>
      </c>
      <c r="AL123">
        <f t="shared" si="179"/>
        <v>245.1557364543574</v>
      </c>
      <c r="AM123">
        <f t="shared" si="148"/>
        <v>4.2787747812800259</v>
      </c>
      <c r="AN123">
        <f t="shared" si="149"/>
        <v>0.98580906991165762</v>
      </c>
      <c r="AO123" t="s">
        <v>137</v>
      </c>
      <c r="AP123">
        <f t="shared" si="150"/>
        <v>250.84164557936936</v>
      </c>
      <c r="AQ123">
        <f t="shared" si="151"/>
        <v>250</v>
      </c>
      <c r="AR123">
        <f t="shared" si="152"/>
        <v>50</v>
      </c>
      <c r="AS123">
        <f t="shared" si="153"/>
        <v>29</v>
      </c>
      <c r="AT123">
        <f t="shared" si="154"/>
        <v>4.3780126164806745</v>
      </c>
      <c r="AU123">
        <f t="shared" si="155"/>
        <v>249.26045023963519</v>
      </c>
      <c r="AV123" s="18">
        <f t="shared" si="156"/>
        <v>16.617363349309013</v>
      </c>
      <c r="AW123">
        <f t="shared" si="157"/>
        <v>4.3504155516851233</v>
      </c>
      <c r="AX123">
        <f t="shared" si="158"/>
        <v>-22.066697697268278</v>
      </c>
      <c r="AY123" t="str">
        <f t="shared" si="159"/>
        <v>NEGATIF</v>
      </c>
      <c r="AZ123">
        <f t="shared" si="160"/>
        <v>22</v>
      </c>
      <c r="BA123">
        <f t="shared" si="161"/>
        <v>4</v>
      </c>
      <c r="BB123">
        <f t="shared" si="162"/>
        <v>0</v>
      </c>
      <c r="BC123">
        <f t="shared" si="163"/>
        <v>-0.38513652985958241</v>
      </c>
      <c r="BD123">
        <f t="shared" si="164"/>
        <v>-1.2015961525943268</v>
      </c>
      <c r="BE123">
        <f t="shared" si="165"/>
        <v>0.12222152900771403</v>
      </c>
      <c r="BF123">
        <f t="shared" si="166"/>
        <v>1.9428132568574878</v>
      </c>
      <c r="BG123">
        <f t="shared" si="167"/>
        <v>-68.980320667329863</v>
      </c>
      <c r="BH123">
        <f t="shared" si="168"/>
        <v>16.617363349309013</v>
      </c>
      <c r="BI123">
        <f t="shared" si="169"/>
        <v>111.01967933267014</v>
      </c>
      <c r="BJ123">
        <f t="shared" si="170"/>
        <v>111</v>
      </c>
      <c r="BK123">
        <f t="shared" si="171"/>
        <v>1</v>
      </c>
      <c r="BL123">
        <f t="shared" si="172"/>
        <v>10</v>
      </c>
      <c r="BM123">
        <f t="shared" si="173"/>
        <v>-25.611949649368508</v>
      </c>
      <c r="BN123" t="str">
        <f t="shared" si="174"/>
        <v>NEGATIF</v>
      </c>
      <c r="BO123">
        <f t="shared" si="175"/>
        <v>25</v>
      </c>
      <c r="BP123">
        <f t="shared" si="176"/>
        <v>36</v>
      </c>
      <c r="BQ123">
        <f t="shared" si="177"/>
        <v>43</v>
      </c>
    </row>
    <row r="124" spans="1:69">
      <c r="A124">
        <f t="shared" ref="A124" si="227">A122</f>
        <v>7.0027777777777782</v>
      </c>
      <c r="B124">
        <f t="shared" si="194"/>
        <v>111.315</v>
      </c>
      <c r="C124">
        <f>INT(G3/15)</f>
        <v>7</v>
      </c>
      <c r="D124">
        <f>L3</f>
        <v>2013</v>
      </c>
      <c r="E124">
        <f>L2</f>
        <v>12</v>
      </c>
      <c r="F124">
        <f>L4</f>
        <v>3</v>
      </c>
      <c r="H124">
        <v>4</v>
      </c>
      <c r="I124">
        <v>0</v>
      </c>
      <c r="J124">
        <f t="shared" si="212"/>
        <v>4</v>
      </c>
      <c r="L124">
        <f t="shared" si="123"/>
        <v>20</v>
      </c>
      <c r="M124">
        <f t="shared" si="124"/>
        <v>-13</v>
      </c>
      <c r="N124">
        <f t="shared" si="125"/>
        <v>2456629.375</v>
      </c>
      <c r="O124">
        <f t="shared" si="221"/>
        <v>7.9270719030230497E-4</v>
      </c>
      <c r="P124">
        <f t="shared" si="213"/>
        <v>2456629.3757927073</v>
      </c>
      <c r="Q124">
        <f t="shared" si="214"/>
        <v>0.13920262266139127</v>
      </c>
      <c r="R124">
        <f t="shared" si="128"/>
        <v>251.86764398901141</v>
      </c>
      <c r="S124">
        <f t="shared" si="129"/>
        <v>328.69131507934435</v>
      </c>
      <c r="T124">
        <f t="shared" si="130"/>
        <v>-1.0125416404570622</v>
      </c>
      <c r="U124">
        <f t="shared" si="131"/>
        <v>4.3959196668491538</v>
      </c>
      <c r="V124">
        <f t="shared" si="132"/>
        <v>5.7367456708446456</v>
      </c>
      <c r="W124">
        <f t="shared" si="133"/>
        <v>1.6702753489848222E-2</v>
      </c>
      <c r="X124">
        <f t="shared" si="134"/>
        <v>250.85510234855434</v>
      </c>
      <c r="Y124">
        <f t="shared" si="135"/>
        <v>327.67877343888728</v>
      </c>
      <c r="Z124">
        <f t="shared" si="136"/>
        <v>5.7190734854051248</v>
      </c>
      <c r="AA124">
        <f t="shared" si="137"/>
        <v>215.80768002350547</v>
      </c>
      <c r="AB124">
        <f t="shared" si="138"/>
        <v>3.7665545675005641</v>
      </c>
      <c r="AC124">
        <f t="shared" si="139"/>
        <v>23.437480895430465</v>
      </c>
      <c r="AD124">
        <f t="shared" si="140"/>
        <v>-2.2001812700600957E-3</v>
      </c>
      <c r="AE124">
        <f t="shared" si="141"/>
        <v>23.435280714160406</v>
      </c>
      <c r="AF124">
        <f t="shared" si="142"/>
        <v>2456629.5</v>
      </c>
      <c r="AG124">
        <f t="shared" si="143"/>
        <v>0.13920602327173168</v>
      </c>
      <c r="AH124">
        <f t="shared" si="144"/>
        <v>4.7989773183203397</v>
      </c>
      <c r="AI124">
        <f t="shared" si="145"/>
        <v>1.7907635902703398</v>
      </c>
      <c r="AJ124">
        <f t="shared" si="146"/>
        <v>0.40902280959122717</v>
      </c>
      <c r="AK124">
        <f t="shared" si="147"/>
        <v>9.2117635902703405</v>
      </c>
      <c r="AL124">
        <f t="shared" si="179"/>
        <v>248.90471875198293</v>
      </c>
      <c r="AM124">
        <f t="shared" si="148"/>
        <v>4.3442068659725734</v>
      </c>
      <c r="AN124">
        <f t="shared" si="149"/>
        <v>0.98580746925475982</v>
      </c>
      <c r="AO124" t="s">
        <v>137</v>
      </c>
      <c r="AP124">
        <f t="shared" si="150"/>
        <v>250.85220896587992</v>
      </c>
      <c r="AQ124">
        <f t="shared" si="151"/>
        <v>250</v>
      </c>
      <c r="AR124">
        <f t="shared" si="152"/>
        <v>51</v>
      </c>
      <c r="AS124">
        <f t="shared" si="153"/>
        <v>7</v>
      </c>
      <c r="AT124">
        <f t="shared" si="154"/>
        <v>4.378196982355445</v>
      </c>
      <c r="AU124">
        <f t="shared" si="155"/>
        <v>249.27173510207217</v>
      </c>
      <c r="AV124" s="18">
        <f t="shared" si="156"/>
        <v>16.618115673471479</v>
      </c>
      <c r="AW124">
        <f t="shared" si="157"/>
        <v>4.3506125096902828</v>
      </c>
      <c r="AX124">
        <f t="shared" si="158"/>
        <v>-22.068184991331464</v>
      </c>
      <c r="AY124" t="str">
        <f t="shared" si="159"/>
        <v>NEGATIF</v>
      </c>
      <c r="AZ124">
        <f t="shared" si="160"/>
        <v>22</v>
      </c>
      <c r="BA124">
        <f t="shared" si="161"/>
        <v>4</v>
      </c>
      <c r="BB124">
        <f t="shared" si="162"/>
        <v>5</v>
      </c>
      <c r="BC124">
        <f t="shared" si="163"/>
        <v>-0.38516248803793035</v>
      </c>
      <c r="BD124">
        <f t="shared" si="164"/>
        <v>-1.2039337147263982</v>
      </c>
      <c r="BE124">
        <f t="shared" si="165"/>
        <v>0.12222152900771403</v>
      </c>
      <c r="BF124">
        <f t="shared" si="166"/>
        <v>1.9428132568574878</v>
      </c>
      <c r="BG124">
        <f t="shared" si="167"/>
        <v>-69.017700340863414</v>
      </c>
      <c r="BH124">
        <f t="shared" si="168"/>
        <v>16.618115673471479</v>
      </c>
      <c r="BI124">
        <f t="shared" si="169"/>
        <v>110.98229965913659</v>
      </c>
      <c r="BJ124">
        <f t="shared" si="170"/>
        <v>110</v>
      </c>
      <c r="BK124">
        <f t="shared" si="171"/>
        <v>58</v>
      </c>
      <c r="BL124">
        <f t="shared" si="172"/>
        <v>56</v>
      </c>
      <c r="BM124">
        <f t="shared" si="173"/>
        <v>-22.139854707767945</v>
      </c>
      <c r="BN124" t="str">
        <f t="shared" si="174"/>
        <v>NEGATIF</v>
      </c>
      <c r="BO124">
        <f t="shared" si="175"/>
        <v>22</v>
      </c>
      <c r="BP124">
        <f t="shared" si="176"/>
        <v>8</v>
      </c>
      <c r="BQ124">
        <f t="shared" si="177"/>
        <v>23</v>
      </c>
    </row>
    <row r="125" spans="1:69">
      <c r="A125">
        <f t="shared" ref="A125" si="228">A123</f>
        <v>7.0027777777777782</v>
      </c>
      <c r="B125">
        <f t="shared" si="194"/>
        <v>111.315</v>
      </c>
      <c r="C125">
        <f>INT(G3/15)</f>
        <v>7</v>
      </c>
      <c r="D125">
        <f>L3</f>
        <v>2013</v>
      </c>
      <c r="E125">
        <f>L2</f>
        <v>12</v>
      </c>
      <c r="F125">
        <f>L4</f>
        <v>3</v>
      </c>
      <c r="H125">
        <v>4</v>
      </c>
      <c r="I125">
        <v>15</v>
      </c>
      <c r="J125">
        <f t="shared" si="212"/>
        <v>4.25</v>
      </c>
      <c r="L125">
        <f t="shared" si="123"/>
        <v>20</v>
      </c>
      <c r="M125">
        <f t="shared" si="124"/>
        <v>-13</v>
      </c>
      <c r="N125">
        <f t="shared" si="125"/>
        <v>2456629.385416667</v>
      </c>
      <c r="O125">
        <f t="shared" si="221"/>
        <v>7.9270719030230497E-4</v>
      </c>
      <c r="P125">
        <f t="shared" si="213"/>
        <v>2456629.3862093743</v>
      </c>
      <c r="Q125">
        <f t="shared" si="214"/>
        <v>0.13920290785419009</v>
      </c>
      <c r="R125">
        <f t="shared" si="128"/>
        <v>251.87791114931042</v>
      </c>
      <c r="S125">
        <f t="shared" si="129"/>
        <v>328.70158174925473</v>
      </c>
      <c r="T125">
        <f t="shared" si="130"/>
        <v>-1.0122453421645188</v>
      </c>
      <c r="U125">
        <f t="shared" si="131"/>
        <v>4.3960988626012014</v>
      </c>
      <c r="V125">
        <f t="shared" si="132"/>
        <v>5.7369248580377974</v>
      </c>
      <c r="W125">
        <f t="shared" si="133"/>
        <v>1.6702753477870126E-2</v>
      </c>
      <c r="X125">
        <f t="shared" si="134"/>
        <v>250.86566580714592</v>
      </c>
      <c r="Y125">
        <f t="shared" si="135"/>
        <v>327.6893364070902</v>
      </c>
      <c r="Z125">
        <f t="shared" si="136"/>
        <v>5.7192578439790491</v>
      </c>
      <c r="AA125">
        <f t="shared" si="137"/>
        <v>215.80712842177215</v>
      </c>
      <c r="AB125">
        <f t="shared" si="138"/>
        <v>3.7665449402341582</v>
      </c>
      <c r="AC125">
        <f t="shared" si="139"/>
        <v>23.437480891721769</v>
      </c>
      <c r="AD125">
        <f t="shared" si="140"/>
        <v>-2.2002292219665334E-3</v>
      </c>
      <c r="AE125">
        <f t="shared" si="141"/>
        <v>23.435280662499803</v>
      </c>
      <c r="AF125">
        <f t="shared" si="142"/>
        <v>2456629.5</v>
      </c>
      <c r="AG125">
        <f t="shared" si="143"/>
        <v>0.13920602327173168</v>
      </c>
      <c r="AH125">
        <f t="shared" si="144"/>
        <v>4.7989773183203397</v>
      </c>
      <c r="AI125">
        <f t="shared" si="145"/>
        <v>2.0414480676078397</v>
      </c>
      <c r="AJ125">
        <f t="shared" si="146"/>
        <v>0.40902280868957958</v>
      </c>
      <c r="AK125">
        <f t="shared" si="147"/>
        <v>9.4624480676078395</v>
      </c>
      <c r="AL125">
        <f t="shared" si="179"/>
        <v>252.65370077501541</v>
      </c>
      <c r="AM125">
        <f t="shared" si="148"/>
        <v>4.409638945872568</v>
      </c>
      <c r="AN125">
        <f t="shared" si="149"/>
        <v>0.98580586906413914</v>
      </c>
      <c r="AO125" t="s">
        <v>137</v>
      </c>
      <c r="AP125">
        <f t="shared" si="150"/>
        <v>250.86277238715118</v>
      </c>
      <c r="AQ125">
        <f t="shared" si="151"/>
        <v>250</v>
      </c>
      <c r="AR125">
        <f t="shared" si="152"/>
        <v>51</v>
      </c>
      <c r="AS125">
        <f t="shared" si="153"/>
        <v>45</v>
      </c>
      <c r="AT125">
        <f t="shared" si="154"/>
        <v>4.3783813488369034</v>
      </c>
      <c r="AU125">
        <f t="shared" si="155"/>
        <v>249.28302023910214</v>
      </c>
      <c r="AV125" s="18">
        <f t="shared" si="156"/>
        <v>16.618868015940144</v>
      </c>
      <c r="AW125">
        <f t="shared" si="157"/>
        <v>4.3508094724879944</v>
      </c>
      <c r="AX125">
        <f t="shared" si="158"/>
        <v>-22.069671516388585</v>
      </c>
      <c r="AY125" t="str">
        <f t="shared" si="159"/>
        <v>NEGATIF</v>
      </c>
      <c r="AZ125">
        <f t="shared" si="160"/>
        <v>22</v>
      </c>
      <c r="BA125">
        <f t="shared" si="161"/>
        <v>4</v>
      </c>
      <c r="BB125">
        <f t="shared" si="162"/>
        <v>10</v>
      </c>
      <c r="BC125">
        <f t="shared" si="163"/>
        <v>-0.38518843279459047</v>
      </c>
      <c r="BD125">
        <f t="shared" si="164"/>
        <v>-1.2045861131028792</v>
      </c>
      <c r="BE125">
        <f t="shared" si="165"/>
        <v>0.12222152900771403</v>
      </c>
      <c r="BF125">
        <f t="shared" si="166"/>
        <v>1.9428132568574878</v>
      </c>
      <c r="BG125">
        <f t="shared" si="167"/>
        <v>-68.965101810414581</v>
      </c>
      <c r="BH125">
        <f t="shared" si="168"/>
        <v>16.618868015940144</v>
      </c>
      <c r="BI125">
        <f t="shared" si="169"/>
        <v>111.03489818958542</v>
      </c>
      <c r="BJ125">
        <f t="shared" si="170"/>
        <v>111</v>
      </c>
      <c r="BK125">
        <f t="shared" si="171"/>
        <v>2</v>
      </c>
      <c r="BL125">
        <f t="shared" si="172"/>
        <v>5</v>
      </c>
      <c r="BM125">
        <f t="shared" si="173"/>
        <v>-18.665814922208813</v>
      </c>
      <c r="BN125" t="str">
        <f t="shared" si="174"/>
        <v>NEGATIF</v>
      </c>
      <c r="BO125">
        <f t="shared" si="175"/>
        <v>18</v>
      </c>
      <c r="BP125">
        <f t="shared" si="176"/>
        <v>39</v>
      </c>
      <c r="BQ125">
        <f t="shared" si="177"/>
        <v>56</v>
      </c>
    </row>
    <row r="126" spans="1:69">
      <c r="A126">
        <f t="shared" ref="A126" si="229">A124</f>
        <v>7.0027777777777782</v>
      </c>
      <c r="B126">
        <f t="shared" si="194"/>
        <v>111.315</v>
      </c>
      <c r="C126">
        <f>INT(G3/15)</f>
        <v>7</v>
      </c>
      <c r="D126">
        <f>L3</f>
        <v>2013</v>
      </c>
      <c r="E126">
        <f>L2</f>
        <v>12</v>
      </c>
      <c r="F126">
        <f>L4</f>
        <v>3</v>
      </c>
      <c r="H126">
        <v>4</v>
      </c>
      <c r="I126">
        <v>30</v>
      </c>
      <c r="J126">
        <f t="shared" si="212"/>
        <v>4.5</v>
      </c>
      <c r="L126">
        <f t="shared" si="123"/>
        <v>20</v>
      </c>
      <c r="M126">
        <f t="shared" si="124"/>
        <v>-13</v>
      </c>
      <c r="N126">
        <f t="shared" si="125"/>
        <v>2456629.3958333335</v>
      </c>
      <c r="O126">
        <f t="shared" si="221"/>
        <v>7.9270719030230497E-4</v>
      </c>
      <c r="P126">
        <f t="shared" si="213"/>
        <v>2456629.3966260408</v>
      </c>
      <c r="Q126">
        <f t="shared" si="214"/>
        <v>0.13920319304697618</v>
      </c>
      <c r="R126">
        <f t="shared" si="128"/>
        <v>251.88817830915013</v>
      </c>
      <c r="S126">
        <f t="shared" si="129"/>
        <v>328.71184841870581</v>
      </c>
      <c r="T126">
        <f t="shared" si="130"/>
        <v>-1.011949009605787</v>
      </c>
      <c r="U126">
        <f t="shared" si="131"/>
        <v>4.3962780583452332</v>
      </c>
      <c r="V126">
        <f t="shared" si="132"/>
        <v>5.7371040452229325</v>
      </c>
      <c r="W126">
        <f t="shared" si="133"/>
        <v>1.6702753465892027E-2</v>
      </c>
      <c r="X126">
        <f t="shared" si="134"/>
        <v>250.87622929954435</v>
      </c>
      <c r="Y126">
        <f t="shared" si="135"/>
        <v>327.6998994091</v>
      </c>
      <c r="Z126">
        <f t="shared" si="136"/>
        <v>5.7194422031430152</v>
      </c>
      <c r="AA126">
        <f t="shared" si="137"/>
        <v>215.8065768200635</v>
      </c>
      <c r="AB126">
        <f t="shared" si="138"/>
        <v>3.7665353129681822</v>
      </c>
      <c r="AC126">
        <f t="shared" si="139"/>
        <v>23.437480888013074</v>
      </c>
      <c r="AD126">
        <f t="shared" si="140"/>
        <v>-2.2002771572768188E-3</v>
      </c>
      <c r="AE126">
        <f t="shared" si="141"/>
        <v>23.435280610855798</v>
      </c>
      <c r="AF126">
        <f t="shared" si="142"/>
        <v>2456629.5</v>
      </c>
      <c r="AG126">
        <f t="shared" si="143"/>
        <v>0.13920602327173168</v>
      </c>
      <c r="AH126">
        <f t="shared" si="144"/>
        <v>4.7989773183203397</v>
      </c>
      <c r="AI126">
        <f t="shared" si="145"/>
        <v>2.29213254494534</v>
      </c>
      <c r="AJ126">
        <f t="shared" si="146"/>
        <v>0.40902280778822164</v>
      </c>
      <c r="AK126">
        <f t="shared" si="147"/>
        <v>9.7131325449453403</v>
      </c>
      <c r="AL126">
        <f t="shared" si="179"/>
        <v>256.4026825245727</v>
      </c>
      <c r="AM126">
        <f t="shared" si="148"/>
        <v>4.4750710209995201</v>
      </c>
      <c r="AN126">
        <f t="shared" si="149"/>
        <v>0.9858042693399951</v>
      </c>
      <c r="AO126" t="s">
        <v>137</v>
      </c>
      <c r="AP126">
        <f t="shared" si="150"/>
        <v>250.87333584222901</v>
      </c>
      <c r="AQ126">
        <f t="shared" si="151"/>
        <v>250</v>
      </c>
      <c r="AR126">
        <f t="shared" si="152"/>
        <v>52</v>
      </c>
      <c r="AS126">
        <f t="shared" si="153"/>
        <v>24</v>
      </c>
      <c r="AT126">
        <f t="shared" si="154"/>
        <v>4.3785657159083975</v>
      </c>
      <c r="AU126">
        <f t="shared" si="155"/>
        <v>249.29430564960734</v>
      </c>
      <c r="AV126" s="18">
        <f t="shared" si="156"/>
        <v>16.619620376640491</v>
      </c>
      <c r="AW126">
        <f t="shared" si="157"/>
        <v>4.3510064400587494</v>
      </c>
      <c r="AX126">
        <f t="shared" si="158"/>
        <v>-22.071157272223914</v>
      </c>
      <c r="AY126" t="str">
        <f t="shared" si="159"/>
        <v>NEGATIF</v>
      </c>
      <c r="AZ126">
        <f t="shared" si="160"/>
        <v>22</v>
      </c>
      <c r="BA126">
        <f t="shared" si="161"/>
        <v>4</v>
      </c>
      <c r="BB126">
        <f t="shared" si="162"/>
        <v>16</v>
      </c>
      <c r="BC126">
        <f t="shared" si="163"/>
        <v>-0.38521436412579768</v>
      </c>
      <c r="BD126">
        <f t="shared" si="164"/>
        <v>-1.2036680955648367</v>
      </c>
      <c r="BE126">
        <f t="shared" si="165"/>
        <v>0.12222152900771403</v>
      </c>
      <c r="BF126">
        <f t="shared" si="166"/>
        <v>1.9428132568574878</v>
      </c>
      <c r="BG126">
        <f t="shared" si="167"/>
        <v>-68.827033612992096</v>
      </c>
      <c r="BH126">
        <f t="shared" si="168"/>
        <v>16.619620376640491</v>
      </c>
      <c r="BI126">
        <f t="shared" si="169"/>
        <v>111.1729663870079</v>
      </c>
      <c r="BJ126">
        <f t="shared" si="170"/>
        <v>111</v>
      </c>
      <c r="BK126">
        <f t="shared" si="171"/>
        <v>10</v>
      </c>
      <c r="BL126">
        <f t="shared" si="172"/>
        <v>22</v>
      </c>
      <c r="BM126">
        <f t="shared" si="173"/>
        <v>-15.191999644742113</v>
      </c>
      <c r="BN126" t="str">
        <f t="shared" si="174"/>
        <v>NEGATIF</v>
      </c>
      <c r="BO126">
        <f t="shared" si="175"/>
        <v>15</v>
      </c>
      <c r="BP126">
        <f t="shared" si="176"/>
        <v>11</v>
      </c>
      <c r="BQ126">
        <f t="shared" si="177"/>
        <v>31</v>
      </c>
    </row>
    <row r="127" spans="1:69">
      <c r="A127">
        <f t="shared" ref="A127" si="230">A125</f>
        <v>7.0027777777777782</v>
      </c>
      <c r="B127">
        <f t="shared" si="194"/>
        <v>111.315</v>
      </c>
      <c r="C127">
        <f>INT(G3/15)</f>
        <v>7</v>
      </c>
      <c r="D127">
        <f>L3</f>
        <v>2013</v>
      </c>
      <c r="E127">
        <f>L2</f>
        <v>12</v>
      </c>
      <c r="F127">
        <f>L4</f>
        <v>3</v>
      </c>
      <c r="H127">
        <v>4</v>
      </c>
      <c r="I127">
        <v>45</v>
      </c>
      <c r="J127">
        <f t="shared" si="212"/>
        <v>4.75</v>
      </c>
      <c r="L127">
        <f t="shared" si="123"/>
        <v>20</v>
      </c>
      <c r="M127">
        <f t="shared" si="124"/>
        <v>-13</v>
      </c>
      <c r="N127">
        <f t="shared" si="125"/>
        <v>2456629.40625</v>
      </c>
      <c r="O127">
        <f t="shared" si="221"/>
        <v>7.9270719030230497E-4</v>
      </c>
      <c r="P127">
        <f t="shared" si="213"/>
        <v>2456629.4070427073</v>
      </c>
      <c r="Q127">
        <f t="shared" si="214"/>
        <v>0.13920347823976226</v>
      </c>
      <c r="R127">
        <f t="shared" si="128"/>
        <v>251.89844546899076</v>
      </c>
      <c r="S127">
        <f t="shared" si="129"/>
        <v>328.7221150881569</v>
      </c>
      <c r="T127">
        <f t="shared" si="130"/>
        <v>-1.0116526427774395</v>
      </c>
      <c r="U127">
        <f t="shared" si="131"/>
        <v>4.3964572540892801</v>
      </c>
      <c r="V127">
        <f t="shared" si="132"/>
        <v>5.7372832324080676</v>
      </c>
      <c r="W127">
        <f t="shared" si="133"/>
        <v>1.6702753453913931E-2</v>
      </c>
      <c r="X127">
        <f t="shared" si="134"/>
        <v>250.88679282621331</v>
      </c>
      <c r="Y127">
        <f t="shared" si="135"/>
        <v>327.71046244537945</v>
      </c>
      <c r="Z127">
        <f t="shared" si="136"/>
        <v>5.7196265629050993</v>
      </c>
      <c r="AA127">
        <f t="shared" si="137"/>
        <v>215.80602521835485</v>
      </c>
      <c r="AB127">
        <f t="shared" si="138"/>
        <v>3.7665256857022067</v>
      </c>
      <c r="AC127">
        <f t="shared" si="139"/>
        <v>23.437480884304378</v>
      </c>
      <c r="AD127">
        <f t="shared" si="140"/>
        <v>-2.2003250759887881E-3</v>
      </c>
      <c r="AE127">
        <f t="shared" si="141"/>
        <v>23.435280559228389</v>
      </c>
      <c r="AF127">
        <f t="shared" si="142"/>
        <v>2456629.5</v>
      </c>
      <c r="AG127">
        <f t="shared" si="143"/>
        <v>0.13920602327173168</v>
      </c>
      <c r="AH127">
        <f t="shared" si="144"/>
        <v>4.7989773183203397</v>
      </c>
      <c r="AI127">
        <f t="shared" si="145"/>
        <v>2.5428170222828399</v>
      </c>
      <c r="AJ127">
        <f t="shared" si="146"/>
        <v>0.40902280688715337</v>
      </c>
      <c r="AK127">
        <f t="shared" si="147"/>
        <v>9.9638170222828393</v>
      </c>
      <c r="AL127">
        <f t="shared" si="179"/>
        <v>260.15166400025817</v>
      </c>
      <c r="AM127">
        <f t="shared" si="148"/>
        <v>4.5405030913465074</v>
      </c>
      <c r="AN127">
        <f t="shared" si="149"/>
        <v>0.98580267008231171</v>
      </c>
      <c r="AO127" t="s">
        <v>137</v>
      </c>
      <c r="AP127">
        <f t="shared" si="150"/>
        <v>250.88389933157714</v>
      </c>
      <c r="AQ127">
        <f t="shared" si="151"/>
        <v>250</v>
      </c>
      <c r="AR127">
        <f t="shared" si="152"/>
        <v>53</v>
      </c>
      <c r="AS127">
        <f t="shared" si="153"/>
        <v>2</v>
      </c>
      <c r="AT127">
        <f t="shared" si="154"/>
        <v>4.378750083578022</v>
      </c>
      <c r="AU127">
        <f t="shared" si="155"/>
        <v>249.30559133398444</v>
      </c>
      <c r="AV127" s="18">
        <f t="shared" si="156"/>
        <v>16.620372755598961</v>
      </c>
      <c r="AW127">
        <f t="shared" si="157"/>
        <v>4.3512034124094709</v>
      </c>
      <c r="AX127">
        <f t="shared" si="158"/>
        <v>-22.072642258821283</v>
      </c>
      <c r="AY127" t="str">
        <f t="shared" si="159"/>
        <v>NEGATIF</v>
      </c>
      <c r="AZ127">
        <f t="shared" si="160"/>
        <v>22</v>
      </c>
      <c r="BA127">
        <f t="shared" si="161"/>
        <v>4</v>
      </c>
      <c r="BB127">
        <f t="shared" si="162"/>
        <v>21</v>
      </c>
      <c r="BC127">
        <f t="shared" si="163"/>
        <v>-0.38524028203126975</v>
      </c>
      <c r="BD127">
        <f t="shared" si="164"/>
        <v>-1.2012583509275208</v>
      </c>
      <c r="BE127">
        <f t="shared" si="165"/>
        <v>0.12222152900771403</v>
      </c>
      <c r="BF127">
        <f t="shared" si="166"/>
        <v>1.9428132568574878</v>
      </c>
      <c r="BG127">
        <f t="shared" si="167"/>
        <v>-68.606221402133528</v>
      </c>
      <c r="BH127">
        <f t="shared" si="168"/>
        <v>16.620372755598961</v>
      </c>
      <c r="BI127">
        <f t="shared" si="169"/>
        <v>111.39377859786647</v>
      </c>
      <c r="BJ127">
        <f t="shared" si="170"/>
        <v>111</v>
      </c>
      <c r="BK127">
        <f t="shared" si="171"/>
        <v>23</v>
      </c>
      <c r="BL127">
        <f t="shared" si="172"/>
        <v>37</v>
      </c>
      <c r="BM127">
        <f t="shared" si="173"/>
        <v>-11.720451873913493</v>
      </c>
      <c r="BN127" t="str">
        <f t="shared" si="174"/>
        <v>NEGATIF</v>
      </c>
      <c r="BO127">
        <f t="shared" si="175"/>
        <v>11</v>
      </c>
      <c r="BP127">
        <f t="shared" si="176"/>
        <v>43</v>
      </c>
      <c r="BQ127">
        <f t="shared" si="177"/>
        <v>13</v>
      </c>
    </row>
    <row r="128" spans="1:69">
      <c r="A128">
        <f t="shared" ref="A128" si="231">A126</f>
        <v>7.0027777777777782</v>
      </c>
      <c r="B128">
        <f t="shared" si="194"/>
        <v>111.315</v>
      </c>
      <c r="C128">
        <f>INT(G3/15)</f>
        <v>7</v>
      </c>
      <c r="D128">
        <f>L3</f>
        <v>2013</v>
      </c>
      <c r="E128">
        <f>L2</f>
        <v>12</v>
      </c>
      <c r="F128">
        <f>L4</f>
        <v>3</v>
      </c>
      <c r="H128">
        <v>5</v>
      </c>
      <c r="I128">
        <v>0</v>
      </c>
      <c r="J128">
        <f t="shared" si="212"/>
        <v>5</v>
      </c>
      <c r="L128">
        <f t="shared" si="123"/>
        <v>20</v>
      </c>
      <c r="M128">
        <f t="shared" si="124"/>
        <v>-13</v>
      </c>
      <c r="N128">
        <f t="shared" si="125"/>
        <v>2456629.416666667</v>
      </c>
      <c r="O128">
        <f t="shared" si="221"/>
        <v>7.9270719030230497E-4</v>
      </c>
      <c r="P128">
        <f t="shared" si="213"/>
        <v>2456629.4174593743</v>
      </c>
      <c r="Q128">
        <f t="shared" si="214"/>
        <v>0.13920376343256108</v>
      </c>
      <c r="R128">
        <f t="shared" si="128"/>
        <v>251.90871262928977</v>
      </c>
      <c r="S128">
        <f t="shared" si="129"/>
        <v>328.73238175806728</v>
      </c>
      <c r="T128">
        <f t="shared" si="130"/>
        <v>-1.011356241676044</v>
      </c>
      <c r="U128">
        <f t="shared" si="131"/>
        <v>4.3966364498413286</v>
      </c>
      <c r="V128">
        <f t="shared" si="132"/>
        <v>5.7374624196012194</v>
      </c>
      <c r="W128">
        <f t="shared" si="133"/>
        <v>1.6702753441935832E-2</v>
      </c>
      <c r="X128">
        <f t="shared" si="134"/>
        <v>250.89735638761371</v>
      </c>
      <c r="Y128">
        <f t="shared" si="135"/>
        <v>327.72102551639125</v>
      </c>
      <c r="Z128">
        <f t="shared" si="136"/>
        <v>5.7198109232733776</v>
      </c>
      <c r="AA128">
        <f t="shared" si="137"/>
        <v>215.80547361662158</v>
      </c>
      <c r="AB128">
        <f t="shared" si="138"/>
        <v>3.7665160584358017</v>
      </c>
      <c r="AC128">
        <f t="shared" si="139"/>
        <v>23.437480880595682</v>
      </c>
      <c r="AD128">
        <f t="shared" si="140"/>
        <v>-2.20037297810027E-3</v>
      </c>
      <c r="AE128">
        <f t="shared" si="141"/>
        <v>23.435280507617581</v>
      </c>
      <c r="AF128">
        <f t="shared" si="142"/>
        <v>2456629.5</v>
      </c>
      <c r="AG128">
        <f t="shared" si="143"/>
        <v>0.13920602327173168</v>
      </c>
      <c r="AH128">
        <f t="shared" si="144"/>
        <v>4.7989773183203397</v>
      </c>
      <c r="AI128">
        <f t="shared" si="145"/>
        <v>2.7935014996203398</v>
      </c>
      <c r="AJ128">
        <f t="shared" si="146"/>
        <v>0.40902280598637486</v>
      </c>
      <c r="AK128">
        <f t="shared" si="147"/>
        <v>10.21450149962034</v>
      </c>
      <c r="AL128">
        <f t="shared" si="179"/>
        <v>263.90064520167795</v>
      </c>
      <c r="AM128">
        <f t="shared" si="148"/>
        <v>4.6059351569066553</v>
      </c>
      <c r="AN128">
        <f t="shared" si="149"/>
        <v>0.98580107129107342</v>
      </c>
      <c r="AO128" t="s">
        <v>137</v>
      </c>
      <c r="AP128">
        <f t="shared" si="150"/>
        <v>250.89446285565643</v>
      </c>
      <c r="AQ128">
        <f t="shared" si="151"/>
        <v>250</v>
      </c>
      <c r="AR128">
        <f t="shared" si="152"/>
        <v>53</v>
      </c>
      <c r="AS128">
        <f t="shared" si="153"/>
        <v>40</v>
      </c>
      <c r="AT128">
        <f t="shared" si="154"/>
        <v>4.3789344518538194</v>
      </c>
      <c r="AU128">
        <f t="shared" si="155"/>
        <v>249.31687729262717</v>
      </c>
      <c r="AV128" s="18">
        <f t="shared" si="156"/>
        <v>16.62112515284181</v>
      </c>
      <c r="AW128">
        <f t="shared" si="157"/>
        <v>4.3514003895470301</v>
      </c>
      <c r="AX128">
        <f t="shared" si="158"/>
        <v>-22.074126476164022</v>
      </c>
      <c r="AY128" t="str">
        <f t="shared" si="159"/>
        <v>NEGATIF</v>
      </c>
      <c r="AZ128">
        <f t="shared" si="160"/>
        <v>22</v>
      </c>
      <c r="BA128">
        <f t="shared" si="161"/>
        <v>4</v>
      </c>
      <c r="BB128">
        <f t="shared" si="162"/>
        <v>26</v>
      </c>
      <c r="BC128">
        <f t="shared" si="163"/>
        <v>-0.38526618651071576</v>
      </c>
      <c r="BD128">
        <f t="shared" si="164"/>
        <v>-1.1974044508194308</v>
      </c>
      <c r="BE128">
        <f t="shared" si="165"/>
        <v>0.12222152900771403</v>
      </c>
      <c r="BF128">
        <f t="shared" si="166"/>
        <v>1.9428132568574878</v>
      </c>
      <c r="BG128">
        <f t="shared" si="167"/>
        <v>-68.303797472978246</v>
      </c>
      <c r="BH128">
        <f t="shared" si="168"/>
        <v>16.62112515284181</v>
      </c>
      <c r="BI128">
        <f t="shared" si="169"/>
        <v>111.69620252702175</v>
      </c>
      <c r="BJ128">
        <f t="shared" si="170"/>
        <v>111</v>
      </c>
      <c r="BK128">
        <f t="shared" si="171"/>
        <v>41</v>
      </c>
      <c r="BL128">
        <f t="shared" si="172"/>
        <v>46</v>
      </c>
      <c r="BM128">
        <f t="shared" si="173"/>
        <v>-8.2531565744396929</v>
      </c>
      <c r="BN128" t="str">
        <f t="shared" si="174"/>
        <v>NEGATIF</v>
      </c>
      <c r="BO128">
        <f t="shared" si="175"/>
        <v>8</v>
      </c>
      <c r="BP128">
        <f t="shared" si="176"/>
        <v>15</v>
      </c>
      <c r="BQ128">
        <f t="shared" si="177"/>
        <v>11</v>
      </c>
    </row>
    <row r="129" spans="1:69">
      <c r="A129">
        <f t="shared" ref="A129" si="232">A127</f>
        <v>7.0027777777777782</v>
      </c>
      <c r="B129">
        <f t="shared" si="194"/>
        <v>111.315</v>
      </c>
      <c r="C129">
        <f>INT(G3/15)</f>
        <v>7</v>
      </c>
      <c r="D129">
        <f>L3</f>
        <v>2013</v>
      </c>
      <c r="E129">
        <f>L2</f>
        <v>12</v>
      </c>
      <c r="F129">
        <f>L4</f>
        <v>3</v>
      </c>
      <c r="H129">
        <v>5</v>
      </c>
      <c r="I129">
        <v>15</v>
      </c>
      <c r="J129">
        <f t="shared" si="212"/>
        <v>5.25</v>
      </c>
      <c r="L129">
        <f t="shared" si="123"/>
        <v>20</v>
      </c>
      <c r="M129">
        <f t="shared" si="124"/>
        <v>-13</v>
      </c>
      <c r="N129">
        <f t="shared" si="125"/>
        <v>2456629.4270833335</v>
      </c>
      <c r="O129">
        <f t="shared" si="221"/>
        <v>7.9270719030230497E-4</v>
      </c>
      <c r="P129">
        <f t="shared" si="213"/>
        <v>2456629.4278760408</v>
      </c>
      <c r="Q129">
        <f t="shared" si="214"/>
        <v>0.13920404862534716</v>
      </c>
      <c r="R129">
        <f t="shared" si="128"/>
        <v>251.91897978913039</v>
      </c>
      <c r="S129">
        <f t="shared" si="129"/>
        <v>328.74264842751836</v>
      </c>
      <c r="T129">
        <f t="shared" si="130"/>
        <v>-1.0110598063379532</v>
      </c>
      <c r="U129">
        <f t="shared" si="131"/>
        <v>4.3968156455853755</v>
      </c>
      <c r="V129">
        <f t="shared" si="132"/>
        <v>5.7376416067863545</v>
      </c>
      <c r="W129">
        <f t="shared" si="133"/>
        <v>1.6702753429957737E-2</v>
      </c>
      <c r="X129">
        <f t="shared" si="134"/>
        <v>250.90791998279244</v>
      </c>
      <c r="Y129">
        <f t="shared" si="135"/>
        <v>327.73158862118044</v>
      </c>
      <c r="Z129">
        <f t="shared" si="136"/>
        <v>5.7199952842311816</v>
      </c>
      <c r="AA129">
        <f t="shared" si="137"/>
        <v>215.80492201491293</v>
      </c>
      <c r="AB129">
        <f t="shared" si="138"/>
        <v>3.7665064311698262</v>
      </c>
      <c r="AC129">
        <f t="shared" si="139"/>
        <v>23.437480876886987</v>
      </c>
      <c r="AD129">
        <f t="shared" si="140"/>
        <v>-2.2004208636026822E-3</v>
      </c>
      <c r="AE129">
        <f t="shared" si="141"/>
        <v>23.435280456023385</v>
      </c>
      <c r="AF129">
        <f t="shared" si="142"/>
        <v>2456629.5</v>
      </c>
      <c r="AG129">
        <f t="shared" si="143"/>
        <v>0.13920602327173168</v>
      </c>
      <c r="AH129">
        <f t="shared" si="144"/>
        <v>4.7989773183203397</v>
      </c>
      <c r="AI129">
        <f t="shared" si="145"/>
        <v>3.0441859769578397</v>
      </c>
      <c r="AJ129">
        <f t="shared" si="146"/>
        <v>0.40902280508588623</v>
      </c>
      <c r="AK129">
        <f t="shared" si="147"/>
        <v>10.465185976957841</v>
      </c>
      <c r="AL129">
        <f t="shared" si="179"/>
        <v>267.64962612994913</v>
      </c>
      <c r="AM129">
        <f t="shared" si="148"/>
        <v>4.6713672176994603</v>
      </c>
      <c r="AN129">
        <f t="shared" si="149"/>
        <v>0.98579947296647885</v>
      </c>
      <c r="AO129" t="s">
        <v>137</v>
      </c>
      <c r="AP129">
        <f t="shared" si="150"/>
        <v>250.90502641351381</v>
      </c>
      <c r="AQ129">
        <f t="shared" si="151"/>
        <v>250</v>
      </c>
      <c r="AR129">
        <f t="shared" si="152"/>
        <v>54</v>
      </c>
      <c r="AS129">
        <f t="shared" si="153"/>
        <v>18</v>
      </c>
      <c r="AT129">
        <f t="shared" si="154"/>
        <v>4.3791188207191558</v>
      </c>
      <c r="AU129">
        <f t="shared" si="155"/>
        <v>249.32816352441847</v>
      </c>
      <c r="AV129" s="18">
        <f t="shared" si="156"/>
        <v>16.621877568294565</v>
      </c>
      <c r="AW129">
        <f t="shared" si="157"/>
        <v>4.3515973714519314</v>
      </c>
      <c r="AX129">
        <f t="shared" si="158"/>
        <v>-22.075609924036836</v>
      </c>
      <c r="AY129" t="str">
        <f t="shared" si="159"/>
        <v>NEGATIF</v>
      </c>
      <c r="AZ129">
        <f t="shared" si="160"/>
        <v>22</v>
      </c>
      <c r="BA129">
        <f t="shared" si="161"/>
        <v>4</v>
      </c>
      <c r="BB129">
        <f t="shared" si="162"/>
        <v>32</v>
      </c>
      <c r="BC129">
        <f t="shared" si="163"/>
        <v>-0.38529207756037809</v>
      </c>
      <c r="BD129">
        <f t="shared" si="164"/>
        <v>-1.1921261575188531</v>
      </c>
      <c r="BE129">
        <f t="shared" si="165"/>
        <v>0.12222152900771403</v>
      </c>
      <c r="BF129">
        <f t="shared" si="166"/>
        <v>1.9428132568574878</v>
      </c>
      <c r="BG129">
        <f t="shared" si="167"/>
        <v>-67.919415171015956</v>
      </c>
      <c r="BH129">
        <f t="shared" si="168"/>
        <v>16.621877568294565</v>
      </c>
      <c r="BI129">
        <f t="shared" si="169"/>
        <v>112.08058482898404</v>
      </c>
      <c r="BJ129">
        <f t="shared" si="170"/>
        <v>112</v>
      </c>
      <c r="BK129">
        <f t="shared" si="171"/>
        <v>4</v>
      </c>
      <c r="BL129">
        <f t="shared" si="172"/>
        <v>50</v>
      </c>
      <c r="BM129">
        <f t="shared" si="173"/>
        <v>-4.7921009982409322</v>
      </c>
      <c r="BN129" t="str">
        <f t="shared" si="174"/>
        <v>NEGATIF</v>
      </c>
      <c r="BO129">
        <f t="shared" si="175"/>
        <v>4</v>
      </c>
      <c r="BP129">
        <f t="shared" si="176"/>
        <v>47</v>
      </c>
      <c r="BQ129">
        <f t="shared" si="177"/>
        <v>31</v>
      </c>
    </row>
    <row r="130" spans="1:69">
      <c r="A130">
        <f t="shared" ref="A130" si="233">A128</f>
        <v>7.0027777777777782</v>
      </c>
      <c r="B130">
        <f t="shared" si="194"/>
        <v>111.315</v>
      </c>
      <c r="C130">
        <f>INT(G3/15)</f>
        <v>7</v>
      </c>
      <c r="D130">
        <f>L3</f>
        <v>2013</v>
      </c>
      <c r="E130">
        <f>L2</f>
        <v>12</v>
      </c>
      <c r="F130">
        <f>L4</f>
        <v>3</v>
      </c>
      <c r="H130">
        <v>5</v>
      </c>
      <c r="I130">
        <v>30</v>
      </c>
      <c r="J130">
        <f t="shared" si="212"/>
        <v>5.5</v>
      </c>
      <c r="L130">
        <f t="shared" si="123"/>
        <v>20</v>
      </c>
      <c r="M130">
        <f t="shared" si="124"/>
        <v>-13</v>
      </c>
      <c r="N130">
        <f t="shared" si="125"/>
        <v>2456629.4375</v>
      </c>
      <c r="O130">
        <f t="shared" si="221"/>
        <v>7.9270719030230497E-4</v>
      </c>
      <c r="P130">
        <f t="shared" si="213"/>
        <v>2456629.4382927073</v>
      </c>
      <c r="Q130">
        <f t="shared" si="214"/>
        <v>0.13920433381813324</v>
      </c>
      <c r="R130">
        <f t="shared" si="128"/>
        <v>251.9292469489701</v>
      </c>
      <c r="S130">
        <f t="shared" si="129"/>
        <v>328.75291509696945</v>
      </c>
      <c r="T130">
        <f t="shared" si="130"/>
        <v>-1.0107633367597377</v>
      </c>
      <c r="U130">
        <f t="shared" si="131"/>
        <v>4.3969948413294073</v>
      </c>
      <c r="V130">
        <f t="shared" si="132"/>
        <v>5.7378207939714905</v>
      </c>
      <c r="W130">
        <f t="shared" si="133"/>
        <v>1.6702753417979638E-2</v>
      </c>
      <c r="X130">
        <f t="shared" si="134"/>
        <v>250.91848361221037</v>
      </c>
      <c r="Y130">
        <f t="shared" si="135"/>
        <v>327.74215176020971</v>
      </c>
      <c r="Z130">
        <f t="shared" si="136"/>
        <v>5.7201796457865886</v>
      </c>
      <c r="AA130">
        <f t="shared" si="137"/>
        <v>215.80437041320428</v>
      </c>
      <c r="AB130">
        <f t="shared" si="138"/>
        <v>3.7664968039038507</v>
      </c>
      <c r="AC130">
        <f t="shared" si="139"/>
        <v>23.437480873178291</v>
      </c>
      <c r="AD130">
        <f t="shared" si="140"/>
        <v>-2.2004687324938582E-3</v>
      </c>
      <c r="AE130">
        <f t="shared" si="141"/>
        <v>23.435280404445798</v>
      </c>
      <c r="AF130">
        <f t="shared" si="142"/>
        <v>2456629.5</v>
      </c>
      <c r="AG130">
        <f t="shared" si="143"/>
        <v>0.13920602327173168</v>
      </c>
      <c r="AH130">
        <f t="shared" si="144"/>
        <v>4.7989773183203397</v>
      </c>
      <c r="AI130">
        <f t="shared" si="145"/>
        <v>3.2948704542953395</v>
      </c>
      <c r="AJ130">
        <f t="shared" si="146"/>
        <v>0.40902280418568754</v>
      </c>
      <c r="AK130">
        <f t="shared" si="147"/>
        <v>10.71587045429534</v>
      </c>
      <c r="AL130">
        <f t="shared" si="179"/>
        <v>271.39860678467824</v>
      </c>
      <c r="AM130">
        <f t="shared" si="148"/>
        <v>4.7367992737180566</v>
      </c>
      <c r="AN130">
        <f t="shared" si="149"/>
        <v>0.98579787510851258</v>
      </c>
      <c r="AO130" t="s">
        <v>137</v>
      </c>
      <c r="AP130">
        <f t="shared" si="150"/>
        <v>250.91559000561011</v>
      </c>
      <c r="AQ130">
        <f t="shared" si="151"/>
        <v>250</v>
      </c>
      <c r="AR130">
        <f t="shared" si="152"/>
        <v>54</v>
      </c>
      <c r="AS130">
        <f t="shared" si="153"/>
        <v>56</v>
      </c>
      <c r="AT130">
        <f t="shared" si="154"/>
        <v>4.3793031901820738</v>
      </c>
      <c r="AU130">
        <f t="shared" si="155"/>
        <v>249.3394500297519</v>
      </c>
      <c r="AV130" s="18">
        <f t="shared" si="156"/>
        <v>16.62263000198346</v>
      </c>
      <c r="AW130">
        <f t="shared" si="157"/>
        <v>4.3517943581310439</v>
      </c>
      <c r="AX130">
        <f t="shared" si="158"/>
        <v>-22.077092602423164</v>
      </c>
      <c r="AY130" t="str">
        <f t="shared" si="159"/>
        <v>NEGATIF</v>
      </c>
      <c r="AZ130">
        <f t="shared" si="160"/>
        <v>22</v>
      </c>
      <c r="BA130">
        <f t="shared" si="161"/>
        <v>4</v>
      </c>
      <c r="BB130">
        <f t="shared" si="162"/>
        <v>37</v>
      </c>
      <c r="BC130">
        <f t="shared" si="163"/>
        <v>-0.3853179551799677</v>
      </c>
      <c r="BD130">
        <f t="shared" si="164"/>
        <v>-1.185417420763216</v>
      </c>
      <c r="BE130">
        <f t="shared" si="165"/>
        <v>0.12222152900771403</v>
      </c>
      <c r="BF130">
        <f t="shared" si="166"/>
        <v>1.9428132568574878</v>
      </c>
      <c r="BG130">
        <f t="shared" si="167"/>
        <v>-67.451300111038833</v>
      </c>
      <c r="BH130">
        <f t="shared" si="168"/>
        <v>16.62263000198346</v>
      </c>
      <c r="BI130">
        <f t="shared" si="169"/>
        <v>112.54869988896117</v>
      </c>
      <c r="BJ130">
        <f t="shared" si="170"/>
        <v>112</v>
      </c>
      <c r="BK130">
        <f t="shared" si="171"/>
        <v>32</v>
      </c>
      <c r="BL130">
        <f t="shared" si="172"/>
        <v>55</v>
      </c>
      <c r="BM130">
        <f t="shared" si="173"/>
        <v>-1.3393311266009305</v>
      </c>
      <c r="BN130" t="str">
        <f t="shared" si="174"/>
        <v>NEGATIF</v>
      </c>
      <c r="BO130">
        <f t="shared" si="175"/>
        <v>1</v>
      </c>
      <c r="BP130">
        <f t="shared" si="176"/>
        <v>20</v>
      </c>
      <c r="BQ130">
        <f t="shared" si="177"/>
        <v>21</v>
      </c>
    </row>
    <row r="131" spans="1:69">
      <c r="A131">
        <f t="shared" ref="A131" si="234">A129</f>
        <v>7.0027777777777782</v>
      </c>
      <c r="B131">
        <f t="shared" si="194"/>
        <v>111.315</v>
      </c>
      <c r="C131">
        <f>INT(G3/15)</f>
        <v>7</v>
      </c>
      <c r="D131">
        <f>L3</f>
        <v>2013</v>
      </c>
      <c r="E131">
        <f>L2</f>
        <v>12</v>
      </c>
      <c r="F131">
        <f>L4</f>
        <v>3</v>
      </c>
      <c r="H131">
        <v>5</v>
      </c>
      <c r="I131">
        <v>45</v>
      </c>
      <c r="J131">
        <f t="shared" si="212"/>
        <v>5.75</v>
      </c>
      <c r="L131">
        <f t="shared" si="123"/>
        <v>20</v>
      </c>
      <c r="M131">
        <f t="shared" si="124"/>
        <v>-13</v>
      </c>
      <c r="N131">
        <f t="shared" si="125"/>
        <v>2456629.447916667</v>
      </c>
      <c r="O131">
        <f>O112</f>
        <v>7.9270719030230497E-4</v>
      </c>
      <c r="P131">
        <f t="shared" si="213"/>
        <v>2456629.4487093743</v>
      </c>
      <c r="Q131">
        <f t="shared" si="214"/>
        <v>0.13920461901093206</v>
      </c>
      <c r="R131">
        <f t="shared" si="128"/>
        <v>251.93951410926911</v>
      </c>
      <c r="S131">
        <f t="shared" si="129"/>
        <v>328.76318176687982</v>
      </c>
      <c r="T131">
        <f t="shared" si="130"/>
        <v>-1.0104668329379694</v>
      </c>
      <c r="U131">
        <f t="shared" si="131"/>
        <v>4.3971740370814549</v>
      </c>
      <c r="V131">
        <f t="shared" si="132"/>
        <v>5.7379999811646414</v>
      </c>
      <c r="W131">
        <f t="shared" si="133"/>
        <v>1.6702753406001542E-2</v>
      </c>
      <c r="X131">
        <f t="shared" si="134"/>
        <v>250.92904727633115</v>
      </c>
      <c r="Y131">
        <f t="shared" si="135"/>
        <v>327.75271493394183</v>
      </c>
      <c r="Z131">
        <f t="shared" si="136"/>
        <v>5.7203640079476745</v>
      </c>
      <c r="AA131">
        <f t="shared" si="137"/>
        <v>215.80381881147096</v>
      </c>
      <c r="AB131">
        <f t="shared" si="138"/>
        <v>3.7664871766374444</v>
      </c>
      <c r="AC131">
        <f t="shared" si="139"/>
        <v>23.437480869469596</v>
      </c>
      <c r="AD131">
        <f t="shared" si="140"/>
        <v>-2.2005165847716391E-3</v>
      </c>
      <c r="AE131">
        <f t="shared" si="141"/>
        <v>23.435280352884824</v>
      </c>
      <c r="AF131">
        <f t="shared" si="142"/>
        <v>2456629.5</v>
      </c>
      <c r="AG131">
        <f t="shared" si="143"/>
        <v>0.13920602327173168</v>
      </c>
      <c r="AH131">
        <f t="shared" si="144"/>
        <v>4.7989773183203397</v>
      </c>
      <c r="AI131">
        <f t="shared" si="145"/>
        <v>3.5455549316328399</v>
      </c>
      <c r="AJ131">
        <f t="shared" si="146"/>
        <v>0.40902280328577878</v>
      </c>
      <c r="AK131">
        <f t="shared" si="147"/>
        <v>10.966554931632841</v>
      </c>
      <c r="AL131">
        <f t="shared" si="179"/>
        <v>275.14758716546845</v>
      </c>
      <c r="AM131">
        <f t="shared" si="148"/>
        <v>4.8022313249555166</v>
      </c>
      <c r="AN131">
        <f t="shared" si="149"/>
        <v>0.98579627771715905</v>
      </c>
      <c r="AO131" t="s">
        <v>137</v>
      </c>
      <c r="AP131">
        <f t="shared" si="150"/>
        <v>250.92615363240901</v>
      </c>
      <c r="AQ131">
        <f t="shared" si="151"/>
        <v>250</v>
      </c>
      <c r="AR131">
        <f t="shared" si="152"/>
        <v>55</v>
      </c>
      <c r="AS131">
        <f t="shared" si="153"/>
        <v>34</v>
      </c>
      <c r="AT131">
        <f t="shared" si="154"/>
        <v>4.3794875602506664</v>
      </c>
      <c r="AU131">
        <f t="shared" si="155"/>
        <v>249.35073680902408</v>
      </c>
      <c r="AV131" s="18">
        <f t="shared" si="156"/>
        <v>16.623382453934941</v>
      </c>
      <c r="AW131">
        <f t="shared" si="157"/>
        <v>4.3519913495912892</v>
      </c>
      <c r="AX131">
        <f t="shared" si="158"/>
        <v>-22.078574511306719</v>
      </c>
      <c r="AY131" t="str">
        <f t="shared" si="159"/>
        <v>NEGATIF</v>
      </c>
      <c r="AZ131">
        <f t="shared" si="160"/>
        <v>22</v>
      </c>
      <c r="BA131">
        <f t="shared" si="161"/>
        <v>4</v>
      </c>
      <c r="BB131">
        <f t="shared" si="162"/>
        <v>42</v>
      </c>
      <c r="BC131">
        <f t="shared" si="163"/>
        <v>-0.38534381936920026</v>
      </c>
      <c r="BD131">
        <f t="shared" si="164"/>
        <v>-1.1772472716884443</v>
      </c>
      <c r="BE131">
        <f t="shared" si="165"/>
        <v>0.12222152900771403</v>
      </c>
      <c r="BF131">
        <f t="shared" si="166"/>
        <v>1.9428132568574878</v>
      </c>
      <c r="BG131">
        <f t="shared" si="167"/>
        <v>-66.896245231106619</v>
      </c>
      <c r="BH131">
        <f t="shared" si="168"/>
        <v>16.623382453934941</v>
      </c>
      <c r="BI131">
        <f t="shared" si="169"/>
        <v>113.10375476889338</v>
      </c>
      <c r="BJ131">
        <f t="shared" si="170"/>
        <v>113</v>
      </c>
      <c r="BK131">
        <f t="shared" si="171"/>
        <v>6</v>
      </c>
      <c r="BL131">
        <f t="shared" si="172"/>
        <v>13</v>
      </c>
      <c r="BM131">
        <f t="shared" si="173"/>
        <v>2.1029923319383359</v>
      </c>
      <c r="BN131" t="str">
        <f t="shared" si="174"/>
        <v>POSITIF</v>
      </c>
      <c r="BO131">
        <f t="shared" si="175"/>
        <v>2</v>
      </c>
      <c r="BP131">
        <f t="shared" si="176"/>
        <v>6</v>
      </c>
      <c r="BQ131">
        <f t="shared" si="177"/>
        <v>10</v>
      </c>
    </row>
    <row r="132" spans="1:69">
      <c r="A132">
        <f t="shared" ref="A132" si="235">A130</f>
        <v>7.0027777777777782</v>
      </c>
      <c r="B132">
        <f t="shared" si="194"/>
        <v>111.315</v>
      </c>
      <c r="C132">
        <f>INT(G3/15)</f>
        <v>7</v>
      </c>
      <c r="D132">
        <f>L3</f>
        <v>2013</v>
      </c>
      <c r="E132">
        <f>L2</f>
        <v>12</v>
      </c>
      <c r="F132">
        <f>L4</f>
        <v>3</v>
      </c>
      <c r="H132">
        <v>6</v>
      </c>
      <c r="I132">
        <v>0</v>
      </c>
      <c r="J132">
        <f t="shared" si="212"/>
        <v>6</v>
      </c>
      <c r="L132">
        <f t="shared" si="123"/>
        <v>20</v>
      </c>
      <c r="M132">
        <f t="shared" si="124"/>
        <v>-13</v>
      </c>
      <c r="N132">
        <f t="shared" si="125"/>
        <v>2456629.4583333335</v>
      </c>
      <c r="O132">
        <f t="shared" ref="O132:O195" si="236">O113</f>
        <v>7.9270719030230497E-4</v>
      </c>
      <c r="P132">
        <f t="shared" si="213"/>
        <v>2456629.4591260408</v>
      </c>
      <c r="Q132">
        <f t="shared" si="214"/>
        <v>0.13920490420371814</v>
      </c>
      <c r="R132">
        <f t="shared" si="128"/>
        <v>251.94978126910974</v>
      </c>
      <c r="S132">
        <f t="shared" si="129"/>
        <v>328.77344843633091</v>
      </c>
      <c r="T132">
        <f t="shared" si="130"/>
        <v>-1.0101702949090081</v>
      </c>
      <c r="U132">
        <f t="shared" si="131"/>
        <v>4.3973532328255027</v>
      </c>
      <c r="V132">
        <f t="shared" si="132"/>
        <v>5.7381791683497774</v>
      </c>
      <c r="W132">
        <f t="shared" si="133"/>
        <v>1.6702753394023443E-2</v>
      </c>
      <c r="X132">
        <f t="shared" si="134"/>
        <v>250.93961097420072</v>
      </c>
      <c r="Y132">
        <f t="shared" si="135"/>
        <v>327.76327814142189</v>
      </c>
      <c r="Z132">
        <f t="shared" si="136"/>
        <v>5.7205483706977729</v>
      </c>
      <c r="AA132">
        <f t="shared" si="137"/>
        <v>215.80326720976231</v>
      </c>
      <c r="AB132">
        <f t="shared" si="138"/>
        <v>3.7664775493714688</v>
      </c>
      <c r="AC132">
        <f t="shared" si="139"/>
        <v>23.4374808657609</v>
      </c>
      <c r="AD132">
        <f t="shared" si="140"/>
        <v>-2.2005644204274484E-3</v>
      </c>
      <c r="AE132">
        <f t="shared" si="141"/>
        <v>23.435280301340473</v>
      </c>
      <c r="AF132">
        <f t="shared" si="142"/>
        <v>2456629.5</v>
      </c>
      <c r="AG132">
        <f t="shared" si="143"/>
        <v>0.13920602327173168</v>
      </c>
      <c r="AH132">
        <f t="shared" si="144"/>
        <v>4.7989773183203397</v>
      </c>
      <c r="AI132">
        <f t="shared" si="145"/>
        <v>3.7962394089703397</v>
      </c>
      <c r="AJ132">
        <f t="shared" si="146"/>
        <v>0.40902280238616012</v>
      </c>
      <c r="AK132">
        <f t="shared" si="147"/>
        <v>11.21723940897034</v>
      </c>
      <c r="AL132">
        <f t="shared" si="179"/>
        <v>278.89656727343845</v>
      </c>
      <c r="AM132">
        <f t="shared" si="148"/>
        <v>4.8676633714313651</v>
      </c>
      <c r="AN132">
        <f t="shared" si="149"/>
        <v>0.98579468079261701</v>
      </c>
      <c r="AO132" t="s">
        <v>137</v>
      </c>
      <c r="AP132">
        <f t="shared" si="150"/>
        <v>250.93671729295644</v>
      </c>
      <c r="AQ132">
        <f t="shared" si="151"/>
        <v>250</v>
      </c>
      <c r="AR132">
        <f t="shared" si="152"/>
        <v>56</v>
      </c>
      <c r="AS132">
        <f t="shared" si="153"/>
        <v>12</v>
      </c>
      <c r="AT132">
        <f t="shared" si="154"/>
        <v>4.3796719309082821</v>
      </c>
      <c r="AU132">
        <f t="shared" si="155"/>
        <v>249.36202386111665</v>
      </c>
      <c r="AV132" s="18">
        <f t="shared" si="156"/>
        <v>16.624134924074443</v>
      </c>
      <c r="AW132">
        <f t="shared" si="157"/>
        <v>4.3521883458131487</v>
      </c>
      <c r="AX132">
        <f t="shared" si="158"/>
        <v>-22.080055650472385</v>
      </c>
      <c r="AY132" t="str">
        <f t="shared" si="159"/>
        <v>NEGATIF</v>
      </c>
      <c r="AZ132">
        <f t="shared" si="160"/>
        <v>22</v>
      </c>
      <c r="BA132">
        <f t="shared" si="161"/>
        <v>4</v>
      </c>
      <c r="BB132">
        <f t="shared" si="162"/>
        <v>48</v>
      </c>
      <c r="BC132">
        <f t="shared" si="163"/>
        <v>-0.38536967012432138</v>
      </c>
      <c r="BD132">
        <f t="shared" si="164"/>
        <v>-1.1675597365043655</v>
      </c>
      <c r="BE132">
        <f t="shared" si="165"/>
        <v>0.12222152900771403</v>
      </c>
      <c r="BF132">
        <f t="shared" si="166"/>
        <v>1.9428132568574878</v>
      </c>
      <c r="BG132">
        <f t="shared" si="167"/>
        <v>-66.249552895320903</v>
      </c>
      <c r="BH132">
        <f t="shared" si="168"/>
        <v>16.624134924074443</v>
      </c>
      <c r="BI132">
        <f t="shared" si="169"/>
        <v>113.7504471046791</v>
      </c>
      <c r="BJ132">
        <f t="shared" si="170"/>
        <v>113</v>
      </c>
      <c r="BK132">
        <f t="shared" si="171"/>
        <v>45</v>
      </c>
      <c r="BL132">
        <f t="shared" si="172"/>
        <v>1</v>
      </c>
      <c r="BM132">
        <f t="shared" si="173"/>
        <v>5.532535245473869</v>
      </c>
      <c r="BN132" t="str">
        <f t="shared" si="174"/>
        <v>POSITIF</v>
      </c>
      <c r="BO132">
        <f t="shared" si="175"/>
        <v>5</v>
      </c>
      <c r="BP132">
        <f t="shared" si="176"/>
        <v>31</v>
      </c>
      <c r="BQ132">
        <f t="shared" si="177"/>
        <v>57</v>
      </c>
    </row>
    <row r="133" spans="1:69">
      <c r="A133">
        <f t="shared" ref="A133" si="237">A131</f>
        <v>7.0027777777777782</v>
      </c>
      <c r="B133">
        <f t="shared" si="194"/>
        <v>111.315</v>
      </c>
      <c r="C133">
        <f>INT(G3/15)</f>
        <v>7</v>
      </c>
      <c r="D133">
        <f>L3</f>
        <v>2013</v>
      </c>
      <c r="E133">
        <f>L2</f>
        <v>12</v>
      </c>
      <c r="F133">
        <f>L4</f>
        <v>3</v>
      </c>
      <c r="H133">
        <v>6</v>
      </c>
      <c r="I133">
        <v>15</v>
      </c>
      <c r="J133">
        <f t="shared" si="212"/>
        <v>6.25</v>
      </c>
      <c r="L133">
        <f t="shared" si="123"/>
        <v>20</v>
      </c>
      <c r="M133">
        <f t="shared" si="124"/>
        <v>-13</v>
      </c>
      <c r="N133">
        <f t="shared" si="125"/>
        <v>2456629.46875</v>
      </c>
      <c r="O133">
        <f t="shared" si="236"/>
        <v>7.9270719030230497E-4</v>
      </c>
      <c r="P133">
        <f t="shared" si="213"/>
        <v>2456629.4695427073</v>
      </c>
      <c r="Q133">
        <f t="shared" si="214"/>
        <v>0.13920518939650423</v>
      </c>
      <c r="R133">
        <f t="shared" si="128"/>
        <v>251.96004842895036</v>
      </c>
      <c r="S133">
        <f t="shared" si="129"/>
        <v>328.78371510578199</v>
      </c>
      <c r="T133">
        <f t="shared" si="130"/>
        <v>-1.0098737226694297</v>
      </c>
      <c r="U133">
        <f t="shared" si="131"/>
        <v>4.3975324285695496</v>
      </c>
      <c r="V133">
        <f t="shared" si="132"/>
        <v>5.7383583555349125</v>
      </c>
      <c r="W133">
        <f t="shared" si="133"/>
        <v>1.6702753382045347E-2</v>
      </c>
      <c r="X133">
        <f t="shared" si="134"/>
        <v>250.95017470628093</v>
      </c>
      <c r="Y133">
        <f t="shared" si="135"/>
        <v>327.77384138311254</v>
      </c>
      <c r="Z133">
        <f t="shared" si="136"/>
        <v>5.7207327340449581</v>
      </c>
      <c r="AA133">
        <f t="shared" si="137"/>
        <v>215.80271560805366</v>
      </c>
      <c r="AB133">
        <f t="shared" si="138"/>
        <v>3.7664679221054933</v>
      </c>
      <c r="AC133">
        <f t="shared" si="139"/>
        <v>23.437480862052205</v>
      </c>
      <c r="AD133">
        <f t="shared" si="140"/>
        <v>-2.2006122394591264E-3</v>
      </c>
      <c r="AE133">
        <f t="shared" si="141"/>
        <v>23.435280249812745</v>
      </c>
      <c r="AF133">
        <f t="shared" si="142"/>
        <v>2456629.5</v>
      </c>
      <c r="AG133">
        <f t="shared" si="143"/>
        <v>0.13920602327173168</v>
      </c>
      <c r="AH133">
        <f t="shared" si="144"/>
        <v>4.7989773183203397</v>
      </c>
      <c r="AI133">
        <f t="shared" si="145"/>
        <v>4.0469238863078401</v>
      </c>
      <c r="AJ133">
        <f t="shared" si="146"/>
        <v>0.40902280148683162</v>
      </c>
      <c r="AK133">
        <f t="shared" si="147"/>
        <v>11.46792388630784</v>
      </c>
      <c r="AL133">
        <f t="shared" si="179"/>
        <v>282.64554710819334</v>
      </c>
      <c r="AM133">
        <f t="shared" si="148"/>
        <v>4.9330954131387115</v>
      </c>
      <c r="AN133">
        <f t="shared" si="149"/>
        <v>0.98579308433487045</v>
      </c>
      <c r="AO133" t="s">
        <v>137</v>
      </c>
      <c r="AP133">
        <f t="shared" si="150"/>
        <v>250.94728098771427</v>
      </c>
      <c r="AQ133">
        <f t="shared" si="151"/>
        <v>250</v>
      </c>
      <c r="AR133">
        <f t="shared" si="152"/>
        <v>56</v>
      </c>
      <c r="AS133">
        <f t="shared" si="153"/>
        <v>50</v>
      </c>
      <c r="AT133">
        <f t="shared" si="154"/>
        <v>4.3798563021629819</v>
      </c>
      <c r="AU133">
        <f t="shared" si="155"/>
        <v>249.37331118642422</v>
      </c>
      <c r="AV133" s="18">
        <f t="shared" si="156"/>
        <v>16.624887412428283</v>
      </c>
      <c r="AW133">
        <f t="shared" si="157"/>
        <v>4.3523853468035094</v>
      </c>
      <c r="AX133">
        <f t="shared" si="158"/>
        <v>-22.081536019903762</v>
      </c>
      <c r="AY133" t="str">
        <f t="shared" si="159"/>
        <v>NEGATIF</v>
      </c>
      <c r="AZ133">
        <f t="shared" si="160"/>
        <v>22</v>
      </c>
      <c r="BA133">
        <f t="shared" si="161"/>
        <v>4</v>
      </c>
      <c r="BB133">
        <f t="shared" si="162"/>
        <v>53</v>
      </c>
      <c r="BC133">
        <f t="shared" si="163"/>
        <v>-0.3853955074450448</v>
      </c>
      <c r="BD133">
        <f t="shared" si="164"/>
        <v>-1.1562728259974919</v>
      </c>
      <c r="BE133">
        <f t="shared" si="165"/>
        <v>0.12222152900771403</v>
      </c>
      <c r="BF133">
        <f t="shared" si="166"/>
        <v>1.9428132568574878</v>
      </c>
      <c r="BG133">
        <f t="shared" si="167"/>
        <v>-65.50492415324733</v>
      </c>
      <c r="BH133">
        <f t="shared" si="168"/>
        <v>16.624887412428283</v>
      </c>
      <c r="BI133">
        <f t="shared" si="169"/>
        <v>114.49507584675267</v>
      </c>
      <c r="BJ133">
        <f t="shared" si="170"/>
        <v>114</v>
      </c>
      <c r="BK133">
        <f t="shared" si="171"/>
        <v>29</v>
      </c>
      <c r="BL133">
        <f t="shared" si="172"/>
        <v>42</v>
      </c>
      <c r="BM133">
        <f t="shared" si="173"/>
        <v>8.9467255330956696</v>
      </c>
      <c r="BN133" t="str">
        <f t="shared" si="174"/>
        <v>POSITIF</v>
      </c>
      <c r="BO133">
        <f t="shared" si="175"/>
        <v>8</v>
      </c>
      <c r="BP133">
        <f t="shared" si="176"/>
        <v>56</v>
      </c>
      <c r="BQ133">
        <f t="shared" si="177"/>
        <v>48</v>
      </c>
    </row>
    <row r="134" spans="1:69">
      <c r="A134">
        <f t="shared" ref="A134" si="238">A132</f>
        <v>7.0027777777777782</v>
      </c>
      <c r="B134">
        <f t="shared" si="194"/>
        <v>111.315</v>
      </c>
      <c r="C134">
        <f>INT(G3/15)</f>
        <v>7</v>
      </c>
      <c r="D134">
        <f>L3</f>
        <v>2013</v>
      </c>
      <c r="E134">
        <f>L2</f>
        <v>12</v>
      </c>
      <c r="F134">
        <f>L4</f>
        <v>3</v>
      </c>
      <c r="H134">
        <v>6</v>
      </c>
      <c r="I134">
        <v>30</v>
      </c>
      <c r="J134">
        <f t="shared" si="212"/>
        <v>6.5</v>
      </c>
      <c r="L134">
        <f t="shared" si="123"/>
        <v>20</v>
      </c>
      <c r="M134">
        <f t="shared" si="124"/>
        <v>-13</v>
      </c>
      <c r="N134">
        <f t="shared" si="125"/>
        <v>2456629.479166667</v>
      </c>
      <c r="O134">
        <f t="shared" si="236"/>
        <v>7.9270719030230497E-4</v>
      </c>
      <c r="P134">
        <f t="shared" si="213"/>
        <v>2456629.4799593743</v>
      </c>
      <c r="Q134">
        <f t="shared" si="214"/>
        <v>0.13920547458930305</v>
      </c>
      <c r="R134">
        <f t="shared" si="128"/>
        <v>251.97031558924937</v>
      </c>
      <c r="S134">
        <f t="shared" si="129"/>
        <v>328.79398177569237</v>
      </c>
      <c r="T134">
        <f t="shared" si="130"/>
        <v>-1.0095771162157996</v>
      </c>
      <c r="U134">
        <f t="shared" si="131"/>
        <v>4.3977116243215972</v>
      </c>
      <c r="V134">
        <f t="shared" si="132"/>
        <v>5.7385375427280643</v>
      </c>
      <c r="W134">
        <f t="shared" si="133"/>
        <v>1.6702753370067248E-2</v>
      </c>
      <c r="X134">
        <f t="shared" si="134"/>
        <v>250.96073847303356</v>
      </c>
      <c r="Y134">
        <f t="shared" si="135"/>
        <v>327.78440465947659</v>
      </c>
      <c r="Z134">
        <f t="shared" si="136"/>
        <v>5.720917097997309</v>
      </c>
      <c r="AA134">
        <f t="shared" si="137"/>
        <v>215.8021640063204</v>
      </c>
      <c r="AB134">
        <f t="shared" si="138"/>
        <v>3.7664582948390879</v>
      </c>
      <c r="AC134">
        <f t="shared" si="139"/>
        <v>23.437480858343509</v>
      </c>
      <c r="AD134">
        <f t="shared" si="140"/>
        <v>-2.2006600418645128E-3</v>
      </c>
      <c r="AE134">
        <f t="shared" si="141"/>
        <v>23.435280198301644</v>
      </c>
      <c r="AF134">
        <f t="shared" si="142"/>
        <v>2456629.5</v>
      </c>
      <c r="AG134">
        <f t="shared" si="143"/>
        <v>0.13920602327173168</v>
      </c>
      <c r="AH134">
        <f t="shared" si="144"/>
        <v>4.7989773183203397</v>
      </c>
      <c r="AI134">
        <f t="shared" si="145"/>
        <v>4.2976083636453399</v>
      </c>
      <c r="AJ134">
        <f t="shared" si="146"/>
        <v>0.40902280058779333</v>
      </c>
      <c r="AK134">
        <f t="shared" si="147"/>
        <v>11.718608363645341</v>
      </c>
      <c r="AL134">
        <f t="shared" si="179"/>
        <v>286.39452666933903</v>
      </c>
      <c r="AM134">
        <f t="shared" si="148"/>
        <v>4.9985274500706751</v>
      </c>
      <c r="AN134">
        <f t="shared" si="149"/>
        <v>0.98579148834390395</v>
      </c>
      <c r="AO134" t="s">
        <v>137</v>
      </c>
      <c r="AP134">
        <f t="shared" si="150"/>
        <v>250.95784471714421</v>
      </c>
      <c r="AQ134">
        <f t="shared" si="151"/>
        <v>250</v>
      </c>
      <c r="AR134">
        <f t="shared" si="152"/>
        <v>57</v>
      </c>
      <c r="AS134">
        <f t="shared" si="153"/>
        <v>28</v>
      </c>
      <c r="AT134">
        <f t="shared" si="154"/>
        <v>4.3800406740228244</v>
      </c>
      <c r="AU134">
        <f t="shared" si="155"/>
        <v>249.3845987853411</v>
      </c>
      <c r="AV134" s="18">
        <f t="shared" si="156"/>
        <v>16.625639919022738</v>
      </c>
      <c r="AW134">
        <f t="shared" si="157"/>
        <v>4.3525823525692537</v>
      </c>
      <c r="AX134">
        <f t="shared" si="158"/>
        <v>-22.083015619584273</v>
      </c>
      <c r="AY134" t="str">
        <f t="shared" si="159"/>
        <v>NEGATIF</v>
      </c>
      <c r="AZ134">
        <f t="shared" si="160"/>
        <v>22</v>
      </c>
      <c r="BA134">
        <f t="shared" si="161"/>
        <v>4</v>
      </c>
      <c r="BB134">
        <f t="shared" si="162"/>
        <v>58</v>
      </c>
      <c r="BC134">
        <f t="shared" si="163"/>
        <v>-0.38542133133108114</v>
      </c>
      <c r="BD134">
        <f t="shared" si="164"/>
        <v>-1.1432766027433245</v>
      </c>
      <c r="BE134">
        <f t="shared" si="165"/>
        <v>0.12222152900771403</v>
      </c>
      <c r="BF134">
        <f t="shared" si="166"/>
        <v>1.9428132568574878</v>
      </c>
      <c r="BG134">
        <f t="shared" si="167"/>
        <v>-64.654292638783275</v>
      </c>
      <c r="BH134">
        <f t="shared" si="168"/>
        <v>16.625639919022738</v>
      </c>
      <c r="BI134">
        <f t="shared" si="169"/>
        <v>115.34570736121672</v>
      </c>
      <c r="BJ134">
        <f t="shared" si="170"/>
        <v>115</v>
      </c>
      <c r="BK134">
        <f t="shared" si="171"/>
        <v>20</v>
      </c>
      <c r="BL134">
        <f t="shared" si="172"/>
        <v>44</v>
      </c>
      <c r="BM134">
        <f t="shared" si="173"/>
        <v>12.342679441585217</v>
      </c>
      <c r="BN134" t="str">
        <f t="shared" si="174"/>
        <v>POSITIF</v>
      </c>
      <c r="BO134">
        <f t="shared" si="175"/>
        <v>12</v>
      </c>
      <c r="BP134">
        <f t="shared" si="176"/>
        <v>20</v>
      </c>
      <c r="BQ134">
        <f t="shared" si="177"/>
        <v>33</v>
      </c>
    </row>
    <row r="135" spans="1:69">
      <c r="A135">
        <f t="shared" ref="A135" si="239">A133</f>
        <v>7.0027777777777782</v>
      </c>
      <c r="B135">
        <f t="shared" si="194"/>
        <v>111.315</v>
      </c>
      <c r="C135">
        <f>INT(G3/15)</f>
        <v>7</v>
      </c>
      <c r="D135">
        <f>L3</f>
        <v>2013</v>
      </c>
      <c r="E135">
        <f>L2</f>
        <v>12</v>
      </c>
      <c r="F135">
        <f>L4</f>
        <v>3</v>
      </c>
      <c r="H135">
        <v>6</v>
      </c>
      <c r="I135">
        <v>45</v>
      </c>
      <c r="J135">
        <f t="shared" si="212"/>
        <v>6.75</v>
      </c>
      <c r="L135">
        <f t="shared" si="123"/>
        <v>20</v>
      </c>
      <c r="M135">
        <f t="shared" si="124"/>
        <v>-13</v>
      </c>
      <c r="N135">
        <f t="shared" si="125"/>
        <v>2456629.4895833335</v>
      </c>
      <c r="O135">
        <f t="shared" si="236"/>
        <v>7.9270719030230497E-4</v>
      </c>
      <c r="P135">
        <f t="shared" si="213"/>
        <v>2456629.4903760408</v>
      </c>
      <c r="Q135">
        <f t="shared" si="214"/>
        <v>0.13920575978208913</v>
      </c>
      <c r="R135">
        <f t="shared" si="128"/>
        <v>251.98058274908908</v>
      </c>
      <c r="S135">
        <f t="shared" si="129"/>
        <v>328.80424844514346</v>
      </c>
      <c r="T135">
        <f t="shared" si="130"/>
        <v>-1.0092804755844966</v>
      </c>
      <c r="U135">
        <f t="shared" si="131"/>
        <v>4.397890820065629</v>
      </c>
      <c r="V135">
        <f t="shared" si="132"/>
        <v>5.7387167299131994</v>
      </c>
      <c r="W135">
        <f t="shared" si="133"/>
        <v>1.6702753358089153E-2</v>
      </c>
      <c r="X135">
        <f t="shared" si="134"/>
        <v>250.97130227350459</v>
      </c>
      <c r="Y135">
        <f t="shared" si="135"/>
        <v>327.79496796955897</v>
      </c>
      <c r="Z135">
        <f t="shared" si="136"/>
        <v>5.7211014625381553</v>
      </c>
      <c r="AA135">
        <f t="shared" si="137"/>
        <v>215.80161240461175</v>
      </c>
      <c r="AB135">
        <f t="shared" si="138"/>
        <v>3.7664486675731124</v>
      </c>
      <c r="AC135">
        <f t="shared" si="139"/>
        <v>23.437480854634813</v>
      </c>
      <c r="AD135">
        <f t="shared" si="140"/>
        <v>-2.2007078276350435E-3</v>
      </c>
      <c r="AE135">
        <f t="shared" si="141"/>
        <v>23.435280146807177</v>
      </c>
      <c r="AF135">
        <f t="shared" si="142"/>
        <v>2456629.5</v>
      </c>
      <c r="AG135">
        <f t="shared" si="143"/>
        <v>0.13920602327173168</v>
      </c>
      <c r="AH135">
        <f t="shared" si="144"/>
        <v>4.7989773183203397</v>
      </c>
      <c r="AI135">
        <f t="shared" si="145"/>
        <v>4.5482928409828398</v>
      </c>
      <c r="AJ135">
        <f t="shared" si="146"/>
        <v>0.40902279968904531</v>
      </c>
      <c r="AK135">
        <f t="shared" si="147"/>
        <v>11.96929284098284</v>
      </c>
      <c r="AL135">
        <f t="shared" si="179"/>
        <v>290.14350595799357</v>
      </c>
      <c r="AM135">
        <f t="shared" si="148"/>
        <v>5.0639594822467719</v>
      </c>
      <c r="AN135">
        <f t="shared" si="149"/>
        <v>0.98578989281991602</v>
      </c>
      <c r="AO135" t="s">
        <v>137</v>
      </c>
      <c r="AP135">
        <f t="shared" si="150"/>
        <v>250.96840848029234</v>
      </c>
      <c r="AQ135">
        <f t="shared" si="151"/>
        <v>250</v>
      </c>
      <c r="AR135">
        <f t="shared" si="152"/>
        <v>58</v>
      </c>
      <c r="AS135">
        <f t="shared" si="153"/>
        <v>6</v>
      </c>
      <c r="AT135">
        <f t="shared" si="154"/>
        <v>4.3802250464711596</v>
      </c>
      <c r="AU135">
        <f t="shared" si="155"/>
        <v>249.39588665674898</v>
      </c>
      <c r="AV135" s="18">
        <f t="shared" si="156"/>
        <v>16.626392443783267</v>
      </c>
      <c r="AW135">
        <f t="shared" si="157"/>
        <v>4.3527793630908631</v>
      </c>
      <c r="AX135">
        <f t="shared" si="158"/>
        <v>-22.084494449299136</v>
      </c>
      <c r="AY135" t="str">
        <f t="shared" si="159"/>
        <v>NEGATIF</v>
      </c>
      <c r="AZ135">
        <f t="shared" si="160"/>
        <v>22</v>
      </c>
      <c r="BA135">
        <f t="shared" si="161"/>
        <v>5</v>
      </c>
      <c r="BB135">
        <f t="shared" si="162"/>
        <v>4</v>
      </c>
      <c r="BC135">
        <f t="shared" si="163"/>
        <v>-0.38544714177868183</v>
      </c>
      <c r="BD135">
        <f t="shared" si="164"/>
        <v>-1.128430282094701</v>
      </c>
      <c r="BE135">
        <f t="shared" si="165"/>
        <v>0.12222152900771403</v>
      </c>
      <c r="BF135">
        <f t="shared" si="166"/>
        <v>1.9428132568574878</v>
      </c>
      <c r="BG135">
        <f t="shared" si="167"/>
        <v>-63.68759837001685</v>
      </c>
      <c r="BH135">
        <f t="shared" si="168"/>
        <v>16.626392443783267</v>
      </c>
      <c r="BI135">
        <f t="shared" si="169"/>
        <v>116.31240162998316</v>
      </c>
      <c r="BJ135">
        <f t="shared" si="170"/>
        <v>116</v>
      </c>
      <c r="BK135">
        <f t="shared" si="171"/>
        <v>18</v>
      </c>
      <c r="BL135">
        <f t="shared" si="172"/>
        <v>44</v>
      </c>
      <c r="BM135">
        <f t="shared" si="173"/>
        <v>15.717114736299438</v>
      </c>
      <c r="BN135" t="str">
        <f t="shared" si="174"/>
        <v>POSITIF</v>
      </c>
      <c r="BO135">
        <f t="shared" si="175"/>
        <v>15</v>
      </c>
      <c r="BP135">
        <f t="shared" si="176"/>
        <v>43</v>
      </c>
      <c r="BQ135">
        <f t="shared" si="177"/>
        <v>1</v>
      </c>
    </row>
    <row r="136" spans="1:69">
      <c r="A136">
        <f t="shared" ref="A136" si="240">A134</f>
        <v>7.0027777777777782</v>
      </c>
      <c r="B136">
        <f t="shared" si="194"/>
        <v>111.315</v>
      </c>
      <c r="C136">
        <f>INT(G3/15)</f>
        <v>7</v>
      </c>
      <c r="D136">
        <f>L3</f>
        <v>2013</v>
      </c>
      <c r="E136">
        <f>L2</f>
        <v>12</v>
      </c>
      <c r="F136">
        <f>L4</f>
        <v>3</v>
      </c>
      <c r="H136">
        <v>7</v>
      </c>
      <c r="I136">
        <v>0</v>
      </c>
      <c r="J136">
        <f t="shared" si="212"/>
        <v>7</v>
      </c>
      <c r="L136">
        <f t="shared" si="123"/>
        <v>20</v>
      </c>
      <c r="M136">
        <f t="shared" si="124"/>
        <v>-13</v>
      </c>
      <c r="N136">
        <f t="shared" si="125"/>
        <v>2456629.5</v>
      </c>
      <c r="O136">
        <f t="shared" si="236"/>
        <v>7.9270719030230497E-4</v>
      </c>
      <c r="P136">
        <f t="shared" si="213"/>
        <v>2456629.5007927073</v>
      </c>
      <c r="Q136">
        <f t="shared" si="214"/>
        <v>0.13920604497487521</v>
      </c>
      <c r="R136">
        <f t="shared" si="128"/>
        <v>251.9908499089297</v>
      </c>
      <c r="S136">
        <f t="shared" si="129"/>
        <v>328.81451511459545</v>
      </c>
      <c r="T136">
        <f t="shared" si="130"/>
        <v>-1.0089838007720655</v>
      </c>
      <c r="U136">
        <f t="shared" si="131"/>
        <v>4.3980700158096768</v>
      </c>
      <c r="V136">
        <f t="shared" si="132"/>
        <v>5.7388959170983505</v>
      </c>
      <c r="W136">
        <f t="shared" si="133"/>
        <v>1.6702753346111057E-2</v>
      </c>
      <c r="X136">
        <f t="shared" si="134"/>
        <v>250.98186610815765</v>
      </c>
      <c r="Y136">
        <f t="shared" si="135"/>
        <v>327.80553131382339</v>
      </c>
      <c r="Z136">
        <f t="shared" si="136"/>
        <v>5.7212858276755911</v>
      </c>
      <c r="AA136">
        <f t="shared" si="137"/>
        <v>215.80106080290309</v>
      </c>
      <c r="AB136">
        <f t="shared" si="138"/>
        <v>3.7664390403071368</v>
      </c>
      <c r="AC136">
        <f t="shared" si="139"/>
        <v>23.437480850926118</v>
      </c>
      <c r="AD136">
        <f t="shared" si="140"/>
        <v>-2.2007555967685681E-3</v>
      </c>
      <c r="AE136">
        <f t="shared" si="141"/>
        <v>23.43528009532935</v>
      </c>
      <c r="AF136">
        <f t="shared" si="142"/>
        <v>2456629.5</v>
      </c>
      <c r="AG136">
        <f t="shared" si="143"/>
        <v>0.13920602327173168</v>
      </c>
      <c r="AH136">
        <f t="shared" si="144"/>
        <v>4.7989773183203397</v>
      </c>
      <c r="AI136">
        <f t="shared" si="145"/>
        <v>4.7989773183203397</v>
      </c>
      <c r="AJ136">
        <f t="shared" si="146"/>
        <v>0.40902279879058773</v>
      </c>
      <c r="AK136">
        <f t="shared" si="147"/>
        <v>12.219977318320339</v>
      </c>
      <c r="AL136">
        <f t="shared" si="179"/>
        <v>293.89248497376099</v>
      </c>
      <c r="AM136">
        <f t="shared" si="148"/>
        <v>5.1293915096600902</v>
      </c>
      <c r="AN136">
        <f t="shared" si="149"/>
        <v>0.9857882977628909</v>
      </c>
      <c r="AO136" t="s">
        <v>137</v>
      </c>
      <c r="AP136">
        <f t="shared" si="150"/>
        <v>250.97897227762223</v>
      </c>
      <c r="AQ136">
        <f t="shared" si="151"/>
        <v>250</v>
      </c>
      <c r="AR136">
        <f t="shared" si="152"/>
        <v>58</v>
      </c>
      <c r="AS136">
        <f t="shared" si="153"/>
        <v>44</v>
      </c>
      <c r="AT136">
        <f t="shared" si="154"/>
        <v>4.3804094195160799</v>
      </c>
      <c r="AU136">
        <f t="shared" si="155"/>
        <v>249.40717480104411</v>
      </c>
      <c r="AV136" s="18">
        <f t="shared" si="156"/>
        <v>16.627144986736273</v>
      </c>
      <c r="AW136">
        <f t="shared" si="157"/>
        <v>4.3529763783752529</v>
      </c>
      <c r="AX136">
        <f t="shared" si="158"/>
        <v>-22.085972509032185</v>
      </c>
      <c r="AY136" t="str">
        <f t="shared" si="159"/>
        <v>NEGATIF</v>
      </c>
      <c r="AZ136">
        <f t="shared" si="160"/>
        <v>22</v>
      </c>
      <c r="BA136">
        <f t="shared" si="161"/>
        <v>5</v>
      </c>
      <c r="BB136">
        <f t="shared" si="162"/>
        <v>9</v>
      </c>
      <c r="BC136">
        <f t="shared" si="163"/>
        <v>-0.38547293878756472</v>
      </c>
      <c r="BD136">
        <f t="shared" si="164"/>
        <v>-1.1115582842445679</v>
      </c>
      <c r="BE136">
        <f t="shared" si="165"/>
        <v>0.12222152900771403</v>
      </c>
      <c r="BF136">
        <f t="shared" si="166"/>
        <v>1.9428132568574878</v>
      </c>
      <c r="BG136">
        <f t="shared" si="167"/>
        <v>-62.592494989556755</v>
      </c>
      <c r="BH136">
        <f t="shared" si="168"/>
        <v>16.627144986736273</v>
      </c>
      <c r="BI136">
        <f t="shared" si="169"/>
        <v>117.40750501044324</v>
      </c>
      <c r="BJ136">
        <f t="shared" si="170"/>
        <v>117</v>
      </c>
      <c r="BK136">
        <f t="shared" si="171"/>
        <v>24</v>
      </c>
      <c r="BL136">
        <f t="shared" si="172"/>
        <v>27</v>
      </c>
      <c r="BM136">
        <f t="shared" si="173"/>
        <v>19.066246133951385</v>
      </c>
      <c r="BN136" t="str">
        <f t="shared" si="174"/>
        <v>POSITIF</v>
      </c>
      <c r="BO136">
        <f t="shared" si="175"/>
        <v>19</v>
      </c>
      <c r="BP136">
        <f t="shared" si="176"/>
        <v>3</v>
      </c>
      <c r="BQ136">
        <f t="shared" si="177"/>
        <v>58</v>
      </c>
    </row>
    <row r="137" spans="1:69">
      <c r="A137">
        <f t="shared" ref="A137" si="241">A135</f>
        <v>7.0027777777777782</v>
      </c>
      <c r="B137">
        <f t="shared" si="194"/>
        <v>111.315</v>
      </c>
      <c r="C137">
        <f>INT(G3/15)</f>
        <v>7</v>
      </c>
      <c r="D137">
        <f>L3</f>
        <v>2013</v>
      </c>
      <c r="E137">
        <f>L2</f>
        <v>12</v>
      </c>
      <c r="F137">
        <f>L4</f>
        <v>3</v>
      </c>
      <c r="H137">
        <v>7</v>
      </c>
      <c r="I137">
        <v>15</v>
      </c>
      <c r="J137">
        <f t="shared" si="212"/>
        <v>7.25</v>
      </c>
      <c r="L137">
        <f t="shared" si="123"/>
        <v>20</v>
      </c>
      <c r="M137">
        <f t="shared" si="124"/>
        <v>-13</v>
      </c>
      <c r="N137">
        <f t="shared" si="125"/>
        <v>2456629.510416667</v>
      </c>
      <c r="O137">
        <f t="shared" si="236"/>
        <v>7.9270719030230497E-4</v>
      </c>
      <c r="P137">
        <f t="shared" si="213"/>
        <v>2456629.5112093743</v>
      </c>
      <c r="Q137">
        <f t="shared" si="214"/>
        <v>0.13920633016767403</v>
      </c>
      <c r="R137">
        <f t="shared" si="128"/>
        <v>252.00111706922871</v>
      </c>
      <c r="S137">
        <f t="shared" si="129"/>
        <v>328.82478178450492</v>
      </c>
      <c r="T137">
        <f t="shared" si="130"/>
        <v>-1.0086870917751518</v>
      </c>
      <c r="U137">
        <f t="shared" si="131"/>
        <v>4.3982492115617244</v>
      </c>
      <c r="V137">
        <f t="shared" si="132"/>
        <v>5.7390751042914863</v>
      </c>
      <c r="W137">
        <f t="shared" si="133"/>
        <v>1.6702753334132958E-2</v>
      </c>
      <c r="X137">
        <f t="shared" si="134"/>
        <v>250.99242997745355</v>
      </c>
      <c r="Y137">
        <f t="shared" si="135"/>
        <v>327.81609469272979</v>
      </c>
      <c r="Z137">
        <f t="shared" si="136"/>
        <v>5.7214701934176437</v>
      </c>
      <c r="AA137">
        <f t="shared" si="137"/>
        <v>215.80050920116977</v>
      </c>
      <c r="AB137">
        <f t="shared" si="138"/>
        <v>3.7664294130407305</v>
      </c>
      <c r="AC137">
        <f t="shared" si="139"/>
        <v>23.437480847217422</v>
      </c>
      <c r="AD137">
        <f t="shared" si="140"/>
        <v>-2.2008033492629288E-3</v>
      </c>
      <c r="AE137">
        <f t="shared" si="141"/>
        <v>23.435280043868158</v>
      </c>
      <c r="AF137">
        <f t="shared" si="142"/>
        <v>2456629.5</v>
      </c>
      <c r="AG137">
        <f t="shared" si="143"/>
        <v>0.13920602327173168</v>
      </c>
      <c r="AH137">
        <f t="shared" si="144"/>
        <v>4.7989773183203397</v>
      </c>
      <c r="AI137">
        <f t="shared" si="145"/>
        <v>5.0496617956578396</v>
      </c>
      <c r="AJ137">
        <f t="shared" si="146"/>
        <v>0.40902279789242052</v>
      </c>
      <c r="AK137">
        <f t="shared" si="147"/>
        <v>12.47066179565784</v>
      </c>
      <c r="AL137">
        <f t="shared" si="179"/>
        <v>297.64146371624781</v>
      </c>
      <c r="AM137">
        <f t="shared" si="148"/>
        <v>5.1948235323037615</v>
      </c>
      <c r="AN137">
        <f t="shared" si="149"/>
        <v>0.98578670317281358</v>
      </c>
      <c r="AO137" t="s">
        <v>137</v>
      </c>
      <c r="AP137">
        <f t="shared" si="150"/>
        <v>250.9895361095947</v>
      </c>
      <c r="AQ137">
        <f t="shared" si="151"/>
        <v>250</v>
      </c>
      <c r="AR137">
        <f t="shared" si="152"/>
        <v>59</v>
      </c>
      <c r="AS137">
        <f t="shared" si="153"/>
        <v>22</v>
      </c>
      <c r="AT137">
        <f t="shared" si="154"/>
        <v>4.3805937931656267</v>
      </c>
      <c r="AU137">
        <f t="shared" si="155"/>
        <v>249.41846321861976</v>
      </c>
      <c r="AV137" s="18">
        <f t="shared" si="156"/>
        <v>16.627897547907985</v>
      </c>
      <c r="AW137">
        <f t="shared" si="157"/>
        <v>4.3531733984292886</v>
      </c>
      <c r="AX137">
        <f t="shared" si="158"/>
        <v>-22.087449798766723</v>
      </c>
      <c r="AY137" t="str">
        <f t="shared" si="159"/>
        <v>NEGATIF</v>
      </c>
      <c r="AZ137">
        <f t="shared" si="160"/>
        <v>22</v>
      </c>
      <c r="BA137">
        <f t="shared" si="161"/>
        <v>5</v>
      </c>
      <c r="BB137">
        <f t="shared" si="162"/>
        <v>14</v>
      </c>
      <c r="BC137">
        <f t="shared" si="163"/>
        <v>-0.38549872235743832</v>
      </c>
      <c r="BD137">
        <f t="shared" si="164"/>
        <v>-1.0924451246058191</v>
      </c>
      <c r="BE137">
        <f t="shared" si="165"/>
        <v>0.12222152900771403</v>
      </c>
      <c r="BF137">
        <f t="shared" si="166"/>
        <v>1.9428132568574878</v>
      </c>
      <c r="BG137">
        <f t="shared" si="167"/>
        <v>-61.353983129108386</v>
      </c>
      <c r="BH137">
        <f t="shared" si="168"/>
        <v>16.627897547907985</v>
      </c>
      <c r="BI137">
        <f t="shared" si="169"/>
        <v>118.64601687089161</v>
      </c>
      <c r="BJ137">
        <f t="shared" si="170"/>
        <v>118</v>
      </c>
      <c r="BK137">
        <f t="shared" si="171"/>
        <v>38</v>
      </c>
      <c r="BL137">
        <f t="shared" si="172"/>
        <v>45</v>
      </c>
      <c r="BM137">
        <f t="shared" si="173"/>
        <v>22.385657221822843</v>
      </c>
      <c r="BN137" t="str">
        <f t="shared" si="174"/>
        <v>POSITIF</v>
      </c>
      <c r="BO137">
        <f t="shared" si="175"/>
        <v>22</v>
      </c>
      <c r="BP137">
        <f t="shared" si="176"/>
        <v>23</v>
      </c>
      <c r="BQ137">
        <f t="shared" si="177"/>
        <v>8</v>
      </c>
    </row>
    <row r="138" spans="1:69">
      <c r="A138">
        <f t="shared" ref="A138" si="242">A136</f>
        <v>7.0027777777777782</v>
      </c>
      <c r="B138">
        <f t="shared" si="194"/>
        <v>111.315</v>
      </c>
      <c r="C138">
        <f>INT(G3/15)</f>
        <v>7</v>
      </c>
      <c r="D138">
        <f>L3</f>
        <v>2013</v>
      </c>
      <c r="E138">
        <f>L2</f>
        <v>12</v>
      </c>
      <c r="F138">
        <f>L4</f>
        <v>3</v>
      </c>
      <c r="H138">
        <v>7</v>
      </c>
      <c r="I138">
        <v>30</v>
      </c>
      <c r="J138">
        <f t="shared" si="212"/>
        <v>7.5</v>
      </c>
      <c r="L138">
        <f t="shared" si="123"/>
        <v>20</v>
      </c>
      <c r="M138">
        <f t="shared" si="124"/>
        <v>-13</v>
      </c>
      <c r="N138">
        <f t="shared" si="125"/>
        <v>2456629.5208333335</v>
      </c>
      <c r="O138">
        <f t="shared" si="236"/>
        <v>7.9270719030230497E-4</v>
      </c>
      <c r="P138">
        <f t="shared" si="213"/>
        <v>2456629.5216260408</v>
      </c>
      <c r="Q138">
        <f t="shared" si="214"/>
        <v>0.13920661536046011</v>
      </c>
      <c r="R138">
        <f t="shared" si="128"/>
        <v>252.01138422906934</v>
      </c>
      <c r="S138">
        <f t="shared" si="129"/>
        <v>328.83504845395601</v>
      </c>
      <c r="T138">
        <f t="shared" si="130"/>
        <v>-1.0083903486300678</v>
      </c>
      <c r="U138">
        <f t="shared" si="131"/>
        <v>4.3984284073057713</v>
      </c>
      <c r="V138">
        <f t="shared" si="132"/>
        <v>5.7392542914766214</v>
      </c>
      <c r="W138">
        <f t="shared" si="133"/>
        <v>1.6702753322154863E-2</v>
      </c>
      <c r="X138">
        <f t="shared" si="134"/>
        <v>251.00299388043928</v>
      </c>
      <c r="Y138">
        <f t="shared" si="135"/>
        <v>327.82665810532592</v>
      </c>
      <c r="Z138">
        <f t="shared" si="136"/>
        <v>5.7216545597476927</v>
      </c>
      <c r="AA138">
        <f t="shared" si="137"/>
        <v>215.79995759946112</v>
      </c>
      <c r="AB138">
        <f t="shared" si="138"/>
        <v>3.766419785774755</v>
      </c>
      <c r="AC138">
        <f t="shared" si="139"/>
        <v>23.437480843508727</v>
      </c>
      <c r="AD138">
        <f t="shared" si="140"/>
        <v>-2.2008510851095719E-3</v>
      </c>
      <c r="AE138">
        <f t="shared" si="141"/>
        <v>23.435279992423617</v>
      </c>
      <c r="AF138">
        <f t="shared" si="142"/>
        <v>2456629.5</v>
      </c>
      <c r="AG138">
        <f t="shared" si="143"/>
        <v>0.13920602327173168</v>
      </c>
      <c r="AH138">
        <f t="shared" si="144"/>
        <v>4.7989773183203397</v>
      </c>
      <c r="AI138">
        <f t="shared" si="145"/>
        <v>5.3003462729953394</v>
      </c>
      <c r="AJ138">
        <f t="shared" si="146"/>
        <v>0.40902279699454386</v>
      </c>
      <c r="AK138">
        <f t="shared" si="147"/>
        <v>12.721346272995341</v>
      </c>
      <c r="AL138">
        <f t="shared" si="179"/>
        <v>301.39044218657176</v>
      </c>
      <c r="AM138">
        <f t="shared" si="148"/>
        <v>5.2602555501972947</v>
      </c>
      <c r="AN138">
        <f t="shared" si="149"/>
        <v>0.9857851090498817</v>
      </c>
      <c r="AO138" t="s">
        <v>137</v>
      </c>
      <c r="AP138">
        <f t="shared" si="150"/>
        <v>251.00009997525672</v>
      </c>
      <c r="AQ138">
        <f t="shared" si="151"/>
        <v>251</v>
      </c>
      <c r="AR138">
        <f t="shared" si="152"/>
        <v>0</v>
      </c>
      <c r="AS138">
        <f t="shared" si="153"/>
        <v>0</v>
      </c>
      <c r="AT138">
        <f t="shared" si="154"/>
        <v>4.3807781674031672</v>
      </c>
      <c r="AU138">
        <f t="shared" si="155"/>
        <v>249.42975190835833</v>
      </c>
      <c r="AV138" s="18">
        <f t="shared" si="156"/>
        <v>16.628650127223889</v>
      </c>
      <c r="AW138">
        <f t="shared" si="157"/>
        <v>4.3533704232334625</v>
      </c>
      <c r="AX138">
        <f t="shared" si="158"/>
        <v>-22.088926318288422</v>
      </c>
      <c r="AY138" t="str">
        <f t="shared" si="159"/>
        <v>NEGATIF</v>
      </c>
      <c r="AZ138">
        <f t="shared" si="160"/>
        <v>22</v>
      </c>
      <c r="BA138">
        <f t="shared" si="161"/>
        <v>5</v>
      </c>
      <c r="BB138">
        <f t="shared" si="162"/>
        <v>20</v>
      </c>
      <c r="BC138">
        <f t="shared" si="163"/>
        <v>-0.38552449248456194</v>
      </c>
      <c r="BD138">
        <f t="shared" si="164"/>
        <v>-1.0708290148159945</v>
      </c>
      <c r="BE138">
        <f t="shared" si="165"/>
        <v>0.12222152900771403</v>
      </c>
      <c r="BF138">
        <f t="shared" si="166"/>
        <v>1.9428132568574878</v>
      </c>
      <c r="BG138">
        <f t="shared" si="167"/>
        <v>-59.953963393566617</v>
      </c>
      <c r="BH138">
        <f t="shared" si="168"/>
        <v>16.628650127223889</v>
      </c>
      <c r="BI138">
        <f t="shared" si="169"/>
        <v>120.04603660643338</v>
      </c>
      <c r="BJ138">
        <f t="shared" si="170"/>
        <v>120</v>
      </c>
      <c r="BK138">
        <f t="shared" si="171"/>
        <v>2</v>
      </c>
      <c r="BL138">
        <f t="shared" si="172"/>
        <v>45</v>
      </c>
      <c r="BM138">
        <f t="shared" si="173"/>
        <v>25.670141647133136</v>
      </c>
      <c r="BN138" t="str">
        <f t="shared" si="174"/>
        <v>POSITIF</v>
      </c>
      <c r="BO138">
        <f t="shared" si="175"/>
        <v>25</v>
      </c>
      <c r="BP138">
        <f t="shared" si="176"/>
        <v>40</v>
      </c>
      <c r="BQ138">
        <f t="shared" si="177"/>
        <v>12</v>
      </c>
    </row>
    <row r="139" spans="1:69">
      <c r="A139">
        <f t="shared" ref="A139" si="243">A137</f>
        <v>7.0027777777777782</v>
      </c>
      <c r="B139">
        <f t="shared" si="194"/>
        <v>111.315</v>
      </c>
      <c r="C139">
        <f>INT(G3/15)</f>
        <v>7</v>
      </c>
      <c r="D139">
        <f>L3</f>
        <v>2013</v>
      </c>
      <c r="E139">
        <f>L2</f>
        <v>12</v>
      </c>
      <c r="F139">
        <f>L4</f>
        <v>3</v>
      </c>
      <c r="H139">
        <v>7</v>
      </c>
      <c r="I139">
        <v>45</v>
      </c>
      <c r="J139">
        <f t="shared" si="212"/>
        <v>7.75</v>
      </c>
      <c r="L139">
        <f t="shared" si="123"/>
        <v>20</v>
      </c>
      <c r="M139">
        <f t="shared" si="124"/>
        <v>-13</v>
      </c>
      <c r="N139">
        <f t="shared" si="125"/>
        <v>2456629.53125</v>
      </c>
      <c r="O139">
        <f t="shared" si="236"/>
        <v>7.9270719030230497E-4</v>
      </c>
      <c r="P139">
        <f t="shared" si="213"/>
        <v>2456629.5320427073</v>
      </c>
      <c r="Q139">
        <f t="shared" si="214"/>
        <v>0.13920690055324617</v>
      </c>
      <c r="R139">
        <f t="shared" si="128"/>
        <v>252.02165138890814</v>
      </c>
      <c r="S139">
        <f t="shared" si="129"/>
        <v>328.84531512340709</v>
      </c>
      <c r="T139">
        <f t="shared" si="130"/>
        <v>-1.0080935713334112</v>
      </c>
      <c r="U139">
        <f t="shared" si="131"/>
        <v>4.3986076030497872</v>
      </c>
      <c r="V139">
        <f t="shared" si="132"/>
        <v>5.7394334786617565</v>
      </c>
      <c r="W139">
        <f t="shared" si="133"/>
        <v>1.6702753310176763E-2</v>
      </c>
      <c r="X139">
        <f t="shared" si="134"/>
        <v>251.01355781757474</v>
      </c>
      <c r="Y139">
        <f t="shared" si="135"/>
        <v>327.83722155207369</v>
      </c>
      <c r="Z139">
        <f t="shared" si="136"/>
        <v>5.7218389266738008</v>
      </c>
      <c r="AA139">
        <f t="shared" si="137"/>
        <v>215.79940599775253</v>
      </c>
      <c r="AB139">
        <f t="shared" si="138"/>
        <v>3.7664101585087804</v>
      </c>
      <c r="AC139">
        <f t="shared" si="139"/>
        <v>23.437480839800031</v>
      </c>
      <c r="AD139">
        <f t="shared" si="140"/>
        <v>-2.2008988043063409E-3</v>
      </c>
      <c r="AE139">
        <f t="shared" si="141"/>
        <v>23.435279940995724</v>
      </c>
      <c r="AF139">
        <f t="shared" si="142"/>
        <v>2456629.5</v>
      </c>
      <c r="AG139">
        <f t="shared" si="143"/>
        <v>0.13920602327173168</v>
      </c>
      <c r="AH139">
        <f t="shared" si="144"/>
        <v>4.7989773183203397</v>
      </c>
      <c r="AI139">
        <f t="shared" si="145"/>
        <v>5.5510307503328393</v>
      </c>
      <c r="AJ139">
        <f t="shared" si="146"/>
        <v>0.4090227960969578</v>
      </c>
      <c r="AK139">
        <f t="shared" si="147"/>
        <v>12.97203075033284</v>
      </c>
      <c r="AL139">
        <f t="shared" si="179"/>
        <v>305.1394203843405</v>
      </c>
      <c r="AM139">
        <f t="shared" si="148"/>
        <v>5.325687563333843</v>
      </c>
      <c r="AN139">
        <f t="shared" si="149"/>
        <v>0.98578351539407993</v>
      </c>
      <c r="AO139" t="s">
        <v>137</v>
      </c>
      <c r="AP139">
        <f t="shared" si="150"/>
        <v>251.01066387506822</v>
      </c>
      <c r="AQ139">
        <f t="shared" si="151"/>
        <v>251</v>
      </c>
      <c r="AR139">
        <f t="shared" si="152"/>
        <v>0</v>
      </c>
      <c r="AS139">
        <f t="shared" si="153"/>
        <v>38</v>
      </c>
      <c r="AT139">
        <f t="shared" si="154"/>
        <v>4.3809625422367287</v>
      </c>
      <c r="AU139">
        <f t="shared" si="155"/>
        <v>249.4410408706521</v>
      </c>
      <c r="AV139" s="18">
        <f t="shared" si="156"/>
        <v>16.62940272471014</v>
      </c>
      <c r="AW139">
        <f t="shared" si="157"/>
        <v>4.3535674527946222</v>
      </c>
      <c r="AX139">
        <f t="shared" si="158"/>
        <v>-22.090402067580573</v>
      </c>
      <c r="AY139" t="str">
        <f t="shared" si="159"/>
        <v>NEGATIF</v>
      </c>
      <c r="AZ139">
        <f t="shared" si="160"/>
        <v>22</v>
      </c>
      <c r="BA139">
        <f t="shared" si="161"/>
        <v>5</v>
      </c>
      <c r="BB139">
        <f t="shared" si="162"/>
        <v>25</v>
      </c>
      <c r="BC139">
        <f t="shared" si="163"/>
        <v>-0.38555024916864394</v>
      </c>
      <c r="BD139">
        <f t="shared" si="164"/>
        <v>-1.0463940608378903</v>
      </c>
      <c r="BE139">
        <f t="shared" si="165"/>
        <v>0.12222152900771403</v>
      </c>
      <c r="BF139">
        <f t="shared" si="166"/>
        <v>1.9428132568574878</v>
      </c>
      <c r="BG139">
        <f t="shared" si="167"/>
        <v>-58.370706487518461</v>
      </c>
      <c r="BH139">
        <f t="shared" si="168"/>
        <v>16.62940272471014</v>
      </c>
      <c r="BI139">
        <f t="shared" si="169"/>
        <v>121.62929351248154</v>
      </c>
      <c r="BJ139">
        <f t="shared" si="170"/>
        <v>121</v>
      </c>
      <c r="BK139">
        <f t="shared" si="171"/>
        <v>37</v>
      </c>
      <c r="BL139">
        <f t="shared" si="172"/>
        <v>45</v>
      </c>
      <c r="BM139">
        <f t="shared" si="173"/>
        <v>28.913504534221175</v>
      </c>
      <c r="BN139" t="str">
        <f t="shared" si="174"/>
        <v>POSITIF</v>
      </c>
      <c r="BO139">
        <f t="shared" si="175"/>
        <v>28</v>
      </c>
      <c r="BP139">
        <f t="shared" si="176"/>
        <v>54</v>
      </c>
      <c r="BQ139">
        <f t="shared" si="177"/>
        <v>48</v>
      </c>
    </row>
    <row r="140" spans="1:69">
      <c r="A140">
        <f t="shared" ref="A140" si="244">A138</f>
        <v>7.0027777777777782</v>
      </c>
      <c r="B140">
        <f t="shared" si="194"/>
        <v>111.315</v>
      </c>
      <c r="C140">
        <f>INT(G3/15)</f>
        <v>7</v>
      </c>
      <c r="D140">
        <f>L3</f>
        <v>2013</v>
      </c>
      <c r="E140">
        <f>L2</f>
        <v>12</v>
      </c>
      <c r="F140">
        <f>L4</f>
        <v>3</v>
      </c>
      <c r="H140">
        <v>8</v>
      </c>
      <c r="I140">
        <v>0</v>
      </c>
      <c r="J140">
        <f t="shared" si="212"/>
        <v>8</v>
      </c>
      <c r="L140">
        <f t="shared" si="123"/>
        <v>20</v>
      </c>
      <c r="M140">
        <f t="shared" si="124"/>
        <v>-13</v>
      </c>
      <c r="N140">
        <f t="shared" si="125"/>
        <v>2456629.541666667</v>
      </c>
      <c r="O140">
        <f t="shared" si="236"/>
        <v>7.9270719030230497E-4</v>
      </c>
      <c r="P140">
        <f t="shared" si="213"/>
        <v>2456629.5424593743</v>
      </c>
      <c r="Q140">
        <f t="shared" si="214"/>
        <v>0.13920718574604501</v>
      </c>
      <c r="R140">
        <f t="shared" si="128"/>
        <v>252.03191854920806</v>
      </c>
      <c r="S140">
        <f t="shared" si="129"/>
        <v>328.85558179331747</v>
      </c>
      <c r="T140">
        <f t="shared" si="130"/>
        <v>-1.0077967598817468</v>
      </c>
      <c r="U140">
        <f t="shared" si="131"/>
        <v>4.3987867988018508</v>
      </c>
      <c r="V140">
        <f t="shared" si="132"/>
        <v>5.7396126658549083</v>
      </c>
      <c r="W140">
        <f t="shared" si="133"/>
        <v>1.6702753298198668E-2</v>
      </c>
      <c r="X140">
        <f t="shared" si="134"/>
        <v>251.0241217893263</v>
      </c>
      <c r="Y140">
        <f t="shared" si="135"/>
        <v>327.84778503343574</v>
      </c>
      <c r="Z140">
        <f t="shared" si="136"/>
        <v>5.7220232942040417</v>
      </c>
      <c r="AA140">
        <f t="shared" si="137"/>
        <v>215.79885439601921</v>
      </c>
      <c r="AB140">
        <f t="shared" si="138"/>
        <v>3.7664005312423745</v>
      </c>
      <c r="AC140">
        <f t="shared" si="139"/>
        <v>23.437480836091336</v>
      </c>
      <c r="AD140">
        <f t="shared" si="140"/>
        <v>-2.2009465068510998E-3</v>
      </c>
      <c r="AE140">
        <f t="shared" si="141"/>
        <v>23.435279889584486</v>
      </c>
      <c r="AF140">
        <f t="shared" si="142"/>
        <v>2456629.5</v>
      </c>
      <c r="AG140">
        <f t="shared" si="143"/>
        <v>0.13920602327173168</v>
      </c>
      <c r="AH140">
        <f t="shared" si="144"/>
        <v>4.7989773183203397</v>
      </c>
      <c r="AI140">
        <f t="shared" si="145"/>
        <v>5.8017152276703392</v>
      </c>
      <c r="AJ140">
        <f t="shared" si="146"/>
        <v>0.40902279519966245</v>
      </c>
      <c r="AK140">
        <f t="shared" si="147"/>
        <v>13.222715227670339</v>
      </c>
      <c r="AL140">
        <f t="shared" si="179"/>
        <v>308.88839830915487</v>
      </c>
      <c r="AM140">
        <f t="shared" si="148"/>
        <v>5.3911195717064375</v>
      </c>
      <c r="AN140">
        <f t="shared" si="149"/>
        <v>0.98578192220539262</v>
      </c>
      <c r="AO140" t="s">
        <v>137</v>
      </c>
      <c r="AP140">
        <f t="shared" si="150"/>
        <v>251.02122780949557</v>
      </c>
      <c r="AQ140">
        <f t="shared" si="151"/>
        <v>251</v>
      </c>
      <c r="AR140">
        <f t="shared" si="152"/>
        <v>1</v>
      </c>
      <c r="AS140">
        <f t="shared" si="153"/>
        <v>16</v>
      </c>
      <c r="AT140">
        <f t="shared" si="154"/>
        <v>4.3811469176744513</v>
      </c>
      <c r="AU140">
        <f t="shared" si="155"/>
        <v>249.45233010590022</v>
      </c>
      <c r="AV140" s="18">
        <f t="shared" si="156"/>
        <v>16.630155340393348</v>
      </c>
      <c r="AW140">
        <f t="shared" si="157"/>
        <v>4.3537644871197339</v>
      </c>
      <c r="AX140">
        <f t="shared" si="158"/>
        <v>-22.091877046627303</v>
      </c>
      <c r="AY140" t="str">
        <f t="shared" si="159"/>
        <v>NEGATIF</v>
      </c>
      <c r="AZ140">
        <f t="shared" si="160"/>
        <v>22</v>
      </c>
      <c r="BA140">
        <f t="shared" si="161"/>
        <v>5</v>
      </c>
      <c r="BB140">
        <f t="shared" si="162"/>
        <v>30</v>
      </c>
      <c r="BC140">
        <f t="shared" si="163"/>
        <v>-0.38557599240940726</v>
      </c>
      <c r="BD140">
        <f t="shared" si="164"/>
        <v>-1.0187610149224116</v>
      </c>
      <c r="BE140">
        <f t="shared" si="165"/>
        <v>0.12222152900771403</v>
      </c>
      <c r="BF140">
        <f t="shared" si="166"/>
        <v>1.9428132568574878</v>
      </c>
      <c r="BG140">
        <f t="shared" si="167"/>
        <v>-56.578248089555998</v>
      </c>
      <c r="BH140">
        <f t="shared" si="168"/>
        <v>16.630155340393348</v>
      </c>
      <c r="BI140">
        <f t="shared" si="169"/>
        <v>123.421751910444</v>
      </c>
      <c r="BJ140">
        <f t="shared" si="170"/>
        <v>123</v>
      </c>
      <c r="BK140">
        <f t="shared" si="171"/>
        <v>25</v>
      </c>
      <c r="BL140">
        <f t="shared" si="172"/>
        <v>18</v>
      </c>
      <c r="BM140">
        <f t="shared" si="173"/>
        <v>32.10831292602596</v>
      </c>
      <c r="BN140" t="str">
        <f t="shared" si="174"/>
        <v>POSITIF</v>
      </c>
      <c r="BO140">
        <f t="shared" si="175"/>
        <v>32</v>
      </c>
      <c r="BP140">
        <f t="shared" si="176"/>
        <v>6</v>
      </c>
      <c r="BQ140">
        <f t="shared" si="177"/>
        <v>29</v>
      </c>
    </row>
    <row r="141" spans="1:69">
      <c r="A141">
        <f t="shared" ref="A141" si="245">A139</f>
        <v>7.0027777777777782</v>
      </c>
      <c r="B141">
        <f t="shared" si="194"/>
        <v>111.315</v>
      </c>
      <c r="C141">
        <f>INT(G3/15)</f>
        <v>7</v>
      </c>
      <c r="D141">
        <f>L3</f>
        <v>2013</v>
      </c>
      <c r="E141">
        <f>L2</f>
        <v>12</v>
      </c>
      <c r="F141">
        <f>L4</f>
        <v>3</v>
      </c>
      <c r="H141">
        <v>8</v>
      </c>
      <c r="I141">
        <v>15</v>
      </c>
      <c r="J141">
        <f t="shared" si="212"/>
        <v>8.25</v>
      </c>
      <c r="L141">
        <f t="shared" si="123"/>
        <v>20</v>
      </c>
      <c r="M141">
        <f t="shared" si="124"/>
        <v>-13</v>
      </c>
      <c r="N141">
        <f t="shared" si="125"/>
        <v>2456629.5520833335</v>
      </c>
      <c r="O141">
        <f t="shared" si="236"/>
        <v>7.9270719030230497E-4</v>
      </c>
      <c r="P141">
        <f t="shared" si="213"/>
        <v>2456629.5528760408</v>
      </c>
      <c r="Q141">
        <f t="shared" si="214"/>
        <v>0.13920747093883107</v>
      </c>
      <c r="R141">
        <f t="shared" si="128"/>
        <v>252.04218570904777</v>
      </c>
      <c r="S141">
        <f t="shared" si="129"/>
        <v>328.86584846276764</v>
      </c>
      <c r="T141">
        <f t="shared" si="130"/>
        <v>-1.0074999143115051</v>
      </c>
      <c r="U141">
        <f t="shared" si="131"/>
        <v>4.3989659945458826</v>
      </c>
      <c r="V141">
        <f t="shared" si="132"/>
        <v>5.7397918530400283</v>
      </c>
      <c r="W141">
        <f t="shared" si="133"/>
        <v>1.6702753286220569E-2</v>
      </c>
      <c r="X141">
        <f t="shared" si="134"/>
        <v>251.03468579473628</v>
      </c>
      <c r="Y141">
        <f t="shared" si="135"/>
        <v>327.85834854845615</v>
      </c>
      <c r="Z141">
        <f t="shared" si="136"/>
        <v>5.7222076623217317</v>
      </c>
      <c r="AA141">
        <f t="shared" si="137"/>
        <v>215.79830279431062</v>
      </c>
      <c r="AB141">
        <f t="shared" si="138"/>
        <v>3.7663909039763999</v>
      </c>
      <c r="AC141">
        <f t="shared" si="139"/>
        <v>23.43748083238264</v>
      </c>
      <c r="AD141">
        <f t="shared" si="140"/>
        <v>-2.2009941927352912E-3</v>
      </c>
      <c r="AE141">
        <f t="shared" si="141"/>
        <v>23.435279838189906</v>
      </c>
      <c r="AF141">
        <f t="shared" si="142"/>
        <v>2456629.5</v>
      </c>
      <c r="AG141">
        <f t="shared" si="143"/>
        <v>0.13920602327173168</v>
      </c>
      <c r="AH141">
        <f t="shared" si="144"/>
        <v>4.7989773183203397</v>
      </c>
      <c r="AI141">
        <f t="shared" si="145"/>
        <v>6.05239970500784</v>
      </c>
      <c r="AJ141">
        <f t="shared" si="146"/>
        <v>0.40902279430265781</v>
      </c>
      <c r="AK141">
        <f t="shared" si="147"/>
        <v>13.473399705007839</v>
      </c>
      <c r="AL141">
        <f t="shared" si="179"/>
        <v>312.63737596213781</v>
      </c>
      <c r="AM141">
        <f t="shared" si="148"/>
        <v>5.4565515753346796</v>
      </c>
      <c r="AN141">
        <f t="shared" si="149"/>
        <v>0.98578032948401828</v>
      </c>
      <c r="AO141" t="s">
        <v>137</v>
      </c>
      <c r="AP141">
        <f t="shared" si="150"/>
        <v>251.03179177758108</v>
      </c>
      <c r="AQ141">
        <f t="shared" si="151"/>
        <v>251</v>
      </c>
      <c r="AR141">
        <f t="shared" si="152"/>
        <v>1</v>
      </c>
      <c r="AS141">
        <f t="shared" si="153"/>
        <v>54</v>
      </c>
      <c r="AT141">
        <f t="shared" si="154"/>
        <v>4.3813312936996187</v>
      </c>
      <c r="AU141">
        <f t="shared" si="155"/>
        <v>249.46361961297981</v>
      </c>
      <c r="AV141" s="18">
        <f t="shared" si="156"/>
        <v>16.630907974198653</v>
      </c>
      <c r="AW141">
        <f t="shared" si="157"/>
        <v>4.3539615261891997</v>
      </c>
      <c r="AX141">
        <f t="shared" si="158"/>
        <v>-22.093351255213896</v>
      </c>
      <c r="AY141" t="str">
        <f t="shared" si="159"/>
        <v>NEGATIF</v>
      </c>
      <c r="AZ141">
        <f t="shared" si="160"/>
        <v>22</v>
      </c>
      <c r="BA141">
        <f t="shared" si="161"/>
        <v>5</v>
      </c>
      <c r="BB141">
        <f t="shared" si="162"/>
        <v>36</v>
      </c>
      <c r="BC141">
        <f t="shared" si="163"/>
        <v>-0.38560172220310451</v>
      </c>
      <c r="BD141">
        <f t="shared" si="164"/>
        <v>-0.98747671417294369</v>
      </c>
      <c r="BE141">
        <f t="shared" si="165"/>
        <v>0.12222152900771403</v>
      </c>
      <c r="BF141">
        <f t="shared" si="166"/>
        <v>1.9428132568574878</v>
      </c>
      <c r="BG141">
        <f t="shared" si="167"/>
        <v>-54.545737157015019</v>
      </c>
      <c r="BH141">
        <f t="shared" si="168"/>
        <v>16.630907974198653</v>
      </c>
      <c r="BI141">
        <f t="shared" si="169"/>
        <v>125.45426284298497</v>
      </c>
      <c r="BJ141">
        <f t="shared" si="170"/>
        <v>125</v>
      </c>
      <c r="BK141">
        <f t="shared" si="171"/>
        <v>27</v>
      </c>
      <c r="BL141">
        <f t="shared" si="172"/>
        <v>15</v>
      </c>
      <c r="BM141">
        <f t="shared" si="173"/>
        <v>35.245581686889466</v>
      </c>
      <c r="BN141" t="str">
        <f t="shared" si="174"/>
        <v>POSITIF</v>
      </c>
      <c r="BO141">
        <f t="shared" si="175"/>
        <v>35</v>
      </c>
      <c r="BP141">
        <f t="shared" si="176"/>
        <v>14</v>
      </c>
      <c r="BQ141">
        <f t="shared" si="177"/>
        <v>44</v>
      </c>
    </row>
    <row r="142" spans="1:69">
      <c r="A142">
        <f t="shared" ref="A142" si="246">A140</f>
        <v>7.0027777777777782</v>
      </c>
      <c r="B142">
        <f t="shared" si="194"/>
        <v>111.315</v>
      </c>
      <c r="C142">
        <f>INT(G3/15)</f>
        <v>7</v>
      </c>
      <c r="D142">
        <f>L3</f>
        <v>2013</v>
      </c>
      <c r="E142">
        <f>L2</f>
        <v>12</v>
      </c>
      <c r="F142">
        <f>L4</f>
        <v>3</v>
      </c>
      <c r="H142">
        <v>8</v>
      </c>
      <c r="I142">
        <v>30</v>
      </c>
      <c r="J142">
        <f t="shared" si="212"/>
        <v>8.5</v>
      </c>
      <c r="L142">
        <f t="shared" si="123"/>
        <v>20</v>
      </c>
      <c r="M142">
        <f t="shared" si="124"/>
        <v>-13</v>
      </c>
      <c r="N142">
        <f t="shared" si="125"/>
        <v>2456629.5625</v>
      </c>
      <c r="O142">
        <f t="shared" si="236"/>
        <v>7.9270719030230497E-4</v>
      </c>
      <c r="P142">
        <f t="shared" si="213"/>
        <v>2456629.5632927073</v>
      </c>
      <c r="Q142">
        <f t="shared" si="214"/>
        <v>0.13920775613161715</v>
      </c>
      <c r="R142">
        <f t="shared" si="128"/>
        <v>252.05245286888839</v>
      </c>
      <c r="S142">
        <f t="shared" si="129"/>
        <v>328.87611513221964</v>
      </c>
      <c r="T142">
        <f t="shared" si="130"/>
        <v>-1.0072030346191798</v>
      </c>
      <c r="U142">
        <f t="shared" si="131"/>
        <v>4.3991451902899295</v>
      </c>
      <c r="V142">
        <f t="shared" si="132"/>
        <v>5.7399710402251793</v>
      </c>
      <c r="W142">
        <f t="shared" si="133"/>
        <v>1.6702753274242473E-2</v>
      </c>
      <c r="X142">
        <f t="shared" si="134"/>
        <v>251.04524983426921</v>
      </c>
      <c r="Y142">
        <f t="shared" si="135"/>
        <v>327.86891209760046</v>
      </c>
      <c r="Z142">
        <f t="shared" si="136"/>
        <v>5.7223920310349961</v>
      </c>
      <c r="AA142">
        <f t="shared" si="137"/>
        <v>215.79775119260196</v>
      </c>
      <c r="AB142">
        <f t="shared" si="138"/>
        <v>3.7663812767104243</v>
      </c>
      <c r="AC142">
        <f t="shared" si="139"/>
        <v>23.437480828673944</v>
      </c>
      <c r="AD142">
        <f t="shared" si="140"/>
        <v>-2.2010418619567793E-3</v>
      </c>
      <c r="AE142">
        <f t="shared" si="141"/>
        <v>23.435279786811989</v>
      </c>
      <c r="AF142">
        <f t="shared" si="142"/>
        <v>2456629.5</v>
      </c>
      <c r="AG142">
        <f t="shared" si="143"/>
        <v>0.13920602327173168</v>
      </c>
      <c r="AH142">
        <f t="shared" si="144"/>
        <v>4.7989773183203397</v>
      </c>
      <c r="AI142">
        <f t="shared" si="145"/>
        <v>6.3030841823453398</v>
      </c>
      <c r="AJ142">
        <f t="shared" si="146"/>
        <v>0.409022793405944</v>
      </c>
      <c r="AK142">
        <f t="shared" si="147"/>
        <v>13.72408418234534</v>
      </c>
      <c r="AL142">
        <f t="shared" si="179"/>
        <v>316.38635334289216</v>
      </c>
      <c r="AM142">
        <f t="shared" si="148"/>
        <v>5.5219835742116361</v>
      </c>
      <c r="AN142">
        <f t="shared" si="149"/>
        <v>0.98577873722994069</v>
      </c>
      <c r="AO142" t="s">
        <v>137</v>
      </c>
      <c r="AP142">
        <f t="shared" si="150"/>
        <v>251.04235577978929</v>
      </c>
      <c r="AQ142">
        <f t="shared" si="151"/>
        <v>251</v>
      </c>
      <c r="AR142">
        <f t="shared" si="152"/>
        <v>2</v>
      </c>
      <c r="AS142">
        <f t="shared" si="153"/>
        <v>32</v>
      </c>
      <c r="AT142">
        <f t="shared" si="154"/>
        <v>4.38151567032034</v>
      </c>
      <c r="AU142">
        <f t="shared" si="155"/>
        <v>249.47490939228794</v>
      </c>
      <c r="AV142" s="18">
        <f t="shared" si="156"/>
        <v>16.631660626152531</v>
      </c>
      <c r="AW142">
        <f t="shared" si="157"/>
        <v>4.3541585700099503</v>
      </c>
      <c r="AX142">
        <f t="shared" si="158"/>
        <v>-22.094824693324323</v>
      </c>
      <c r="AY142" t="str">
        <f t="shared" si="159"/>
        <v>NEGATIF</v>
      </c>
      <c r="AZ142">
        <f t="shared" si="160"/>
        <v>22</v>
      </c>
      <c r="BA142">
        <f t="shared" si="161"/>
        <v>5</v>
      </c>
      <c r="BB142">
        <f t="shared" si="162"/>
        <v>41</v>
      </c>
      <c r="BC142">
        <f t="shared" si="163"/>
        <v>-0.3856274385494558</v>
      </c>
      <c r="BD142">
        <f t="shared" si="164"/>
        <v>-0.95200270631732331</v>
      </c>
      <c r="BE142">
        <f t="shared" si="165"/>
        <v>0.12222152900771403</v>
      </c>
      <c r="BF142">
        <f t="shared" si="166"/>
        <v>1.9428132568574878</v>
      </c>
      <c r="BG142">
        <f t="shared" si="167"/>
        <v>-52.236806656704047</v>
      </c>
      <c r="BH142">
        <f t="shared" si="168"/>
        <v>16.631660626152531</v>
      </c>
      <c r="BI142">
        <f t="shared" si="169"/>
        <v>127.76319334329595</v>
      </c>
      <c r="BJ142">
        <f t="shared" si="170"/>
        <v>127</v>
      </c>
      <c r="BK142">
        <f t="shared" si="171"/>
        <v>45</v>
      </c>
      <c r="BL142">
        <f t="shared" si="172"/>
        <v>47</v>
      </c>
      <c r="BM142">
        <f t="shared" si="173"/>
        <v>38.314379273861547</v>
      </c>
      <c r="BN142" t="str">
        <f t="shared" si="174"/>
        <v>POSITIF</v>
      </c>
      <c r="BO142">
        <f t="shared" si="175"/>
        <v>38</v>
      </c>
      <c r="BP142">
        <f t="shared" si="176"/>
        <v>18</v>
      </c>
      <c r="BQ142">
        <f t="shared" si="177"/>
        <v>51</v>
      </c>
    </row>
    <row r="143" spans="1:69">
      <c r="A143">
        <f t="shared" ref="A143" si="247">A141</f>
        <v>7.0027777777777782</v>
      </c>
      <c r="B143">
        <f t="shared" si="194"/>
        <v>111.315</v>
      </c>
      <c r="C143">
        <f>INT(G3/15)</f>
        <v>7</v>
      </c>
      <c r="D143">
        <f>L3</f>
        <v>2013</v>
      </c>
      <c r="E143">
        <f>L2</f>
        <v>12</v>
      </c>
      <c r="F143">
        <f>L4</f>
        <v>3</v>
      </c>
      <c r="H143">
        <v>8</v>
      </c>
      <c r="I143">
        <v>45</v>
      </c>
      <c r="J143">
        <f t="shared" si="212"/>
        <v>8.75</v>
      </c>
      <c r="L143">
        <f t="shared" si="123"/>
        <v>20</v>
      </c>
      <c r="M143">
        <f t="shared" si="124"/>
        <v>-13</v>
      </c>
      <c r="N143">
        <f t="shared" si="125"/>
        <v>2456629.572916667</v>
      </c>
      <c r="O143">
        <f t="shared" si="236"/>
        <v>7.9270719030230497E-4</v>
      </c>
      <c r="P143">
        <f t="shared" si="213"/>
        <v>2456629.5737093743</v>
      </c>
      <c r="Q143">
        <f t="shared" si="214"/>
        <v>0.13920804132441597</v>
      </c>
      <c r="R143">
        <f t="shared" si="128"/>
        <v>252.0627200291874</v>
      </c>
      <c r="S143">
        <f t="shared" si="129"/>
        <v>328.88638180212911</v>
      </c>
      <c r="T143">
        <f t="shared" si="130"/>
        <v>-1.0069061208014403</v>
      </c>
      <c r="U143">
        <f t="shared" si="131"/>
        <v>4.399324386041978</v>
      </c>
      <c r="V143">
        <f t="shared" si="132"/>
        <v>5.7401502274183152</v>
      </c>
      <c r="W143">
        <f t="shared" si="133"/>
        <v>1.6702753262264374E-2</v>
      </c>
      <c r="X143">
        <f t="shared" si="134"/>
        <v>251.05581390838597</v>
      </c>
      <c r="Y143">
        <f t="shared" si="135"/>
        <v>327.87947568132768</v>
      </c>
      <c r="Z143">
        <f t="shared" si="136"/>
        <v>5.722576400351846</v>
      </c>
      <c r="AA143">
        <f t="shared" si="137"/>
        <v>215.79719959086864</v>
      </c>
      <c r="AB143">
        <f t="shared" si="138"/>
        <v>3.766371649444018</v>
      </c>
      <c r="AC143">
        <f t="shared" si="139"/>
        <v>23.437480824965249</v>
      </c>
      <c r="AD143">
        <f t="shared" si="140"/>
        <v>-2.2010895145134126E-3</v>
      </c>
      <c r="AE143">
        <f t="shared" si="141"/>
        <v>23.435279735450735</v>
      </c>
      <c r="AF143">
        <f t="shared" si="142"/>
        <v>2456629.5</v>
      </c>
      <c r="AG143">
        <f t="shared" si="143"/>
        <v>0.13920602327173168</v>
      </c>
      <c r="AH143">
        <f t="shared" si="144"/>
        <v>4.7989773183203397</v>
      </c>
      <c r="AI143">
        <f t="shared" si="145"/>
        <v>6.5537686596828397</v>
      </c>
      <c r="AJ143">
        <f t="shared" si="146"/>
        <v>0.409022792509521</v>
      </c>
      <c r="AK143">
        <f t="shared" si="147"/>
        <v>13.974768659682841</v>
      </c>
      <c r="AL143">
        <f t="shared" si="179"/>
        <v>320.13533045102474</v>
      </c>
      <c r="AM143">
        <f t="shared" si="148"/>
        <v>5.5874155683304449</v>
      </c>
      <c r="AN143">
        <f t="shared" si="149"/>
        <v>0.98577714544314488</v>
      </c>
      <c r="AO143" t="s">
        <v>137</v>
      </c>
      <c r="AP143">
        <f t="shared" si="150"/>
        <v>251.05291981658107</v>
      </c>
      <c r="AQ143">
        <f t="shared" si="151"/>
        <v>251</v>
      </c>
      <c r="AR143">
        <f t="shared" si="152"/>
        <v>3</v>
      </c>
      <c r="AS143">
        <f t="shared" si="153"/>
        <v>10</v>
      </c>
      <c r="AT143">
        <f t="shared" si="154"/>
        <v>4.3817000475446584</v>
      </c>
      <c r="AU143">
        <f t="shared" si="155"/>
        <v>249.48619944421782</v>
      </c>
      <c r="AV143" s="18">
        <f t="shared" si="156"/>
        <v>16.632413296281189</v>
      </c>
      <c r="AW143">
        <f t="shared" si="157"/>
        <v>4.3543556185888477</v>
      </c>
      <c r="AX143">
        <f t="shared" si="158"/>
        <v>-22.096297360941904</v>
      </c>
      <c r="AY143" t="str">
        <f t="shared" si="159"/>
        <v>NEGATIF</v>
      </c>
      <c r="AZ143">
        <f t="shared" si="160"/>
        <v>22</v>
      </c>
      <c r="BA143">
        <f t="shared" si="161"/>
        <v>5</v>
      </c>
      <c r="BB143">
        <f t="shared" si="162"/>
        <v>46</v>
      </c>
      <c r="BC143">
        <f t="shared" si="163"/>
        <v>-0.38565314144817009</v>
      </c>
      <c r="BD143">
        <f t="shared" si="164"/>
        <v>-0.91170426688717687</v>
      </c>
      <c r="BE143">
        <f t="shared" si="165"/>
        <v>0.12222152900771403</v>
      </c>
      <c r="BF143">
        <f t="shared" si="166"/>
        <v>1.9428132568574878</v>
      </c>
      <c r="BG143">
        <f t="shared" si="167"/>
        <v>-49.609108169763054</v>
      </c>
      <c r="BH143">
        <f t="shared" si="168"/>
        <v>16.632413296281189</v>
      </c>
      <c r="BI143">
        <f t="shared" si="169"/>
        <v>130.39089183023694</v>
      </c>
      <c r="BJ143">
        <f t="shared" si="170"/>
        <v>130</v>
      </c>
      <c r="BK143">
        <f t="shared" si="171"/>
        <v>23</v>
      </c>
      <c r="BL143">
        <f t="shared" si="172"/>
        <v>27</v>
      </c>
      <c r="BM143">
        <f t="shared" si="173"/>
        <v>41.301337213479052</v>
      </c>
      <c r="BN143" t="str">
        <f t="shared" si="174"/>
        <v>POSITIF</v>
      </c>
      <c r="BO143">
        <f t="shared" si="175"/>
        <v>41</v>
      </c>
      <c r="BP143">
        <f t="shared" si="176"/>
        <v>18</v>
      </c>
      <c r="BQ143">
        <f t="shared" si="177"/>
        <v>4</v>
      </c>
    </row>
    <row r="144" spans="1:69">
      <c r="A144">
        <f t="shared" ref="A144" si="248">A142</f>
        <v>7.0027777777777782</v>
      </c>
      <c r="B144">
        <f t="shared" si="194"/>
        <v>111.315</v>
      </c>
      <c r="C144">
        <f>INT(G3/15)</f>
        <v>7</v>
      </c>
      <c r="D144">
        <f>L3</f>
        <v>2013</v>
      </c>
      <c r="E144">
        <f>L2</f>
        <v>12</v>
      </c>
      <c r="F144">
        <f>L4</f>
        <v>3</v>
      </c>
      <c r="H144">
        <v>9</v>
      </c>
      <c r="I144">
        <v>0</v>
      </c>
      <c r="J144">
        <f t="shared" si="212"/>
        <v>9</v>
      </c>
      <c r="L144">
        <f t="shared" ref="L144:L207" si="249">INT(D144/100)</f>
        <v>20</v>
      </c>
      <c r="M144">
        <f t="shared" ref="M144:M207" si="250">IF(D144&lt;1583,IF(E144&lt;11,IF(F144&lt;4,0,IF(F144&gt;14,2+INT(L144/4)-L144,"TANGGAL SALAH")),2+INT(L144/4)-L144),2+INT(L144/4)-L144)</f>
        <v>-13</v>
      </c>
      <c r="N144">
        <f t="shared" ref="N144:N207" si="251">1720994.5+INT(365.25*D144)+INT(30.60001*(E144+1))+M144+F144+(H144+I144/60)/24 - C144/24</f>
        <v>2456629.5833333335</v>
      </c>
      <c r="O144">
        <f t="shared" si="236"/>
        <v>7.9270719030230497E-4</v>
      </c>
      <c r="P144">
        <f t="shared" si="213"/>
        <v>2456629.5841260408</v>
      </c>
      <c r="Q144">
        <f t="shared" si="214"/>
        <v>0.13920832651720205</v>
      </c>
      <c r="R144">
        <f t="shared" ref="R144:R207" si="252">MOD(280.46607+36000.7698*Q144, 360)</f>
        <v>252.07298718902712</v>
      </c>
      <c r="S144">
        <f t="shared" ref="S144:S207" si="253">MOD(357.5291+35999.0503*Q144, 360)</f>
        <v>328.89664847158019</v>
      </c>
      <c r="T144">
        <f t="shared" ref="T144:T207" si="254" xml:space="preserve"> (1.9146 - 0.0048*Q144)*SIN(V144) + (0.02 - 0.0001)*SIN(2*V144) + 0.0003*SIN(3*V144)</f>
        <v>-1.0066091728946251</v>
      </c>
      <c r="U144">
        <f t="shared" ref="U144:U207" si="255">RADIANS(R144)</f>
        <v>4.3995035817860089</v>
      </c>
      <c r="V144">
        <f t="shared" ref="V144:V207" si="256">RADIANS(S144)</f>
        <v>5.7403294146034503</v>
      </c>
      <c r="W144">
        <f t="shared" ref="W144:W207" si="257">0.0167086 - 0.000042*Q144</f>
        <v>1.6702753250286279E-2</v>
      </c>
      <c r="X144">
        <f t="shared" ref="X144:X207" si="258">R144+T144</f>
        <v>251.06637801613249</v>
      </c>
      <c r="Y144">
        <f t="shared" ref="Y144:Y207" si="259">S144+T144</f>
        <v>327.89003929868556</v>
      </c>
      <c r="Z144">
        <f t="shared" ref="Z144:Z207" si="260">RADIANS(Y144)</f>
        <v>5.722760770255662</v>
      </c>
      <c r="AA144">
        <f t="shared" ref="AA144:AA207" si="261">MOD(125.04452-1934.13626*Q144, 360)</f>
        <v>215.79664798915999</v>
      </c>
      <c r="AB144">
        <f t="shared" ref="AB144:AB207" si="262">RADIANS(AA144)</f>
        <v>3.7663620221780425</v>
      </c>
      <c r="AC144">
        <f t="shared" ref="AC144:AC207" si="263">23.43929111 - 0.01300417*Q144</f>
        <v>23.437480821256553</v>
      </c>
      <c r="AD144">
        <f t="shared" ref="AD144:AD207" si="264">9.2*COS(AB144)/3600 + 0.57*COS(2*U144)/3600</f>
        <v>-2.2011371503966566E-3</v>
      </c>
      <c r="AE144">
        <f t="shared" ref="AE144:AE207" si="265">AC144+AD144</f>
        <v>23.435279684106156</v>
      </c>
      <c r="AF144">
        <f t="shared" ref="AF144:AF207" si="266">1720994.5+INT(365.25*D144)+INT(30.60001*(E144+1))+M144+F144</f>
        <v>2456629.5</v>
      </c>
      <c r="AG144">
        <f t="shared" ref="AG144:AG207" si="267">(AF144-2451545)/36525</f>
        <v>0.13920602327173168</v>
      </c>
      <c r="AH144">
        <f t="shared" ref="AH144:AH207" si="268">MOD(6.6973745583+2400.0513369072*AG144+0.0000258622*AG144*AG144,24)</f>
        <v>4.7989773183203397</v>
      </c>
      <c r="AI144">
        <f t="shared" ref="AI144:AI207" si="269">MOD(AH144+(H144+I144/60-C144)*1.00273790935,24)</f>
        <v>6.8044531370203396</v>
      </c>
      <c r="AJ144">
        <f t="shared" ref="AJ144:AJ207" si="270">RADIANS(AE144)</f>
        <v>0.40902279161338906</v>
      </c>
      <c r="AK144">
        <f t="shared" ref="AK144:AK207" si="271">MOD(AI144+B144/15,24)</f>
        <v>14.22545313702034</v>
      </c>
      <c r="AL144">
        <f t="shared" si="179"/>
        <v>323.88430728765485</v>
      </c>
      <c r="AM144">
        <f t="shared" ref="AM144:AM207" si="272">RADIANS(AL144)</f>
        <v>5.6528475577106425</v>
      </c>
      <c r="AN144">
        <f t="shared" ref="AN144:AN207" si="273">1.000001018*(1-W144*W144)/(1+W144*COS(Z144))</f>
        <v>0.98577555412382833</v>
      </c>
      <c r="AO144" t="s">
        <v>137</v>
      </c>
      <c r="AP144">
        <f t="shared" ref="AP144:AP207" si="274">X144-0.00569-0.00478*SIN(AB144)</f>
        <v>251.06348388700232</v>
      </c>
      <c r="AQ144">
        <f t="shared" ref="AQ144:AQ207" si="275">INT(AP144)</f>
        <v>251</v>
      </c>
      <c r="AR144">
        <f t="shared" ref="AR144:AR207" si="276">INT(60*(AP144-AQ144))</f>
        <v>3</v>
      </c>
      <c r="AS144">
        <f t="shared" ref="AS144:AS207" si="277">INT(3600*(AP144-AQ144)-60*AR144)</f>
        <v>48</v>
      </c>
      <c r="AT144">
        <f t="shared" ref="AT144:AT207" si="278">RADIANS(AP144)</f>
        <v>4.3818844253559215</v>
      </c>
      <c r="AU144">
        <f t="shared" ref="AU144:AU207" si="279">MOD(DEGREES(ATAN2(COS(AT144),COS(AJ144)*SIN(AT144))),360)</f>
        <v>249.49748976765022</v>
      </c>
      <c r="AV144" s="18">
        <f t="shared" ref="AV144:AV207" si="280">AU144/15</f>
        <v>16.633165984510015</v>
      </c>
      <c r="AW144">
        <f t="shared" ref="AW144:AW207" si="281">RADIANS(AU144)</f>
        <v>4.3545526719063581</v>
      </c>
      <c r="AX144">
        <f t="shared" ref="AX144:AX207" si="282">DEGREES(ASIN(SIN(AJ144)*SIN(AT144)))</f>
        <v>-22.097769257852779</v>
      </c>
      <c r="AY144" t="str">
        <f t="shared" ref="AY144:AY207" si="283">IF(AX144&lt;0, "NEGATIF", "POSITIF")</f>
        <v>NEGATIF</v>
      </c>
      <c r="AZ144">
        <f t="shared" ref="AZ144:AZ207" si="284">INT(ABS(AX144))</f>
        <v>22</v>
      </c>
      <c r="BA144">
        <f t="shared" ref="BA144:BA207" si="285">INT(60*(ABS(AX144)-AZ144))</f>
        <v>5</v>
      </c>
      <c r="BB144">
        <f t="shared" ref="BB144:BB207" si="286">INT(3600*(ABS(AX144)-AZ144)-60*BA144)</f>
        <v>51</v>
      </c>
      <c r="BC144">
        <f t="shared" ref="BC144:BC207" si="287">RADIANS(AX144)</f>
        <v>-0.3856788308955148</v>
      </c>
      <c r="BD144">
        <f t="shared" ref="BD144:BD207" si="288">ATAN2(COS(AM144)*SIN(BE144)-TAN(BC144)*COS(BE144),SIN(AM144))</f>
        <v>-0.86584227654038337</v>
      </c>
      <c r="BE144">
        <f t="shared" ref="BE144:BE207" si="289">RADIANS(A144)</f>
        <v>0.12222152900771403</v>
      </c>
      <c r="BF144">
        <f t="shared" ref="BF144:BF207" si="290">RADIANS(B144)</f>
        <v>1.9428132568574878</v>
      </c>
      <c r="BG144">
        <f t="shared" ref="BG144:BG207" si="291">DEGREES(BD145)</f>
        <v>-46.614274409013817</v>
      </c>
      <c r="BH144">
        <f t="shared" ref="BH144:BH207" si="292">AU144/15</f>
        <v>16.633165984510015</v>
      </c>
      <c r="BI144">
        <f t="shared" ref="BI144:BI207" si="293">MOD(BG144+180,360)</f>
        <v>133.38572559098617</v>
      </c>
      <c r="BJ144">
        <f t="shared" ref="BJ144:BJ207" si="294">INT(BI144)</f>
        <v>133</v>
      </c>
      <c r="BK144">
        <f t="shared" ref="BK144:BK207" si="295">INT(60*(BI144-BJ144))</f>
        <v>23</v>
      </c>
      <c r="BL144">
        <f t="shared" ref="BL144:BL207" si="296">INT(3600*(BI144-BJ144)-60*BK144)</f>
        <v>8</v>
      </c>
      <c r="BM144">
        <f t="shared" ref="BM144:BM207" si="297">DEGREES(ASIN(SIN(BE144)*SIN(BC144)+COS(BE144)*COS(BC144)*COS(AM144)))</f>
        <v>44.190050322243316</v>
      </c>
      <c r="BN144" t="str">
        <f t="shared" ref="BN144:BN207" si="298">IF(BM144&lt;0, "NEGATIF", "POSITIF")</f>
        <v>POSITIF</v>
      </c>
      <c r="BO144">
        <f t="shared" ref="BO144:BO207" si="299">INT(ABS(BM144))</f>
        <v>44</v>
      </c>
      <c r="BP144">
        <f t="shared" ref="BP144:BP207" si="300">INT(60*(ABS(BM144)-BO144))</f>
        <v>11</v>
      </c>
      <c r="BQ144">
        <f t="shared" ref="BQ144:BQ207" si="301">INT(3600*(ABS(BM144)-BO144)-60*BP144)</f>
        <v>24</v>
      </c>
    </row>
    <row r="145" spans="1:69">
      <c r="A145">
        <f t="shared" ref="A145" si="302">A143</f>
        <v>7.0027777777777782</v>
      </c>
      <c r="B145">
        <f t="shared" si="194"/>
        <v>111.315</v>
      </c>
      <c r="C145">
        <f>INT(G3/15)</f>
        <v>7</v>
      </c>
      <c r="D145">
        <f>L3</f>
        <v>2013</v>
      </c>
      <c r="E145">
        <f>L2</f>
        <v>12</v>
      </c>
      <c r="F145">
        <f>L4</f>
        <v>3</v>
      </c>
      <c r="H145">
        <v>9</v>
      </c>
      <c r="I145">
        <v>15</v>
      </c>
      <c r="J145">
        <f t="shared" si="212"/>
        <v>9.25</v>
      </c>
      <c r="L145">
        <f t="shared" si="249"/>
        <v>20</v>
      </c>
      <c r="M145">
        <f t="shared" si="250"/>
        <v>-13</v>
      </c>
      <c r="N145">
        <f t="shared" si="251"/>
        <v>2456629.59375</v>
      </c>
      <c r="O145">
        <f t="shared" si="236"/>
        <v>7.9270719030230497E-4</v>
      </c>
      <c r="P145">
        <f t="shared" si="213"/>
        <v>2456629.5945427073</v>
      </c>
      <c r="Q145">
        <f t="shared" si="214"/>
        <v>0.13920861170998813</v>
      </c>
      <c r="R145">
        <f t="shared" si="252"/>
        <v>252.08325434886774</v>
      </c>
      <c r="S145">
        <f t="shared" si="253"/>
        <v>328.90691514103219</v>
      </c>
      <c r="T145">
        <f t="shared" si="254"/>
        <v>-1.0063121908953043</v>
      </c>
      <c r="U145">
        <f t="shared" si="255"/>
        <v>4.3996827775300567</v>
      </c>
      <c r="V145">
        <f t="shared" si="256"/>
        <v>5.7405086017886013</v>
      </c>
      <c r="W145">
        <f t="shared" si="257"/>
        <v>1.6702753238308179E-2</v>
      </c>
      <c r="X145">
        <f t="shared" si="258"/>
        <v>251.07694215797244</v>
      </c>
      <c r="Y145">
        <f t="shared" si="259"/>
        <v>327.90060295013689</v>
      </c>
      <c r="Z145">
        <f t="shared" si="260"/>
        <v>5.7229451407545202</v>
      </c>
      <c r="AA145">
        <f t="shared" si="261"/>
        <v>215.79609638745134</v>
      </c>
      <c r="AB145">
        <f t="shared" si="262"/>
        <v>3.766352394912067</v>
      </c>
      <c r="AC145">
        <f t="shared" si="263"/>
        <v>23.437480817547858</v>
      </c>
      <c r="AD145">
        <f t="shared" si="264"/>
        <v>-2.2011847696043751E-3</v>
      </c>
      <c r="AE145">
        <f t="shared" si="265"/>
        <v>23.435279632778254</v>
      </c>
      <c r="AF145">
        <f t="shared" si="266"/>
        <v>2456629.5</v>
      </c>
      <c r="AG145">
        <f t="shared" si="267"/>
        <v>0.13920602327173168</v>
      </c>
      <c r="AH145">
        <f t="shared" si="268"/>
        <v>4.7989773183203397</v>
      </c>
      <c r="AI145">
        <f t="shared" si="269"/>
        <v>7.0551376143578395</v>
      </c>
      <c r="AJ145">
        <f t="shared" si="270"/>
        <v>0.40902279071754816</v>
      </c>
      <c r="AK145">
        <f t="shared" si="271"/>
        <v>14.476137614357839</v>
      </c>
      <c r="AL145">
        <f t="shared" ref="AL145:AL207" si="303">MOD(AK145-BH145,24)*15</f>
        <v>327.63328385238634</v>
      </c>
      <c r="AM145">
        <f t="shared" si="272"/>
        <v>5.7182795423453134</v>
      </c>
      <c r="AN145">
        <f t="shared" si="273"/>
        <v>0.98577396327197564</v>
      </c>
      <c r="AO145" t="s">
        <v>137</v>
      </c>
      <c r="AP145">
        <f t="shared" si="274"/>
        <v>251.07404799151678</v>
      </c>
      <c r="AQ145">
        <f t="shared" si="275"/>
        <v>251</v>
      </c>
      <c r="AR145">
        <f t="shared" si="276"/>
        <v>4</v>
      </c>
      <c r="AS145">
        <f t="shared" si="277"/>
        <v>26</v>
      </c>
      <c r="AT145">
        <f t="shared" si="278"/>
        <v>4.3820688037622242</v>
      </c>
      <c r="AU145">
        <f t="shared" si="279"/>
        <v>249.50878036298127</v>
      </c>
      <c r="AV145" s="18">
        <f t="shared" si="280"/>
        <v>16.633918690865418</v>
      </c>
      <c r="AW145">
        <f t="shared" si="281"/>
        <v>4.354749729969396</v>
      </c>
      <c r="AX145">
        <f t="shared" si="282"/>
        <v>-22.099240384040797</v>
      </c>
      <c r="AY145" t="str">
        <f t="shared" si="283"/>
        <v>NEGATIF</v>
      </c>
      <c r="AZ145">
        <f t="shared" si="284"/>
        <v>22</v>
      </c>
      <c r="BA145">
        <f t="shared" si="285"/>
        <v>5</v>
      </c>
      <c r="BB145">
        <f t="shared" si="286"/>
        <v>57</v>
      </c>
      <c r="BC145">
        <f t="shared" si="287"/>
        <v>-0.38570450689120805</v>
      </c>
      <c r="BD145">
        <f t="shared" si="288"/>
        <v>-0.81357256686542501</v>
      </c>
      <c r="BE145">
        <f t="shared" si="289"/>
        <v>0.12222152900771403</v>
      </c>
      <c r="BF145">
        <f t="shared" si="290"/>
        <v>1.9428132568574878</v>
      </c>
      <c r="BG145">
        <f t="shared" si="291"/>
        <v>-43.198765988562812</v>
      </c>
      <c r="BH145">
        <f t="shared" si="292"/>
        <v>16.633918690865418</v>
      </c>
      <c r="BI145">
        <f t="shared" si="293"/>
        <v>136.8012340114372</v>
      </c>
      <c r="BJ145">
        <f t="shared" si="294"/>
        <v>136</v>
      </c>
      <c r="BK145">
        <f t="shared" si="295"/>
        <v>48</v>
      </c>
      <c r="BL145">
        <f t="shared" si="296"/>
        <v>4</v>
      </c>
      <c r="BM145">
        <f t="shared" si="297"/>
        <v>46.960366222784515</v>
      </c>
      <c r="BN145" t="str">
        <f t="shared" si="298"/>
        <v>POSITIF</v>
      </c>
      <c r="BO145">
        <f t="shared" si="299"/>
        <v>46</v>
      </c>
      <c r="BP145">
        <f t="shared" si="300"/>
        <v>57</v>
      </c>
      <c r="BQ145">
        <f t="shared" si="301"/>
        <v>37</v>
      </c>
    </row>
    <row r="146" spans="1:69">
      <c r="A146">
        <f t="shared" ref="A146" si="304">A144</f>
        <v>7.0027777777777782</v>
      </c>
      <c r="B146">
        <f t="shared" si="194"/>
        <v>111.315</v>
      </c>
      <c r="C146">
        <f>INT(G3/15)</f>
        <v>7</v>
      </c>
      <c r="D146">
        <f>L3</f>
        <v>2013</v>
      </c>
      <c r="E146">
        <f>L2</f>
        <v>12</v>
      </c>
      <c r="F146">
        <f>L4</f>
        <v>3</v>
      </c>
      <c r="H146">
        <v>9</v>
      </c>
      <c r="I146">
        <v>30</v>
      </c>
      <c r="J146">
        <f t="shared" si="212"/>
        <v>9.5</v>
      </c>
      <c r="L146">
        <f t="shared" si="249"/>
        <v>20</v>
      </c>
      <c r="M146">
        <f t="shared" si="250"/>
        <v>-13</v>
      </c>
      <c r="N146">
        <f t="shared" si="251"/>
        <v>2456629.604166667</v>
      </c>
      <c r="O146">
        <f t="shared" si="236"/>
        <v>7.9270719030230497E-4</v>
      </c>
      <c r="P146">
        <f t="shared" si="213"/>
        <v>2456629.6049593743</v>
      </c>
      <c r="Q146">
        <f t="shared" si="214"/>
        <v>0.13920889690278695</v>
      </c>
      <c r="R146">
        <f t="shared" si="252"/>
        <v>252.09352150916675</v>
      </c>
      <c r="S146">
        <f t="shared" si="253"/>
        <v>328.91718181094166</v>
      </c>
      <c r="T146">
        <f t="shared" si="254"/>
        <v>-1.0060151748001214</v>
      </c>
      <c r="U146">
        <f t="shared" si="255"/>
        <v>4.3998619732821043</v>
      </c>
      <c r="V146">
        <f t="shared" si="256"/>
        <v>5.7406877889817371</v>
      </c>
      <c r="W146">
        <f t="shared" si="257"/>
        <v>1.6702753226330084E-2</v>
      </c>
      <c r="X146">
        <f t="shared" si="258"/>
        <v>251.08750633436662</v>
      </c>
      <c r="Y146">
        <f t="shared" si="259"/>
        <v>327.91116663614156</v>
      </c>
      <c r="Z146">
        <f t="shared" si="260"/>
        <v>5.7231295118564489</v>
      </c>
      <c r="AA146">
        <f t="shared" si="261"/>
        <v>215.79554478571808</v>
      </c>
      <c r="AB146">
        <f t="shared" si="262"/>
        <v>3.7663427676456616</v>
      </c>
      <c r="AC146">
        <f t="shared" si="263"/>
        <v>23.437480813839162</v>
      </c>
      <c r="AD146">
        <f t="shared" si="264"/>
        <v>-2.2012323721344209E-3</v>
      </c>
      <c r="AE146">
        <f t="shared" si="265"/>
        <v>23.435279581467029</v>
      </c>
      <c r="AF146">
        <f t="shared" si="266"/>
        <v>2456629.5</v>
      </c>
      <c r="AG146">
        <f t="shared" si="267"/>
        <v>0.13920602327173168</v>
      </c>
      <c r="AH146">
        <f t="shared" si="268"/>
        <v>4.7989773183203397</v>
      </c>
      <c r="AI146">
        <f t="shared" si="269"/>
        <v>7.3058220916953394</v>
      </c>
      <c r="AJ146">
        <f t="shared" si="270"/>
        <v>0.40902278982199836</v>
      </c>
      <c r="AK146">
        <f t="shared" si="271"/>
        <v>14.72682209169534</v>
      </c>
      <c r="AL146">
        <f t="shared" si="303"/>
        <v>331.38226014482632</v>
      </c>
      <c r="AM146">
        <f t="shared" si="272"/>
        <v>5.7837115222276001</v>
      </c>
      <c r="AN146">
        <f t="shared" si="273"/>
        <v>0.98577237288757158</v>
      </c>
      <c r="AO146" t="s">
        <v>137</v>
      </c>
      <c r="AP146">
        <f t="shared" si="274"/>
        <v>251.08461213058519</v>
      </c>
      <c r="AQ146">
        <f t="shared" si="275"/>
        <v>251</v>
      </c>
      <c r="AR146">
        <f t="shared" si="276"/>
        <v>5</v>
      </c>
      <c r="AS146">
        <f t="shared" si="277"/>
        <v>4</v>
      </c>
      <c r="AT146">
        <f t="shared" si="278"/>
        <v>4.3822531827716062</v>
      </c>
      <c r="AU146">
        <f t="shared" si="279"/>
        <v>249.52007123060378</v>
      </c>
      <c r="AV146" s="18">
        <f t="shared" si="280"/>
        <v>16.634671415373585</v>
      </c>
      <c r="AW146">
        <f t="shared" si="281"/>
        <v>4.3549467927848156</v>
      </c>
      <c r="AX146">
        <f t="shared" si="282"/>
        <v>-22.100710739489255</v>
      </c>
      <c r="AY146" t="str">
        <f t="shared" si="283"/>
        <v>NEGATIF</v>
      </c>
      <c r="AZ146">
        <f t="shared" si="284"/>
        <v>22</v>
      </c>
      <c r="BA146">
        <f t="shared" si="285"/>
        <v>6</v>
      </c>
      <c r="BB146">
        <f t="shared" si="286"/>
        <v>2</v>
      </c>
      <c r="BC146">
        <f t="shared" si="287"/>
        <v>-0.38573016943495825</v>
      </c>
      <c r="BD146">
        <f t="shared" si="288"/>
        <v>-0.75396069929896414</v>
      </c>
      <c r="BE146">
        <f t="shared" si="289"/>
        <v>0.12222152900771403</v>
      </c>
      <c r="BF146">
        <f t="shared" si="290"/>
        <v>1.9428132568574878</v>
      </c>
      <c r="BG146">
        <f t="shared" si="291"/>
        <v>-39.306326806984138</v>
      </c>
      <c r="BH146">
        <f t="shared" si="292"/>
        <v>16.634671415373585</v>
      </c>
      <c r="BI146">
        <f t="shared" si="293"/>
        <v>140.69367319301585</v>
      </c>
      <c r="BJ146">
        <f t="shared" si="294"/>
        <v>140</v>
      </c>
      <c r="BK146">
        <f t="shared" si="295"/>
        <v>41</v>
      </c>
      <c r="BL146">
        <f t="shared" si="296"/>
        <v>37</v>
      </c>
      <c r="BM146">
        <f t="shared" si="297"/>
        <v>49.587590455342756</v>
      </c>
      <c r="BN146" t="str">
        <f t="shared" si="298"/>
        <v>POSITIF</v>
      </c>
      <c r="BO146">
        <f t="shared" si="299"/>
        <v>49</v>
      </c>
      <c r="BP146">
        <f t="shared" si="300"/>
        <v>35</v>
      </c>
      <c r="BQ146">
        <f t="shared" si="301"/>
        <v>15</v>
      </c>
    </row>
    <row r="147" spans="1:69">
      <c r="A147">
        <f t="shared" ref="A147" si="305">A145</f>
        <v>7.0027777777777782</v>
      </c>
      <c r="B147">
        <f t="shared" si="194"/>
        <v>111.315</v>
      </c>
      <c r="C147">
        <f>INT(G3/15)</f>
        <v>7</v>
      </c>
      <c r="D147">
        <f>L3</f>
        <v>2013</v>
      </c>
      <c r="E147">
        <f>L2</f>
        <v>12</v>
      </c>
      <c r="F147">
        <f>L4</f>
        <v>3</v>
      </c>
      <c r="H147">
        <v>9</v>
      </c>
      <c r="I147">
        <v>45</v>
      </c>
      <c r="J147">
        <f t="shared" si="212"/>
        <v>9.75</v>
      </c>
      <c r="L147">
        <f t="shared" si="249"/>
        <v>20</v>
      </c>
      <c r="M147">
        <f t="shared" si="250"/>
        <v>-13</v>
      </c>
      <c r="N147">
        <f t="shared" si="251"/>
        <v>2456629.6145833335</v>
      </c>
      <c r="O147">
        <f t="shared" si="236"/>
        <v>7.9270719030230497E-4</v>
      </c>
      <c r="P147">
        <f t="shared" si="213"/>
        <v>2456629.6153760408</v>
      </c>
      <c r="Q147">
        <f t="shared" si="214"/>
        <v>0.13920918209557304</v>
      </c>
      <c r="R147">
        <f t="shared" si="252"/>
        <v>252.10378866900737</v>
      </c>
      <c r="S147">
        <f t="shared" si="253"/>
        <v>328.92744848039365</v>
      </c>
      <c r="T147">
        <f t="shared" si="254"/>
        <v>-1.0057181246454021</v>
      </c>
      <c r="U147">
        <f t="shared" si="255"/>
        <v>4.4000411690261521</v>
      </c>
      <c r="V147">
        <f t="shared" si="256"/>
        <v>5.7408669761668882</v>
      </c>
      <c r="W147">
        <f t="shared" si="257"/>
        <v>1.6702753214351985E-2</v>
      </c>
      <c r="X147">
        <f t="shared" si="258"/>
        <v>251.09807054436197</v>
      </c>
      <c r="Y147">
        <f t="shared" si="259"/>
        <v>327.92173035574825</v>
      </c>
      <c r="Z147">
        <f t="shared" si="260"/>
        <v>5.7233138835448436</v>
      </c>
      <c r="AA147">
        <f t="shared" si="261"/>
        <v>215.79499318400943</v>
      </c>
      <c r="AB147">
        <f t="shared" si="262"/>
        <v>3.766333140379686</v>
      </c>
      <c r="AC147">
        <f t="shared" si="263"/>
        <v>23.437480810130467</v>
      </c>
      <c r="AD147">
        <f t="shared" si="264"/>
        <v>-2.2012799579782766E-3</v>
      </c>
      <c r="AE147">
        <f t="shared" si="265"/>
        <v>23.435279530172487</v>
      </c>
      <c r="AF147">
        <f t="shared" si="266"/>
        <v>2456629.5</v>
      </c>
      <c r="AG147">
        <f t="shared" si="267"/>
        <v>0.13920602327173168</v>
      </c>
      <c r="AH147">
        <f t="shared" si="268"/>
        <v>4.7989773183203397</v>
      </c>
      <c r="AI147">
        <f t="shared" si="269"/>
        <v>7.5565065690328392</v>
      </c>
      <c r="AJ147">
        <f t="shared" si="270"/>
        <v>0.40902278892673971</v>
      </c>
      <c r="AK147">
        <f t="shared" si="271"/>
        <v>14.97750656903284</v>
      </c>
      <c r="AL147">
        <f t="shared" si="303"/>
        <v>335.13123616609306</v>
      </c>
      <c r="AM147">
        <f t="shared" si="272"/>
        <v>5.849143497377022</v>
      </c>
      <c r="AN147">
        <f t="shared" si="273"/>
        <v>0.98577078297081333</v>
      </c>
      <c r="AO147" t="s">
        <v>137</v>
      </c>
      <c r="AP147">
        <f t="shared" si="274"/>
        <v>251.0951763032545</v>
      </c>
      <c r="AQ147">
        <f t="shared" si="275"/>
        <v>251</v>
      </c>
      <c r="AR147">
        <f t="shared" si="276"/>
        <v>5</v>
      </c>
      <c r="AS147">
        <f t="shared" si="277"/>
        <v>42</v>
      </c>
      <c r="AT147">
        <f t="shared" si="278"/>
        <v>4.3824375623674348</v>
      </c>
      <c r="AU147">
        <f t="shared" si="279"/>
        <v>249.53136236939957</v>
      </c>
      <c r="AV147" s="18">
        <f t="shared" si="280"/>
        <v>16.635424157959971</v>
      </c>
      <c r="AW147">
        <f t="shared" si="281"/>
        <v>4.3551438603331016</v>
      </c>
      <c r="AX147">
        <f t="shared" si="282"/>
        <v>-22.102180323984744</v>
      </c>
      <c r="AY147" t="str">
        <f t="shared" si="283"/>
        <v>NEGATIF</v>
      </c>
      <c r="AZ147">
        <f t="shared" si="284"/>
        <v>22</v>
      </c>
      <c r="BA147">
        <f t="shared" si="285"/>
        <v>6</v>
      </c>
      <c r="BB147">
        <f t="shared" si="286"/>
        <v>7</v>
      </c>
      <c r="BC147">
        <f t="shared" si="287"/>
        <v>-0.38575581852304081</v>
      </c>
      <c r="BD147">
        <f t="shared" si="288"/>
        <v>-0.68602481964678286</v>
      </c>
      <c r="BE147">
        <f t="shared" si="289"/>
        <v>0.12222152900771403</v>
      </c>
      <c r="BF147">
        <f t="shared" si="290"/>
        <v>1.9428132568574878</v>
      </c>
      <c r="BG147">
        <f t="shared" si="291"/>
        <v>-34.883067425844175</v>
      </c>
      <c r="BH147">
        <f t="shared" si="292"/>
        <v>16.635424157959971</v>
      </c>
      <c r="BI147">
        <f t="shared" si="293"/>
        <v>145.11693257415584</v>
      </c>
      <c r="BJ147">
        <f t="shared" si="294"/>
        <v>145</v>
      </c>
      <c r="BK147">
        <f t="shared" si="295"/>
        <v>7</v>
      </c>
      <c r="BL147">
        <f t="shared" si="296"/>
        <v>0</v>
      </c>
      <c r="BM147">
        <f t="shared" si="297"/>
        <v>52.041689778694469</v>
      </c>
      <c r="BN147" t="str">
        <f t="shared" si="298"/>
        <v>POSITIF</v>
      </c>
      <c r="BO147">
        <f t="shared" si="299"/>
        <v>52</v>
      </c>
      <c r="BP147">
        <f t="shared" si="300"/>
        <v>2</v>
      </c>
      <c r="BQ147">
        <f t="shared" si="301"/>
        <v>30</v>
      </c>
    </row>
    <row r="148" spans="1:69">
      <c r="A148">
        <f t="shared" ref="A148" si="306">A146</f>
        <v>7.0027777777777782</v>
      </c>
      <c r="B148">
        <f t="shared" si="194"/>
        <v>111.315</v>
      </c>
      <c r="C148">
        <f>INT(G3/15)</f>
        <v>7</v>
      </c>
      <c r="D148">
        <f>L3</f>
        <v>2013</v>
      </c>
      <c r="E148">
        <f>L2</f>
        <v>12</v>
      </c>
      <c r="F148">
        <f>L4</f>
        <v>3</v>
      </c>
      <c r="H148">
        <v>10</v>
      </c>
      <c r="I148">
        <v>0</v>
      </c>
      <c r="J148">
        <f t="shared" si="212"/>
        <v>10</v>
      </c>
      <c r="L148">
        <f t="shared" si="249"/>
        <v>20</v>
      </c>
      <c r="M148">
        <f t="shared" si="250"/>
        <v>-13</v>
      </c>
      <c r="N148">
        <f t="shared" si="251"/>
        <v>2456629.625</v>
      </c>
      <c r="O148">
        <f t="shared" si="236"/>
        <v>7.9270719030230497E-4</v>
      </c>
      <c r="P148">
        <f t="shared" si="213"/>
        <v>2456629.6257927073</v>
      </c>
      <c r="Q148">
        <f t="shared" si="214"/>
        <v>0.13920946728835912</v>
      </c>
      <c r="R148">
        <f t="shared" si="252"/>
        <v>252.11405582884709</v>
      </c>
      <c r="S148">
        <f t="shared" si="253"/>
        <v>328.93771514984473</v>
      </c>
      <c r="T148">
        <f t="shared" si="254"/>
        <v>-1.0054210404277943</v>
      </c>
      <c r="U148">
        <f t="shared" si="255"/>
        <v>4.400220364770183</v>
      </c>
      <c r="V148">
        <f t="shared" si="256"/>
        <v>5.7410461633520233</v>
      </c>
      <c r="W148">
        <f t="shared" si="257"/>
        <v>1.6702753202373889E-2</v>
      </c>
      <c r="X148">
        <f t="shared" si="258"/>
        <v>251.10863478841929</v>
      </c>
      <c r="Y148">
        <f t="shared" si="259"/>
        <v>327.93229410941694</v>
      </c>
      <c r="Z148">
        <f t="shared" si="260"/>
        <v>5.7234982558277316</v>
      </c>
      <c r="AA148">
        <f t="shared" si="261"/>
        <v>215.79444158230078</v>
      </c>
      <c r="AB148">
        <f t="shared" si="262"/>
        <v>3.7663235131137105</v>
      </c>
      <c r="AC148">
        <f t="shared" si="263"/>
        <v>23.437480806421771</v>
      </c>
      <c r="AD148">
        <f t="shared" si="264"/>
        <v>-2.2013275271337983E-3</v>
      </c>
      <c r="AE148">
        <f t="shared" si="265"/>
        <v>23.435279478894635</v>
      </c>
      <c r="AF148">
        <f t="shared" si="266"/>
        <v>2456629.5</v>
      </c>
      <c r="AG148">
        <f t="shared" si="267"/>
        <v>0.13920602327173168</v>
      </c>
      <c r="AH148">
        <f t="shared" si="268"/>
        <v>4.7989773183203397</v>
      </c>
      <c r="AI148">
        <f t="shared" si="269"/>
        <v>7.80719104637034</v>
      </c>
      <c r="AJ148">
        <f t="shared" si="270"/>
        <v>0.40902278803177233</v>
      </c>
      <c r="AK148">
        <f t="shared" si="271"/>
        <v>15.228191046370341</v>
      </c>
      <c r="AL148">
        <f t="shared" si="303"/>
        <v>338.88021191579361</v>
      </c>
      <c r="AM148">
        <f t="shared" si="272"/>
        <v>5.9145754677867197</v>
      </c>
      <c r="AN148">
        <f t="shared" si="273"/>
        <v>0.98576919352168602</v>
      </c>
      <c r="AO148" t="s">
        <v>137</v>
      </c>
      <c r="AP148">
        <f t="shared" si="274"/>
        <v>251.10574050998554</v>
      </c>
      <c r="AQ148">
        <f t="shared" si="275"/>
        <v>251</v>
      </c>
      <c r="AR148">
        <f t="shared" si="276"/>
        <v>6</v>
      </c>
      <c r="AS148">
        <f t="shared" si="277"/>
        <v>20</v>
      </c>
      <c r="AT148">
        <f t="shared" si="278"/>
        <v>4.3826219425577531</v>
      </c>
      <c r="AU148">
        <f t="shared" si="279"/>
        <v>249.54265377976151</v>
      </c>
      <c r="AV148" s="18">
        <f t="shared" si="280"/>
        <v>16.636176918650769</v>
      </c>
      <c r="AW148">
        <f t="shared" si="281"/>
        <v>4.355340932621111</v>
      </c>
      <c r="AX148">
        <f t="shared" si="282"/>
        <v>-22.103649137510711</v>
      </c>
      <c r="AY148" t="str">
        <f t="shared" si="283"/>
        <v>NEGATIF</v>
      </c>
      <c r="AZ148">
        <f t="shared" si="284"/>
        <v>22</v>
      </c>
      <c r="BA148">
        <f t="shared" si="285"/>
        <v>6</v>
      </c>
      <c r="BB148">
        <f t="shared" si="286"/>
        <v>13</v>
      </c>
      <c r="BC148">
        <f t="shared" si="287"/>
        <v>-0.38578145415516679</v>
      </c>
      <c r="BD148">
        <f t="shared" si="288"/>
        <v>-0.60882437977616377</v>
      </c>
      <c r="BE148">
        <f t="shared" si="289"/>
        <v>0.12222152900771403</v>
      </c>
      <c r="BF148">
        <f t="shared" si="290"/>
        <v>1.9428132568574878</v>
      </c>
      <c r="BG148">
        <f t="shared" si="291"/>
        <v>-29.886331866340452</v>
      </c>
      <c r="BH148">
        <f t="shared" si="292"/>
        <v>16.636176918650769</v>
      </c>
      <c r="BI148">
        <f t="shared" si="293"/>
        <v>150.11366813365956</v>
      </c>
      <c r="BJ148">
        <f t="shared" si="294"/>
        <v>150</v>
      </c>
      <c r="BK148">
        <f t="shared" si="295"/>
        <v>6</v>
      </c>
      <c r="BL148">
        <f t="shared" si="296"/>
        <v>49</v>
      </c>
      <c r="BM148">
        <f t="shared" si="297"/>
        <v>54.286676458728373</v>
      </c>
      <c r="BN148" t="str">
        <f t="shared" si="298"/>
        <v>POSITIF</v>
      </c>
      <c r="BO148">
        <f t="shared" si="299"/>
        <v>54</v>
      </c>
      <c r="BP148">
        <f t="shared" si="300"/>
        <v>17</v>
      </c>
      <c r="BQ148">
        <f t="shared" si="301"/>
        <v>12</v>
      </c>
    </row>
    <row r="149" spans="1:69">
      <c r="A149">
        <f t="shared" ref="A149" si="307">A147</f>
        <v>7.0027777777777782</v>
      </c>
      <c r="B149">
        <f t="shared" si="194"/>
        <v>111.315</v>
      </c>
      <c r="C149">
        <f>INT(G3/15)</f>
        <v>7</v>
      </c>
      <c r="D149">
        <f>L3</f>
        <v>2013</v>
      </c>
      <c r="E149">
        <f>L2</f>
        <v>12</v>
      </c>
      <c r="F149">
        <f>L4</f>
        <v>3</v>
      </c>
      <c r="H149">
        <v>10</v>
      </c>
      <c r="I149">
        <v>15</v>
      </c>
      <c r="J149">
        <f t="shared" si="212"/>
        <v>10.25</v>
      </c>
      <c r="L149">
        <f t="shared" si="249"/>
        <v>20</v>
      </c>
      <c r="M149">
        <f t="shared" si="250"/>
        <v>-13</v>
      </c>
      <c r="N149">
        <f t="shared" si="251"/>
        <v>2456629.635416667</v>
      </c>
      <c r="O149">
        <f t="shared" si="236"/>
        <v>7.9270719030230497E-4</v>
      </c>
      <c r="P149">
        <f t="shared" si="213"/>
        <v>2456629.6362093743</v>
      </c>
      <c r="Q149">
        <f t="shared" si="214"/>
        <v>0.13920975248115794</v>
      </c>
      <c r="R149">
        <f t="shared" si="252"/>
        <v>252.12432298914609</v>
      </c>
      <c r="S149">
        <f t="shared" si="253"/>
        <v>328.9479818197542</v>
      </c>
      <c r="T149">
        <f t="shared" si="254"/>
        <v>-1.0051239221438626</v>
      </c>
      <c r="U149">
        <f t="shared" si="255"/>
        <v>4.4003995605222306</v>
      </c>
      <c r="V149">
        <f t="shared" si="256"/>
        <v>5.7412253505451591</v>
      </c>
      <c r="W149">
        <f t="shared" si="257"/>
        <v>1.6702753190395794E-2</v>
      </c>
      <c r="X149">
        <f t="shared" si="258"/>
        <v>251.11919906700223</v>
      </c>
      <c r="Y149">
        <f t="shared" si="259"/>
        <v>327.94285789761034</v>
      </c>
      <c r="Z149">
        <f t="shared" si="260"/>
        <v>5.7236826287131892</v>
      </c>
      <c r="AA149">
        <f t="shared" si="261"/>
        <v>215.79388998056746</v>
      </c>
      <c r="AB149">
        <f t="shared" si="262"/>
        <v>3.7663138858473046</v>
      </c>
      <c r="AC149">
        <f t="shared" si="263"/>
        <v>23.437480802713075</v>
      </c>
      <c r="AD149">
        <f t="shared" si="264"/>
        <v>-2.2013750795988529E-3</v>
      </c>
      <c r="AE149">
        <f t="shared" si="265"/>
        <v>23.435279427633475</v>
      </c>
      <c r="AF149">
        <f t="shared" si="266"/>
        <v>2456629.5</v>
      </c>
      <c r="AG149">
        <f t="shared" si="267"/>
        <v>0.13920602327173168</v>
      </c>
      <c r="AH149">
        <f t="shared" si="268"/>
        <v>4.7989773183203397</v>
      </c>
      <c r="AI149">
        <f t="shared" si="269"/>
        <v>8.057875523707839</v>
      </c>
      <c r="AJ149">
        <f t="shared" si="270"/>
        <v>0.40902278713709633</v>
      </c>
      <c r="AK149">
        <f t="shared" si="271"/>
        <v>15.478875523707838</v>
      </c>
      <c r="AL149">
        <f t="shared" si="303"/>
        <v>342.62918739353228</v>
      </c>
      <c r="AM149">
        <f t="shared" si="272"/>
        <v>5.9800074334497868</v>
      </c>
      <c r="AN149">
        <f t="shared" si="273"/>
        <v>0.98576760454017387</v>
      </c>
      <c r="AO149" t="s">
        <v>137</v>
      </c>
      <c r="AP149">
        <f t="shared" si="274"/>
        <v>251.11630475124193</v>
      </c>
      <c r="AQ149">
        <f t="shared" si="275"/>
        <v>251</v>
      </c>
      <c r="AR149">
        <f t="shared" si="276"/>
        <v>6</v>
      </c>
      <c r="AS149">
        <f t="shared" si="277"/>
        <v>58</v>
      </c>
      <c r="AT149">
        <f t="shared" si="278"/>
        <v>4.3828063233506516</v>
      </c>
      <c r="AU149">
        <f t="shared" si="279"/>
        <v>249.55394546208532</v>
      </c>
      <c r="AV149" s="18">
        <f t="shared" si="280"/>
        <v>16.636929697472354</v>
      </c>
      <c r="AW149">
        <f t="shared" si="281"/>
        <v>4.355538009655751</v>
      </c>
      <c r="AX149">
        <f t="shared" si="282"/>
        <v>-22.105117180050868</v>
      </c>
      <c r="AY149" t="str">
        <f t="shared" si="283"/>
        <v>NEGATIF</v>
      </c>
      <c r="AZ149">
        <f t="shared" si="284"/>
        <v>22</v>
      </c>
      <c r="BA149">
        <f t="shared" si="285"/>
        <v>6</v>
      </c>
      <c r="BB149">
        <f t="shared" si="286"/>
        <v>18</v>
      </c>
      <c r="BC149">
        <f t="shared" si="287"/>
        <v>-0.38580707633105188</v>
      </c>
      <c r="BD149">
        <f t="shared" si="288"/>
        <v>-0.52161489241134273</v>
      </c>
      <c r="BE149">
        <f t="shared" si="289"/>
        <v>0.12222152900771403</v>
      </c>
      <c r="BF149">
        <f t="shared" si="290"/>
        <v>1.9428132568574878</v>
      </c>
      <c r="BG149">
        <f t="shared" si="291"/>
        <v>-24.298051720465452</v>
      </c>
      <c r="BH149">
        <f t="shared" si="292"/>
        <v>16.636929697472354</v>
      </c>
      <c r="BI149">
        <f t="shared" si="293"/>
        <v>155.70194827953455</v>
      </c>
      <c r="BJ149">
        <f t="shared" si="294"/>
        <v>155</v>
      </c>
      <c r="BK149">
        <f t="shared" si="295"/>
        <v>42</v>
      </c>
      <c r="BL149">
        <f t="shared" si="296"/>
        <v>7</v>
      </c>
      <c r="BM149">
        <f t="shared" si="297"/>
        <v>56.28050941021413</v>
      </c>
      <c r="BN149" t="str">
        <f t="shared" si="298"/>
        <v>POSITIF</v>
      </c>
      <c r="BO149">
        <f t="shared" si="299"/>
        <v>56</v>
      </c>
      <c r="BP149">
        <f t="shared" si="300"/>
        <v>16</v>
      </c>
      <c r="BQ149">
        <f t="shared" si="301"/>
        <v>49</v>
      </c>
    </row>
    <row r="150" spans="1:69">
      <c r="A150">
        <f t="shared" ref="A150" si="308">A148</f>
        <v>7.0027777777777782</v>
      </c>
      <c r="B150">
        <f t="shared" si="194"/>
        <v>111.315</v>
      </c>
      <c r="C150">
        <f>INT(G3/15)</f>
        <v>7</v>
      </c>
      <c r="D150">
        <f>L3</f>
        <v>2013</v>
      </c>
      <c r="E150">
        <f>L2</f>
        <v>12</v>
      </c>
      <c r="F150">
        <f>L4</f>
        <v>3</v>
      </c>
      <c r="H150">
        <v>10</v>
      </c>
      <c r="I150">
        <v>30</v>
      </c>
      <c r="J150">
        <f t="shared" si="212"/>
        <v>10.5</v>
      </c>
      <c r="L150">
        <f t="shared" si="249"/>
        <v>20</v>
      </c>
      <c r="M150">
        <f t="shared" si="250"/>
        <v>-13</v>
      </c>
      <c r="N150">
        <f t="shared" si="251"/>
        <v>2456629.6458333335</v>
      </c>
      <c r="O150">
        <f t="shared" si="236"/>
        <v>7.9270719030230497E-4</v>
      </c>
      <c r="P150">
        <f t="shared" si="213"/>
        <v>2456629.6466260408</v>
      </c>
      <c r="Q150">
        <f t="shared" si="214"/>
        <v>0.13921003767394402</v>
      </c>
      <c r="R150">
        <f t="shared" si="252"/>
        <v>252.13459014898672</v>
      </c>
      <c r="S150">
        <f t="shared" si="253"/>
        <v>328.9582484892062</v>
      </c>
      <c r="T150">
        <f t="shared" si="254"/>
        <v>-1.0048267698299715</v>
      </c>
      <c r="U150">
        <f t="shared" si="255"/>
        <v>4.4005787562662784</v>
      </c>
      <c r="V150">
        <f t="shared" si="256"/>
        <v>5.7414045377303102</v>
      </c>
      <c r="W150">
        <f t="shared" si="257"/>
        <v>1.6702753178417695E-2</v>
      </c>
      <c r="X150">
        <f t="shared" si="258"/>
        <v>251.12976337915674</v>
      </c>
      <c r="Y150">
        <f t="shared" si="259"/>
        <v>327.95342171937625</v>
      </c>
      <c r="Z150">
        <f t="shared" si="260"/>
        <v>5.7238670021845985</v>
      </c>
      <c r="AA150">
        <f t="shared" si="261"/>
        <v>215.79333837885881</v>
      </c>
      <c r="AB150">
        <f t="shared" si="262"/>
        <v>3.7663042585813287</v>
      </c>
      <c r="AC150">
        <f t="shared" si="263"/>
        <v>23.43748079900438</v>
      </c>
      <c r="AD150">
        <f t="shared" si="264"/>
        <v>-2.2014226153649306E-3</v>
      </c>
      <c r="AE150">
        <f t="shared" si="265"/>
        <v>23.435279376389015</v>
      </c>
      <c r="AF150">
        <f t="shared" si="266"/>
        <v>2456629.5</v>
      </c>
      <c r="AG150">
        <f t="shared" si="267"/>
        <v>0.13920602327173168</v>
      </c>
      <c r="AH150">
        <f t="shared" si="268"/>
        <v>4.7989773183203397</v>
      </c>
      <c r="AI150">
        <f t="shared" si="269"/>
        <v>8.3085600010453398</v>
      </c>
      <c r="AJ150">
        <f t="shared" si="270"/>
        <v>0.40902278624271177</v>
      </c>
      <c r="AK150">
        <f t="shared" si="271"/>
        <v>15.729560001045339</v>
      </c>
      <c r="AL150">
        <f t="shared" si="303"/>
        <v>346.37816260042842</v>
      </c>
      <c r="AM150">
        <f t="shared" si="272"/>
        <v>6.0454393943857596</v>
      </c>
      <c r="AN150">
        <f t="shared" si="273"/>
        <v>0.98576601602647429</v>
      </c>
      <c r="AO150" t="s">
        <v>137</v>
      </c>
      <c r="AP150">
        <f t="shared" si="274"/>
        <v>251.12686902606964</v>
      </c>
      <c r="AQ150">
        <f t="shared" si="275"/>
        <v>251</v>
      </c>
      <c r="AR150">
        <f t="shared" si="276"/>
        <v>7</v>
      </c>
      <c r="AS150">
        <f t="shared" si="277"/>
        <v>36</v>
      </c>
      <c r="AT150">
        <f t="shared" si="278"/>
        <v>4.3829907047294805</v>
      </c>
      <c r="AU150">
        <f t="shared" si="279"/>
        <v>249.56523741525166</v>
      </c>
      <c r="AV150" s="18">
        <f t="shared" si="280"/>
        <v>16.637682494350109</v>
      </c>
      <c r="AW150">
        <f t="shared" si="281"/>
        <v>4.3557350914174844</v>
      </c>
      <c r="AX150">
        <f t="shared" si="282"/>
        <v>-22.106584451391996</v>
      </c>
      <c r="AY150" t="str">
        <f t="shared" si="283"/>
        <v>NEGATIF</v>
      </c>
      <c r="AZ150">
        <f t="shared" si="284"/>
        <v>22</v>
      </c>
      <c r="BA150">
        <f t="shared" si="285"/>
        <v>6</v>
      </c>
      <c r="BB150">
        <f t="shared" si="286"/>
        <v>23</v>
      </c>
      <c r="BC150">
        <f t="shared" si="287"/>
        <v>-0.38583268504697465</v>
      </c>
      <c r="BD150">
        <f t="shared" si="288"/>
        <v>-0.42408100434199497</v>
      </c>
      <c r="BE150">
        <f t="shared" si="289"/>
        <v>0.12222152900771403</v>
      </c>
      <c r="BF150">
        <f t="shared" si="290"/>
        <v>1.9428132568574878</v>
      </c>
      <c r="BG150">
        <f t="shared" si="291"/>
        <v>-18.141600048159596</v>
      </c>
      <c r="BH150">
        <f t="shared" si="292"/>
        <v>16.637682494350109</v>
      </c>
      <c r="BI150">
        <f t="shared" si="293"/>
        <v>161.8583999518404</v>
      </c>
      <c r="BJ150">
        <f t="shared" si="294"/>
        <v>161</v>
      </c>
      <c r="BK150">
        <f t="shared" si="295"/>
        <v>51</v>
      </c>
      <c r="BL150">
        <f t="shared" si="296"/>
        <v>30</v>
      </c>
      <c r="BM150">
        <f t="shared" si="297"/>
        <v>57.976030255721042</v>
      </c>
      <c r="BN150" t="str">
        <f t="shared" si="298"/>
        <v>POSITIF</v>
      </c>
      <c r="BO150">
        <f t="shared" si="299"/>
        <v>57</v>
      </c>
      <c r="BP150">
        <f t="shared" si="300"/>
        <v>58</v>
      </c>
      <c r="BQ150">
        <f t="shared" si="301"/>
        <v>33</v>
      </c>
    </row>
    <row r="151" spans="1:69">
      <c r="A151">
        <f t="shared" ref="A151" si="309">A149</f>
        <v>7.0027777777777782</v>
      </c>
      <c r="B151">
        <f t="shared" si="194"/>
        <v>111.315</v>
      </c>
      <c r="C151">
        <f>INT(G3/15)</f>
        <v>7</v>
      </c>
      <c r="D151">
        <f>L3</f>
        <v>2013</v>
      </c>
      <c r="E151">
        <f>L2</f>
        <v>12</v>
      </c>
      <c r="F151">
        <f>L4</f>
        <v>3</v>
      </c>
      <c r="H151">
        <v>10</v>
      </c>
      <c r="I151">
        <v>45</v>
      </c>
      <c r="J151">
        <f t="shared" si="212"/>
        <v>10.75</v>
      </c>
      <c r="L151">
        <f t="shared" si="249"/>
        <v>20</v>
      </c>
      <c r="M151">
        <f t="shared" si="250"/>
        <v>-13</v>
      </c>
      <c r="N151">
        <f t="shared" si="251"/>
        <v>2456629.65625</v>
      </c>
      <c r="O151">
        <f t="shared" si="236"/>
        <v>7.9270719030230497E-4</v>
      </c>
      <c r="P151">
        <f t="shared" si="213"/>
        <v>2456629.6570427073</v>
      </c>
      <c r="Q151">
        <f t="shared" si="214"/>
        <v>0.1392103228667301</v>
      </c>
      <c r="R151">
        <f t="shared" si="252"/>
        <v>252.14485730882734</v>
      </c>
      <c r="S151">
        <f t="shared" si="253"/>
        <v>328.96851515865728</v>
      </c>
      <c r="T151">
        <f t="shared" si="254"/>
        <v>-1.0045295834827692</v>
      </c>
      <c r="U151">
        <f t="shared" si="255"/>
        <v>4.4007579520103262</v>
      </c>
      <c r="V151">
        <f t="shared" si="256"/>
        <v>5.7415837249154453</v>
      </c>
      <c r="W151">
        <f t="shared" si="257"/>
        <v>1.6702753166439599E-2</v>
      </c>
      <c r="X151">
        <f t="shared" si="258"/>
        <v>251.14032772534458</v>
      </c>
      <c r="Y151">
        <f t="shared" si="259"/>
        <v>327.96398557517449</v>
      </c>
      <c r="Z151">
        <f t="shared" si="260"/>
        <v>5.7240513762499834</v>
      </c>
      <c r="AA151">
        <f t="shared" si="261"/>
        <v>215.79278677715016</v>
      </c>
      <c r="AB151">
        <f t="shared" si="262"/>
        <v>3.7662946313153531</v>
      </c>
      <c r="AC151">
        <f t="shared" si="263"/>
        <v>23.437480795295684</v>
      </c>
      <c r="AD151">
        <f t="shared" si="264"/>
        <v>-2.2014701344298944E-3</v>
      </c>
      <c r="AE151">
        <f t="shared" si="265"/>
        <v>23.435279325161254</v>
      </c>
      <c r="AF151">
        <f t="shared" si="266"/>
        <v>2456629.5</v>
      </c>
      <c r="AG151">
        <f t="shared" si="267"/>
        <v>0.13920602327173168</v>
      </c>
      <c r="AH151">
        <f t="shared" si="268"/>
        <v>4.7989773183203397</v>
      </c>
      <c r="AI151">
        <f t="shared" si="269"/>
        <v>8.5592444783828405</v>
      </c>
      <c r="AJ151">
        <f t="shared" si="270"/>
        <v>0.40902278534861869</v>
      </c>
      <c r="AK151">
        <f t="shared" si="271"/>
        <v>15.98024447838284</v>
      </c>
      <c r="AL151">
        <f t="shared" si="303"/>
        <v>350.12713753608836</v>
      </c>
      <c r="AM151">
        <f t="shared" si="272"/>
        <v>6.1108713505877681</v>
      </c>
      <c r="AN151">
        <f t="shared" si="273"/>
        <v>0.98576442798057196</v>
      </c>
      <c r="AO151" t="s">
        <v>137</v>
      </c>
      <c r="AP151">
        <f t="shared" si="274"/>
        <v>251.13743333493042</v>
      </c>
      <c r="AQ151">
        <f t="shared" si="275"/>
        <v>251</v>
      </c>
      <c r="AR151">
        <f t="shared" si="276"/>
        <v>8</v>
      </c>
      <c r="AS151">
        <f t="shared" si="277"/>
        <v>14</v>
      </c>
      <c r="AT151">
        <f t="shared" si="278"/>
        <v>4.3831750867022992</v>
      </c>
      <c r="AU151">
        <f t="shared" si="279"/>
        <v>249.57652963965424</v>
      </c>
      <c r="AV151" s="18">
        <f t="shared" si="280"/>
        <v>16.638435309310282</v>
      </c>
      <c r="AW151">
        <f t="shared" si="281"/>
        <v>4.3559321779131839</v>
      </c>
      <c r="AX151">
        <f t="shared" si="282"/>
        <v>-22.108050951517644</v>
      </c>
      <c r="AY151" t="str">
        <f t="shared" si="283"/>
        <v>NEGATIF</v>
      </c>
      <c r="AZ151">
        <f t="shared" si="284"/>
        <v>22</v>
      </c>
      <c r="BA151">
        <f t="shared" si="285"/>
        <v>6</v>
      </c>
      <c r="BB151">
        <f t="shared" si="286"/>
        <v>28</v>
      </c>
      <c r="BC151">
        <f t="shared" si="287"/>
        <v>-0.38585828030264813</v>
      </c>
      <c r="BD151">
        <f t="shared" si="288"/>
        <v>-0.31663065242034683</v>
      </c>
      <c r="BE151">
        <f t="shared" si="289"/>
        <v>0.12222152900771403</v>
      </c>
      <c r="BF151">
        <f t="shared" si="290"/>
        <v>1.9428132568574878</v>
      </c>
      <c r="BG151">
        <f t="shared" si="291"/>
        <v>-11.497856628300045</v>
      </c>
      <c r="BH151">
        <f t="shared" si="292"/>
        <v>16.638435309310282</v>
      </c>
      <c r="BI151">
        <f t="shared" si="293"/>
        <v>168.50214337169996</v>
      </c>
      <c r="BJ151">
        <f t="shared" si="294"/>
        <v>168</v>
      </c>
      <c r="BK151">
        <f t="shared" si="295"/>
        <v>30</v>
      </c>
      <c r="BL151">
        <f t="shared" si="296"/>
        <v>7</v>
      </c>
      <c r="BM151">
        <f t="shared" si="297"/>
        <v>59.323560413388961</v>
      </c>
      <c r="BN151" t="str">
        <f t="shared" si="298"/>
        <v>POSITIF</v>
      </c>
      <c r="BO151">
        <f t="shared" si="299"/>
        <v>59</v>
      </c>
      <c r="BP151">
        <f t="shared" si="300"/>
        <v>19</v>
      </c>
      <c r="BQ151">
        <f t="shared" si="301"/>
        <v>24</v>
      </c>
    </row>
    <row r="152" spans="1:69">
      <c r="A152">
        <f t="shared" ref="A152" si="310">A150</f>
        <v>7.0027777777777782</v>
      </c>
      <c r="B152">
        <f t="shared" si="194"/>
        <v>111.315</v>
      </c>
      <c r="C152">
        <f>INT(G3/15)</f>
        <v>7</v>
      </c>
      <c r="D152">
        <f>L3</f>
        <v>2013</v>
      </c>
      <c r="E152">
        <f>L2</f>
        <v>12</v>
      </c>
      <c r="F152">
        <f>L4</f>
        <v>3</v>
      </c>
      <c r="H152">
        <v>11</v>
      </c>
      <c r="I152">
        <v>0</v>
      </c>
      <c r="J152">
        <f t="shared" si="212"/>
        <v>11</v>
      </c>
      <c r="L152">
        <f t="shared" si="249"/>
        <v>20</v>
      </c>
      <c r="M152">
        <f t="shared" si="250"/>
        <v>-13</v>
      </c>
      <c r="N152">
        <f t="shared" si="251"/>
        <v>2456629.666666667</v>
      </c>
      <c r="O152">
        <f t="shared" si="236"/>
        <v>7.9270719030230497E-4</v>
      </c>
      <c r="P152">
        <f t="shared" si="213"/>
        <v>2456629.6674593743</v>
      </c>
      <c r="Q152">
        <f t="shared" si="214"/>
        <v>0.13921060805952892</v>
      </c>
      <c r="R152">
        <f t="shared" si="252"/>
        <v>252.15512446912635</v>
      </c>
      <c r="S152">
        <f t="shared" si="253"/>
        <v>328.97878182856675</v>
      </c>
      <c r="T152">
        <f t="shared" si="254"/>
        <v>-1.0042323630988186</v>
      </c>
      <c r="U152">
        <f t="shared" si="255"/>
        <v>4.4009371477623738</v>
      </c>
      <c r="V152">
        <f t="shared" si="256"/>
        <v>5.7417629121085811</v>
      </c>
      <c r="W152">
        <f t="shared" si="257"/>
        <v>1.67027531544615E-2</v>
      </c>
      <c r="X152">
        <f t="shared" si="258"/>
        <v>251.15089210602753</v>
      </c>
      <c r="Y152">
        <f t="shared" si="259"/>
        <v>327.97454946546793</v>
      </c>
      <c r="Z152">
        <f t="shared" si="260"/>
        <v>5.7242357509174235</v>
      </c>
      <c r="AA152">
        <f t="shared" si="261"/>
        <v>215.79223517541689</v>
      </c>
      <c r="AB152">
        <f t="shared" si="262"/>
        <v>3.7662850040489482</v>
      </c>
      <c r="AC152">
        <f t="shared" si="263"/>
        <v>23.437480791586989</v>
      </c>
      <c r="AD152">
        <f t="shared" si="264"/>
        <v>-2.2015176367916082E-3</v>
      </c>
      <c r="AE152">
        <f t="shared" si="265"/>
        <v>23.435279273950197</v>
      </c>
      <c r="AF152">
        <f t="shared" si="266"/>
        <v>2456629.5</v>
      </c>
      <c r="AG152">
        <f t="shared" si="267"/>
        <v>0.13920602327173168</v>
      </c>
      <c r="AH152">
        <f t="shared" si="268"/>
        <v>4.7989773183203397</v>
      </c>
      <c r="AI152">
        <f t="shared" si="269"/>
        <v>8.8099289557203395</v>
      </c>
      <c r="AJ152">
        <f t="shared" si="270"/>
        <v>0.4090227844548171</v>
      </c>
      <c r="AK152">
        <f t="shared" si="271"/>
        <v>16.230928955720341</v>
      </c>
      <c r="AL152">
        <f t="shared" si="303"/>
        <v>353.87611220011837</v>
      </c>
      <c r="AM152">
        <f t="shared" si="272"/>
        <v>6.1763033020489404</v>
      </c>
      <c r="AN152">
        <f t="shared" si="273"/>
        <v>0.98576284040245132</v>
      </c>
      <c r="AO152" t="s">
        <v>137</v>
      </c>
      <c r="AP152">
        <f t="shared" si="274"/>
        <v>251.14799767828603</v>
      </c>
      <c r="AQ152">
        <f t="shared" si="275"/>
        <v>251</v>
      </c>
      <c r="AR152">
        <f t="shared" si="276"/>
        <v>8</v>
      </c>
      <c r="AS152">
        <f t="shared" si="277"/>
        <v>52</v>
      </c>
      <c r="AT152">
        <f t="shared" si="278"/>
        <v>4.383359469277166</v>
      </c>
      <c r="AU152">
        <f t="shared" si="279"/>
        <v>249.58782213568674</v>
      </c>
      <c r="AV152" s="18">
        <f t="shared" si="280"/>
        <v>16.639188142379115</v>
      </c>
      <c r="AW152">
        <f t="shared" si="281"/>
        <v>4.3561292691497187</v>
      </c>
      <c r="AX152">
        <f t="shared" si="282"/>
        <v>-22.109516680411271</v>
      </c>
      <c r="AY152" t="str">
        <f t="shared" si="283"/>
        <v>NEGATIF</v>
      </c>
      <c r="AZ152">
        <f t="shared" si="284"/>
        <v>22</v>
      </c>
      <c r="BA152">
        <f t="shared" si="285"/>
        <v>6</v>
      </c>
      <c r="BB152">
        <f t="shared" si="286"/>
        <v>34</v>
      </c>
      <c r="BC152">
        <f t="shared" si="287"/>
        <v>-0.38588386209778358</v>
      </c>
      <c r="BD152">
        <f t="shared" si="288"/>
        <v>-0.20067545508608961</v>
      </c>
      <c r="BE152">
        <f t="shared" si="289"/>
        <v>0.12222152900771403</v>
      </c>
      <c r="BF152">
        <f t="shared" si="290"/>
        <v>1.9428132568574878</v>
      </c>
      <c r="BG152">
        <f t="shared" si="291"/>
        <v>-4.512452334737767</v>
      </c>
      <c r="BH152">
        <f t="shared" si="292"/>
        <v>16.639188142379115</v>
      </c>
      <c r="BI152">
        <f t="shared" si="293"/>
        <v>175.48754766526224</v>
      </c>
      <c r="BJ152">
        <f t="shared" si="294"/>
        <v>175</v>
      </c>
      <c r="BK152">
        <f t="shared" si="295"/>
        <v>29</v>
      </c>
      <c r="BL152">
        <f t="shared" si="296"/>
        <v>15</v>
      </c>
      <c r="BM152">
        <f t="shared" si="297"/>
        <v>60.275601818419247</v>
      </c>
      <c r="BN152" t="str">
        <f t="shared" si="298"/>
        <v>POSITIF</v>
      </c>
      <c r="BO152">
        <f t="shared" si="299"/>
        <v>60</v>
      </c>
      <c r="BP152">
        <f t="shared" si="300"/>
        <v>16</v>
      </c>
      <c r="BQ152">
        <f t="shared" si="301"/>
        <v>32</v>
      </c>
    </row>
    <row r="153" spans="1:69">
      <c r="A153">
        <f t="shared" ref="A153" si="311">A151</f>
        <v>7.0027777777777782</v>
      </c>
      <c r="B153">
        <f t="shared" si="194"/>
        <v>111.315</v>
      </c>
      <c r="C153">
        <f>INT(G3/15)</f>
        <v>7</v>
      </c>
      <c r="D153">
        <f>L3</f>
        <v>2013</v>
      </c>
      <c r="E153">
        <f>L2</f>
        <v>12</v>
      </c>
      <c r="F153">
        <f>L4</f>
        <v>3</v>
      </c>
      <c r="H153">
        <v>11</v>
      </c>
      <c r="I153">
        <v>15</v>
      </c>
      <c r="J153">
        <f t="shared" si="212"/>
        <v>11.25</v>
      </c>
      <c r="L153">
        <f t="shared" si="249"/>
        <v>20</v>
      </c>
      <c r="M153">
        <f t="shared" si="250"/>
        <v>-13</v>
      </c>
      <c r="N153">
        <f t="shared" si="251"/>
        <v>2456629.6770833335</v>
      </c>
      <c r="O153">
        <f t="shared" si="236"/>
        <v>7.9270719030230497E-4</v>
      </c>
      <c r="P153">
        <f t="shared" si="213"/>
        <v>2456629.6778760408</v>
      </c>
      <c r="Q153">
        <f t="shared" si="214"/>
        <v>0.139210893252315</v>
      </c>
      <c r="R153">
        <f t="shared" si="252"/>
        <v>252.16539162896606</v>
      </c>
      <c r="S153">
        <f t="shared" si="253"/>
        <v>328.98904849801875</v>
      </c>
      <c r="T153">
        <f t="shared" si="254"/>
        <v>-1.0039351087144985</v>
      </c>
      <c r="U153">
        <f t="shared" si="255"/>
        <v>4.4011163435064047</v>
      </c>
      <c r="V153">
        <f t="shared" si="256"/>
        <v>5.7419420992937322</v>
      </c>
      <c r="W153">
        <f t="shared" si="257"/>
        <v>1.6702753142483404E-2</v>
      </c>
      <c r="X153">
        <f t="shared" si="258"/>
        <v>251.16145652025156</v>
      </c>
      <c r="Y153">
        <f t="shared" si="259"/>
        <v>327.98511338930427</v>
      </c>
      <c r="Z153">
        <f t="shared" si="260"/>
        <v>5.7244201261702976</v>
      </c>
      <c r="AA153">
        <f t="shared" si="261"/>
        <v>215.79168357370824</v>
      </c>
      <c r="AB153">
        <f t="shared" si="262"/>
        <v>3.7662753767829726</v>
      </c>
      <c r="AC153">
        <f t="shared" si="263"/>
        <v>23.437480787878293</v>
      </c>
      <c r="AD153">
        <f t="shared" si="264"/>
        <v>-2.2015651224415746E-3</v>
      </c>
      <c r="AE153">
        <f t="shared" si="265"/>
        <v>23.435279222755852</v>
      </c>
      <c r="AF153">
        <f t="shared" si="266"/>
        <v>2456629.5</v>
      </c>
      <c r="AG153">
        <f t="shared" si="267"/>
        <v>0.13920602327173168</v>
      </c>
      <c r="AH153">
        <f t="shared" si="268"/>
        <v>4.7989773183203397</v>
      </c>
      <c r="AI153">
        <f t="shared" si="269"/>
        <v>9.0606134330578385</v>
      </c>
      <c r="AJ153">
        <f t="shared" si="270"/>
        <v>0.40902278356130722</v>
      </c>
      <c r="AK153">
        <f t="shared" si="271"/>
        <v>16.481613433057838</v>
      </c>
      <c r="AL153">
        <f t="shared" si="303"/>
        <v>357.62508659363812</v>
      </c>
      <c r="AM153">
        <f t="shared" si="272"/>
        <v>6.2417352487888174</v>
      </c>
      <c r="AN153">
        <f t="shared" si="273"/>
        <v>0.98576125329230968</v>
      </c>
      <c r="AO153" t="s">
        <v>137</v>
      </c>
      <c r="AP153">
        <f t="shared" si="274"/>
        <v>251.1585620551825</v>
      </c>
      <c r="AQ153">
        <f t="shared" si="275"/>
        <v>251</v>
      </c>
      <c r="AR153">
        <f t="shared" si="276"/>
        <v>9</v>
      </c>
      <c r="AS153">
        <f t="shared" si="277"/>
        <v>30</v>
      </c>
      <c r="AT153">
        <f t="shared" si="278"/>
        <v>4.3835438524374304</v>
      </c>
      <c r="AU153">
        <f t="shared" si="279"/>
        <v>249.59911490222947</v>
      </c>
      <c r="AV153" s="18">
        <f t="shared" si="280"/>
        <v>16.639940993481964</v>
      </c>
      <c r="AW153">
        <f t="shared" si="281"/>
        <v>4.3563263651075488</v>
      </c>
      <c r="AX153">
        <f t="shared" si="282"/>
        <v>-22.110981637859968</v>
      </c>
      <c r="AY153" t="str">
        <f t="shared" si="283"/>
        <v>NEGATIF</v>
      </c>
      <c r="AZ153">
        <f t="shared" si="284"/>
        <v>22</v>
      </c>
      <c r="BA153">
        <f t="shared" si="285"/>
        <v>6</v>
      </c>
      <c r="BB153">
        <f t="shared" si="286"/>
        <v>39</v>
      </c>
      <c r="BC153">
        <f t="shared" si="287"/>
        <v>-0.38590943042866493</v>
      </c>
      <c r="BD153">
        <f t="shared" si="288"/>
        <v>-7.8757150580479329E-2</v>
      </c>
      <c r="BE153">
        <f t="shared" si="289"/>
        <v>0.12222152900771403</v>
      </c>
      <c r="BF153">
        <f t="shared" si="290"/>
        <v>1.9428132568574878</v>
      </c>
      <c r="BG153">
        <f t="shared" si="291"/>
        <v>2.6143825351748591</v>
      </c>
      <c r="BH153">
        <f t="shared" si="292"/>
        <v>16.639940993481964</v>
      </c>
      <c r="BI153">
        <f t="shared" si="293"/>
        <v>182.61438253517485</v>
      </c>
      <c r="BJ153">
        <f t="shared" si="294"/>
        <v>182</v>
      </c>
      <c r="BK153">
        <f t="shared" si="295"/>
        <v>36</v>
      </c>
      <c r="BL153">
        <f t="shared" si="296"/>
        <v>51</v>
      </c>
      <c r="BM153">
        <f t="shared" si="297"/>
        <v>60.793365478965768</v>
      </c>
      <c r="BN153" t="str">
        <f t="shared" si="298"/>
        <v>POSITIF</v>
      </c>
      <c r="BO153">
        <f t="shared" si="299"/>
        <v>60</v>
      </c>
      <c r="BP153">
        <f t="shared" si="300"/>
        <v>47</v>
      </c>
      <c r="BQ153">
        <f t="shared" si="301"/>
        <v>36</v>
      </c>
    </row>
    <row r="154" spans="1:69">
      <c r="A154">
        <f t="shared" ref="A154" si="312">A152</f>
        <v>7.0027777777777782</v>
      </c>
      <c r="B154">
        <f t="shared" si="194"/>
        <v>111.315</v>
      </c>
      <c r="C154">
        <f>INT(G3/15)</f>
        <v>7</v>
      </c>
      <c r="D154">
        <f>L3</f>
        <v>2013</v>
      </c>
      <c r="E154">
        <f>L2</f>
        <v>12</v>
      </c>
      <c r="F154">
        <f>L4</f>
        <v>3</v>
      </c>
      <c r="H154">
        <v>11</v>
      </c>
      <c r="I154">
        <v>30</v>
      </c>
      <c r="J154">
        <f t="shared" si="212"/>
        <v>11.5</v>
      </c>
      <c r="L154">
        <f t="shared" si="249"/>
        <v>20</v>
      </c>
      <c r="M154">
        <f t="shared" si="250"/>
        <v>-13</v>
      </c>
      <c r="N154">
        <f t="shared" si="251"/>
        <v>2456629.6875</v>
      </c>
      <c r="O154">
        <f t="shared" si="236"/>
        <v>7.9270719030230497E-4</v>
      </c>
      <c r="P154">
        <f t="shared" si="213"/>
        <v>2456629.6882927073</v>
      </c>
      <c r="Q154">
        <f t="shared" si="214"/>
        <v>0.13921117844510106</v>
      </c>
      <c r="R154">
        <f t="shared" si="252"/>
        <v>252.17565878880578</v>
      </c>
      <c r="S154">
        <f t="shared" si="253"/>
        <v>328.99931516746892</v>
      </c>
      <c r="T154">
        <f t="shared" si="254"/>
        <v>-1.0036378203264809</v>
      </c>
      <c r="U154">
        <f t="shared" si="255"/>
        <v>4.4012955392504365</v>
      </c>
      <c r="V154">
        <f t="shared" si="256"/>
        <v>5.7421212864788522</v>
      </c>
      <c r="W154">
        <f t="shared" si="257"/>
        <v>1.6702753130505305E-2</v>
      </c>
      <c r="X154">
        <f t="shared" si="258"/>
        <v>251.1720209684793</v>
      </c>
      <c r="Y154">
        <f t="shared" si="259"/>
        <v>327.99567734714242</v>
      </c>
      <c r="Z154">
        <f t="shared" si="260"/>
        <v>5.7246045020166152</v>
      </c>
      <c r="AA154">
        <f t="shared" si="261"/>
        <v>215.79113197199965</v>
      </c>
      <c r="AB154">
        <f t="shared" si="262"/>
        <v>3.766265749516998</v>
      </c>
      <c r="AC154">
        <f t="shared" si="263"/>
        <v>23.437480784169598</v>
      </c>
      <c r="AD154">
        <f t="shared" si="264"/>
        <v>-2.2016125913776633E-3</v>
      </c>
      <c r="AE154">
        <f t="shared" si="265"/>
        <v>23.43527917157822</v>
      </c>
      <c r="AF154">
        <f t="shared" si="266"/>
        <v>2456629.5</v>
      </c>
      <c r="AG154">
        <f t="shared" si="267"/>
        <v>0.13920602327173168</v>
      </c>
      <c r="AH154">
        <f t="shared" si="268"/>
        <v>4.7989773183203397</v>
      </c>
      <c r="AI154">
        <f t="shared" si="269"/>
        <v>9.3112979103953393</v>
      </c>
      <c r="AJ154">
        <f t="shared" si="270"/>
        <v>0.40902278266808906</v>
      </c>
      <c r="AK154">
        <f t="shared" si="271"/>
        <v>16.732297910395339</v>
      </c>
      <c r="AL154">
        <f t="shared" si="303"/>
        <v>1.3740607162529805</v>
      </c>
      <c r="AM154">
        <f t="shared" si="272"/>
        <v>2.3981883620926073E-2</v>
      </c>
      <c r="AN154">
        <f t="shared" si="273"/>
        <v>0.98575966665013193</v>
      </c>
      <c r="AO154" t="s">
        <v>137</v>
      </c>
      <c r="AP154">
        <f t="shared" si="274"/>
        <v>251.16912646608239</v>
      </c>
      <c r="AQ154">
        <f t="shared" si="275"/>
        <v>251</v>
      </c>
      <c r="AR154">
        <f t="shared" si="276"/>
        <v>10</v>
      </c>
      <c r="AS154">
        <f t="shared" si="277"/>
        <v>8</v>
      </c>
      <c r="AT154">
        <f t="shared" si="278"/>
        <v>4.3837282361911676</v>
      </c>
      <c r="AU154">
        <f t="shared" si="279"/>
        <v>249.61040793967709</v>
      </c>
      <c r="AV154" s="18">
        <f t="shared" si="280"/>
        <v>16.64069386264514</v>
      </c>
      <c r="AW154">
        <f t="shared" si="281"/>
        <v>4.3565234657935603</v>
      </c>
      <c r="AX154">
        <f t="shared" si="282"/>
        <v>-22.11244582384743</v>
      </c>
      <c r="AY154" t="str">
        <f t="shared" si="283"/>
        <v>NEGATIF</v>
      </c>
      <c r="AZ154">
        <f t="shared" si="284"/>
        <v>22</v>
      </c>
      <c r="BA154">
        <f t="shared" si="285"/>
        <v>6</v>
      </c>
      <c r="BB154">
        <f t="shared" si="286"/>
        <v>44</v>
      </c>
      <c r="BC154">
        <f t="shared" si="287"/>
        <v>-0.38593498529500769</v>
      </c>
      <c r="BD154">
        <f t="shared" si="288"/>
        <v>4.562958314543776E-2</v>
      </c>
      <c r="BE154">
        <f t="shared" si="289"/>
        <v>0.12222152900771403</v>
      </c>
      <c r="BF154">
        <f t="shared" si="290"/>
        <v>1.9428132568574878</v>
      </c>
      <c r="BG154">
        <f t="shared" si="291"/>
        <v>9.6574832656833323</v>
      </c>
      <c r="BH154">
        <f t="shared" si="292"/>
        <v>16.64069386264514</v>
      </c>
      <c r="BI154">
        <f t="shared" si="293"/>
        <v>189.65748326568334</v>
      </c>
      <c r="BJ154">
        <f t="shared" si="294"/>
        <v>189</v>
      </c>
      <c r="BK154">
        <f t="shared" si="295"/>
        <v>39</v>
      </c>
      <c r="BL154">
        <f t="shared" si="296"/>
        <v>26</v>
      </c>
      <c r="BM154">
        <f t="shared" si="297"/>
        <v>60.853655492416863</v>
      </c>
      <c r="BN154" t="str">
        <f t="shared" si="298"/>
        <v>POSITIF</v>
      </c>
      <c r="BO154">
        <f t="shared" si="299"/>
        <v>60</v>
      </c>
      <c r="BP154">
        <f t="shared" si="300"/>
        <v>51</v>
      </c>
      <c r="BQ154">
        <f t="shared" si="301"/>
        <v>13</v>
      </c>
    </row>
    <row r="155" spans="1:69">
      <c r="A155">
        <f t="shared" ref="A155" si="313">A153</f>
        <v>7.0027777777777782</v>
      </c>
      <c r="B155">
        <f t="shared" si="194"/>
        <v>111.315</v>
      </c>
      <c r="C155">
        <f>INT(G3/15)</f>
        <v>7</v>
      </c>
      <c r="D155">
        <f>L3</f>
        <v>2013</v>
      </c>
      <c r="E155">
        <f>L2</f>
        <v>12</v>
      </c>
      <c r="F155">
        <f>L4</f>
        <v>3</v>
      </c>
      <c r="H155">
        <v>11</v>
      </c>
      <c r="I155">
        <v>45</v>
      </c>
      <c r="J155">
        <f t="shared" si="212"/>
        <v>11.75</v>
      </c>
      <c r="L155">
        <f t="shared" si="249"/>
        <v>20</v>
      </c>
      <c r="M155">
        <f t="shared" si="250"/>
        <v>-13</v>
      </c>
      <c r="N155">
        <f t="shared" si="251"/>
        <v>2456629.697916667</v>
      </c>
      <c r="O155">
        <f t="shared" si="236"/>
        <v>7.9270719030230497E-4</v>
      </c>
      <c r="P155">
        <f t="shared" si="213"/>
        <v>2456629.6987093743</v>
      </c>
      <c r="Q155">
        <f t="shared" si="214"/>
        <v>0.13921146363789991</v>
      </c>
      <c r="R155">
        <f t="shared" si="252"/>
        <v>252.18592594910569</v>
      </c>
      <c r="S155">
        <f t="shared" si="253"/>
        <v>329.00958183738021</v>
      </c>
      <c r="T155">
        <f t="shared" si="254"/>
        <v>-1.0033404979312266</v>
      </c>
      <c r="U155">
        <f t="shared" si="255"/>
        <v>4.4014747350025001</v>
      </c>
      <c r="V155">
        <f t="shared" si="256"/>
        <v>5.7423004736720191</v>
      </c>
      <c r="W155">
        <f t="shared" si="257"/>
        <v>1.670275311852721E-2</v>
      </c>
      <c r="X155">
        <f t="shared" si="258"/>
        <v>251.18258545117448</v>
      </c>
      <c r="Y155">
        <f t="shared" si="259"/>
        <v>328.00624133944899</v>
      </c>
      <c r="Z155">
        <f t="shared" si="260"/>
        <v>5.72478887846452</v>
      </c>
      <c r="AA155">
        <f t="shared" si="261"/>
        <v>215.79058037026627</v>
      </c>
      <c r="AB155">
        <f t="shared" si="262"/>
        <v>3.7662561222505908</v>
      </c>
      <c r="AC155">
        <f t="shared" si="263"/>
        <v>23.437480780460902</v>
      </c>
      <c r="AD155">
        <f t="shared" si="264"/>
        <v>-2.2016600435977533E-3</v>
      </c>
      <c r="AE155">
        <f t="shared" si="265"/>
        <v>23.435279120417306</v>
      </c>
      <c r="AF155">
        <f t="shared" si="266"/>
        <v>2456629.5</v>
      </c>
      <c r="AG155">
        <f t="shared" si="267"/>
        <v>0.13920602327173168</v>
      </c>
      <c r="AH155">
        <f t="shared" si="268"/>
        <v>4.7989773183203397</v>
      </c>
      <c r="AI155">
        <f t="shared" si="269"/>
        <v>9.56198238773284</v>
      </c>
      <c r="AJ155">
        <f t="shared" si="270"/>
        <v>0.40902278177516266</v>
      </c>
      <c r="AK155">
        <f t="shared" si="271"/>
        <v>16.982982387732839</v>
      </c>
      <c r="AL155">
        <f t="shared" si="303"/>
        <v>5.1230345675673838</v>
      </c>
      <c r="AM155">
        <f t="shared" si="272"/>
        <v>8.941382089753476E-2</v>
      </c>
      <c r="AN155">
        <f t="shared" si="273"/>
        <v>0.98575808047590197</v>
      </c>
      <c r="AO155" t="s">
        <v>137</v>
      </c>
      <c r="AP155">
        <f t="shared" si="274"/>
        <v>251.17969091144946</v>
      </c>
      <c r="AQ155">
        <f t="shared" si="275"/>
        <v>251</v>
      </c>
      <c r="AR155">
        <f t="shared" si="276"/>
        <v>10</v>
      </c>
      <c r="AS155">
        <f t="shared" si="277"/>
        <v>46</v>
      </c>
      <c r="AT155">
        <f t="shared" si="278"/>
        <v>4.3839126205464698</v>
      </c>
      <c r="AU155">
        <f t="shared" si="279"/>
        <v>249.62170124842518</v>
      </c>
      <c r="AV155" s="18">
        <f t="shared" si="280"/>
        <v>16.641446749895014</v>
      </c>
      <c r="AW155">
        <f t="shared" si="281"/>
        <v>4.3567205712146588</v>
      </c>
      <c r="AX155">
        <f t="shared" si="282"/>
        <v>-22.113909238357373</v>
      </c>
      <c r="AY155" t="str">
        <f t="shared" si="283"/>
        <v>NEGATIF</v>
      </c>
      <c r="AZ155">
        <f t="shared" si="284"/>
        <v>22</v>
      </c>
      <c r="BA155">
        <f t="shared" si="285"/>
        <v>6</v>
      </c>
      <c r="BB155">
        <f t="shared" si="286"/>
        <v>50</v>
      </c>
      <c r="BC155">
        <f t="shared" si="287"/>
        <v>-0.38596052669652769</v>
      </c>
      <c r="BD155">
        <f t="shared" si="288"/>
        <v>0.16855488044242845</v>
      </c>
      <c r="BE155">
        <f t="shared" si="289"/>
        <v>0.12222152900771403</v>
      </c>
      <c r="BF155">
        <f t="shared" si="290"/>
        <v>1.9428132568574878</v>
      </c>
      <c r="BG155">
        <f t="shared" si="291"/>
        <v>16.406606174199112</v>
      </c>
      <c r="BH155">
        <f t="shared" si="292"/>
        <v>16.641446749895014</v>
      </c>
      <c r="BI155">
        <f t="shared" si="293"/>
        <v>196.40660617419911</v>
      </c>
      <c r="BJ155">
        <f t="shared" si="294"/>
        <v>196</v>
      </c>
      <c r="BK155">
        <f t="shared" si="295"/>
        <v>24</v>
      </c>
      <c r="BL155">
        <f t="shared" si="296"/>
        <v>23</v>
      </c>
      <c r="BM155">
        <f t="shared" si="297"/>
        <v>60.453673626798668</v>
      </c>
      <c r="BN155" t="str">
        <f t="shared" si="298"/>
        <v>POSITIF</v>
      </c>
      <c r="BO155">
        <f t="shared" si="299"/>
        <v>60</v>
      </c>
      <c r="BP155">
        <f t="shared" si="300"/>
        <v>27</v>
      </c>
      <c r="BQ155">
        <f t="shared" si="301"/>
        <v>13</v>
      </c>
    </row>
    <row r="156" spans="1:69">
      <c r="A156">
        <f t="shared" ref="A156" si="314">A154</f>
        <v>7.0027777777777782</v>
      </c>
      <c r="B156">
        <f t="shared" si="194"/>
        <v>111.315</v>
      </c>
      <c r="C156">
        <f>INT(G3/15)</f>
        <v>7</v>
      </c>
      <c r="D156">
        <f>L3</f>
        <v>2013</v>
      </c>
      <c r="E156">
        <f>L2</f>
        <v>12</v>
      </c>
      <c r="F156">
        <f>L4</f>
        <v>3</v>
      </c>
      <c r="H156">
        <v>12</v>
      </c>
      <c r="I156">
        <v>0</v>
      </c>
      <c r="J156">
        <f t="shared" si="212"/>
        <v>12</v>
      </c>
      <c r="L156">
        <f t="shared" si="249"/>
        <v>20</v>
      </c>
      <c r="M156">
        <f t="shared" si="250"/>
        <v>-13</v>
      </c>
      <c r="N156">
        <f t="shared" si="251"/>
        <v>2456629.7083333335</v>
      </c>
      <c r="O156">
        <f t="shared" si="236"/>
        <v>7.9270719030230497E-4</v>
      </c>
      <c r="P156">
        <f t="shared" si="213"/>
        <v>2456629.7091260408</v>
      </c>
      <c r="Q156">
        <f t="shared" si="214"/>
        <v>0.13921174883068596</v>
      </c>
      <c r="R156">
        <f t="shared" si="252"/>
        <v>252.19619310894541</v>
      </c>
      <c r="S156">
        <f t="shared" si="253"/>
        <v>329.01984850683039</v>
      </c>
      <c r="T156">
        <f t="shared" si="254"/>
        <v>-1.0030431415653072</v>
      </c>
      <c r="U156">
        <f t="shared" si="255"/>
        <v>4.4016539307465319</v>
      </c>
      <c r="V156">
        <f t="shared" si="256"/>
        <v>5.7424796608571391</v>
      </c>
      <c r="W156">
        <f t="shared" si="257"/>
        <v>1.6702753106549111E-2</v>
      </c>
      <c r="X156">
        <f t="shared" si="258"/>
        <v>251.19314996738009</v>
      </c>
      <c r="Y156">
        <f t="shared" si="259"/>
        <v>328.0168053652651</v>
      </c>
      <c r="Z156">
        <f t="shared" si="260"/>
        <v>5.724973255497277</v>
      </c>
      <c r="AA156">
        <f t="shared" si="261"/>
        <v>215.79002876855768</v>
      </c>
      <c r="AB156">
        <f t="shared" si="262"/>
        <v>3.7662464949846162</v>
      </c>
      <c r="AC156">
        <f t="shared" si="263"/>
        <v>23.437480776752206</v>
      </c>
      <c r="AD156">
        <f t="shared" si="264"/>
        <v>-2.201707479093339E-3</v>
      </c>
      <c r="AE156">
        <f t="shared" si="265"/>
        <v>23.435279069273115</v>
      </c>
      <c r="AF156">
        <f t="shared" si="266"/>
        <v>2456629.5</v>
      </c>
      <c r="AG156">
        <f t="shared" si="267"/>
        <v>0.13920602327173168</v>
      </c>
      <c r="AH156">
        <f t="shared" si="268"/>
        <v>4.7989773183203397</v>
      </c>
      <c r="AI156">
        <f t="shared" si="269"/>
        <v>9.812666865070339</v>
      </c>
      <c r="AJ156">
        <f t="shared" si="270"/>
        <v>0.40902278088252814</v>
      </c>
      <c r="AK156">
        <f t="shared" si="271"/>
        <v>17.23366686507034</v>
      </c>
      <c r="AL156">
        <f t="shared" si="303"/>
        <v>8.8720081487043601</v>
      </c>
      <c r="AM156">
        <f t="shared" si="272"/>
        <v>0.15484575345865778</v>
      </c>
      <c r="AN156">
        <f t="shared" si="273"/>
        <v>0.98575649476981775</v>
      </c>
      <c r="AO156" t="s">
        <v>137</v>
      </c>
      <c r="AP156">
        <f t="shared" si="274"/>
        <v>251.19025539032671</v>
      </c>
      <c r="AQ156">
        <f t="shared" si="275"/>
        <v>251</v>
      </c>
      <c r="AR156">
        <f t="shared" si="276"/>
        <v>11</v>
      </c>
      <c r="AS156">
        <f t="shared" si="277"/>
        <v>24</v>
      </c>
      <c r="AT156">
        <f t="shared" si="278"/>
        <v>4.3840970054866348</v>
      </c>
      <c r="AU156">
        <f t="shared" si="279"/>
        <v>249.63299482735073</v>
      </c>
      <c r="AV156" s="18">
        <f t="shared" si="280"/>
        <v>16.642199655156716</v>
      </c>
      <c r="AW156">
        <f t="shared" si="281"/>
        <v>4.356917681351244</v>
      </c>
      <c r="AX156">
        <f t="shared" si="282"/>
        <v>-22.115371881176785</v>
      </c>
      <c r="AY156" t="str">
        <f t="shared" si="283"/>
        <v>NEGATIF</v>
      </c>
      <c r="AZ156">
        <f t="shared" si="284"/>
        <v>22</v>
      </c>
      <c r="BA156">
        <f t="shared" si="285"/>
        <v>6</v>
      </c>
      <c r="BB156">
        <f t="shared" si="286"/>
        <v>55</v>
      </c>
      <c r="BC156">
        <f t="shared" si="287"/>
        <v>-0.38598605462950708</v>
      </c>
      <c r="BD156">
        <f t="shared" si="288"/>
        <v>0.28634929681780485</v>
      </c>
      <c r="BE156">
        <f t="shared" si="289"/>
        <v>0.12222152900771403</v>
      </c>
      <c r="BF156">
        <f t="shared" si="290"/>
        <v>1.9428132568574878</v>
      </c>
      <c r="BG156">
        <f t="shared" si="291"/>
        <v>22.700094597035047</v>
      </c>
      <c r="BH156">
        <f t="shared" si="292"/>
        <v>16.642199655156716</v>
      </c>
      <c r="BI156">
        <f t="shared" si="293"/>
        <v>202.70009459703505</v>
      </c>
      <c r="BJ156">
        <f t="shared" si="294"/>
        <v>202</v>
      </c>
      <c r="BK156">
        <f t="shared" si="295"/>
        <v>42</v>
      </c>
      <c r="BL156">
        <f t="shared" si="296"/>
        <v>0</v>
      </c>
      <c r="BM156">
        <f t="shared" si="297"/>
        <v>59.611634783011283</v>
      </c>
      <c r="BN156" t="str">
        <f t="shared" si="298"/>
        <v>POSITIF</v>
      </c>
      <c r="BO156">
        <f t="shared" si="299"/>
        <v>59</v>
      </c>
      <c r="BP156">
        <f t="shared" si="300"/>
        <v>36</v>
      </c>
      <c r="BQ156">
        <f t="shared" si="301"/>
        <v>41</v>
      </c>
    </row>
    <row r="157" spans="1:69">
      <c r="A157">
        <f t="shared" ref="A157" si="315">A155</f>
        <v>7.0027777777777782</v>
      </c>
      <c r="B157">
        <f t="shared" si="194"/>
        <v>111.315</v>
      </c>
      <c r="C157">
        <f>INT(G3/15)</f>
        <v>7</v>
      </c>
      <c r="D157">
        <f>L3</f>
        <v>2013</v>
      </c>
      <c r="E157">
        <f>L2</f>
        <v>12</v>
      </c>
      <c r="F157">
        <f>L4</f>
        <v>3</v>
      </c>
      <c r="H157">
        <v>12</v>
      </c>
      <c r="I157">
        <v>15</v>
      </c>
      <c r="J157">
        <f t="shared" si="212"/>
        <v>12.25</v>
      </c>
      <c r="L157">
        <f t="shared" si="249"/>
        <v>20</v>
      </c>
      <c r="M157">
        <f t="shared" si="250"/>
        <v>-13</v>
      </c>
      <c r="N157">
        <f t="shared" si="251"/>
        <v>2456629.71875</v>
      </c>
      <c r="O157">
        <f t="shared" si="236"/>
        <v>7.9270719030230497E-4</v>
      </c>
      <c r="P157">
        <f t="shared" si="213"/>
        <v>2456629.7195427073</v>
      </c>
      <c r="Q157">
        <f t="shared" si="214"/>
        <v>0.13921203402347204</v>
      </c>
      <c r="R157">
        <f t="shared" si="252"/>
        <v>252.20646026878512</v>
      </c>
      <c r="S157">
        <f t="shared" si="253"/>
        <v>329.03011517628147</v>
      </c>
      <c r="T157">
        <f t="shared" si="254"/>
        <v>-1.0027457512252143</v>
      </c>
      <c r="U157">
        <f t="shared" si="255"/>
        <v>4.4018331264905637</v>
      </c>
      <c r="V157">
        <f t="shared" si="256"/>
        <v>5.7426588480422742</v>
      </c>
      <c r="W157">
        <f t="shared" si="257"/>
        <v>1.6702753094571015E-2</v>
      </c>
      <c r="X157">
        <f t="shared" si="258"/>
        <v>251.20371451755992</v>
      </c>
      <c r="Y157">
        <f t="shared" si="259"/>
        <v>328.02736942505624</v>
      </c>
      <c r="Z157">
        <f t="shared" si="260"/>
        <v>5.7251576331230103</v>
      </c>
      <c r="AA157">
        <f t="shared" si="261"/>
        <v>215.78947716684903</v>
      </c>
      <c r="AB157">
        <f t="shared" si="262"/>
        <v>3.7662368677186406</v>
      </c>
      <c r="AC157">
        <f t="shared" si="263"/>
        <v>23.437480773043511</v>
      </c>
      <c r="AD157">
        <f t="shared" si="264"/>
        <v>-2.2017548978623051E-3</v>
      </c>
      <c r="AE157">
        <f t="shared" si="265"/>
        <v>23.43527901814565</v>
      </c>
      <c r="AF157">
        <f t="shared" si="266"/>
        <v>2456629.5</v>
      </c>
      <c r="AG157">
        <f t="shared" si="267"/>
        <v>0.13920602327173168</v>
      </c>
      <c r="AH157">
        <f t="shared" si="268"/>
        <v>4.7989773183203397</v>
      </c>
      <c r="AI157">
        <f t="shared" si="269"/>
        <v>10.06335134240784</v>
      </c>
      <c r="AJ157">
        <f t="shared" si="270"/>
        <v>0.40902277999018555</v>
      </c>
      <c r="AK157">
        <f t="shared" si="271"/>
        <v>17.484351342407841</v>
      </c>
      <c r="AL157">
        <f t="shared" si="303"/>
        <v>12.620981459268119</v>
      </c>
      <c r="AM157">
        <f t="shared" si="272"/>
        <v>0.22027768129738728</v>
      </c>
      <c r="AN157">
        <f t="shared" si="273"/>
        <v>0.98575490953186318</v>
      </c>
      <c r="AO157" t="s">
        <v>137</v>
      </c>
      <c r="AP157">
        <f t="shared" si="274"/>
        <v>251.20081990317794</v>
      </c>
      <c r="AQ157">
        <f t="shared" si="275"/>
        <v>251</v>
      </c>
      <c r="AR157">
        <f t="shared" si="276"/>
        <v>12</v>
      </c>
      <c r="AS157">
        <f t="shared" si="277"/>
        <v>2</v>
      </c>
      <c r="AT157">
        <f t="shared" si="278"/>
        <v>4.3842813910197584</v>
      </c>
      <c r="AU157">
        <f t="shared" si="279"/>
        <v>249.6442886768495</v>
      </c>
      <c r="AV157" s="18">
        <f t="shared" si="280"/>
        <v>16.642952578456633</v>
      </c>
      <c r="AW157">
        <f t="shared" si="281"/>
        <v>4.3571147962102224</v>
      </c>
      <c r="AX157">
        <f t="shared" si="282"/>
        <v>-22.116833752289519</v>
      </c>
      <c r="AY157" t="str">
        <f t="shared" si="283"/>
        <v>NEGATIF</v>
      </c>
      <c r="AZ157">
        <f t="shared" si="284"/>
        <v>22</v>
      </c>
      <c r="BA157">
        <f t="shared" si="285"/>
        <v>7</v>
      </c>
      <c r="BB157">
        <f t="shared" si="286"/>
        <v>0</v>
      </c>
      <c r="BC157">
        <f t="shared" si="287"/>
        <v>-0.38601156909366408</v>
      </c>
      <c r="BD157">
        <f t="shared" si="288"/>
        <v>0.39619139123243702</v>
      </c>
      <c r="BE157">
        <f t="shared" si="289"/>
        <v>0.12222152900771403</v>
      </c>
      <c r="BF157">
        <f t="shared" si="290"/>
        <v>1.9428132568574878</v>
      </c>
      <c r="BG157">
        <f t="shared" si="291"/>
        <v>28.440336509371839</v>
      </c>
      <c r="BH157">
        <f t="shared" si="292"/>
        <v>16.642952578456633</v>
      </c>
      <c r="BI157">
        <f t="shared" si="293"/>
        <v>208.44033650937183</v>
      </c>
      <c r="BJ157">
        <f t="shared" si="294"/>
        <v>208</v>
      </c>
      <c r="BK157">
        <f t="shared" si="295"/>
        <v>26</v>
      </c>
      <c r="BL157">
        <f t="shared" si="296"/>
        <v>25</v>
      </c>
      <c r="BM157">
        <f t="shared" si="297"/>
        <v>58.362901789969001</v>
      </c>
      <c r="BN157" t="str">
        <f t="shared" si="298"/>
        <v>POSITIF</v>
      </c>
      <c r="BO157">
        <f t="shared" si="299"/>
        <v>58</v>
      </c>
      <c r="BP157">
        <f t="shared" si="300"/>
        <v>21</v>
      </c>
      <c r="BQ157">
        <f t="shared" si="301"/>
        <v>46</v>
      </c>
    </row>
    <row r="158" spans="1:69">
      <c r="A158">
        <f t="shared" ref="A158" si="316">A156</f>
        <v>7.0027777777777782</v>
      </c>
      <c r="B158">
        <f t="shared" si="194"/>
        <v>111.315</v>
      </c>
      <c r="C158">
        <f>INT(G3/15)</f>
        <v>7</v>
      </c>
      <c r="D158">
        <f>L3</f>
        <v>2013</v>
      </c>
      <c r="E158">
        <f>L2</f>
        <v>12</v>
      </c>
      <c r="F158">
        <f>L4</f>
        <v>3</v>
      </c>
      <c r="H158">
        <v>12</v>
      </c>
      <c r="I158">
        <v>30</v>
      </c>
      <c r="J158">
        <f t="shared" si="212"/>
        <v>12.5</v>
      </c>
      <c r="L158">
        <f t="shared" si="249"/>
        <v>20</v>
      </c>
      <c r="M158">
        <f t="shared" si="250"/>
        <v>-13</v>
      </c>
      <c r="N158">
        <f t="shared" si="251"/>
        <v>2456629.729166667</v>
      </c>
      <c r="O158">
        <f t="shared" si="236"/>
        <v>7.9270719030230497E-4</v>
      </c>
      <c r="P158">
        <f t="shared" si="213"/>
        <v>2456629.7299593743</v>
      </c>
      <c r="Q158">
        <f t="shared" si="214"/>
        <v>0.13921231921627086</v>
      </c>
      <c r="R158">
        <f t="shared" si="252"/>
        <v>252.21672742908413</v>
      </c>
      <c r="S158">
        <f t="shared" si="253"/>
        <v>329.04038184619185</v>
      </c>
      <c r="T158">
        <f t="shared" si="254"/>
        <v>-1.0024483269075355</v>
      </c>
      <c r="U158">
        <f t="shared" si="255"/>
        <v>4.4020123222426113</v>
      </c>
      <c r="V158">
        <f t="shared" si="256"/>
        <v>5.742838035235426</v>
      </c>
      <c r="W158">
        <f t="shared" si="257"/>
        <v>1.6702753082592916E-2</v>
      </c>
      <c r="X158">
        <f t="shared" si="258"/>
        <v>251.21427910217659</v>
      </c>
      <c r="Y158">
        <f t="shared" si="259"/>
        <v>328.03793351928431</v>
      </c>
      <c r="Z158">
        <f t="shared" si="260"/>
        <v>5.725342011349781</v>
      </c>
      <c r="AA158">
        <f t="shared" si="261"/>
        <v>215.78892556511576</v>
      </c>
      <c r="AB158">
        <f t="shared" si="262"/>
        <v>3.7662272404522357</v>
      </c>
      <c r="AC158">
        <f t="shared" si="263"/>
        <v>23.437480769334815</v>
      </c>
      <c r="AD158">
        <f t="shared" si="264"/>
        <v>-2.2018022999025244E-3</v>
      </c>
      <c r="AE158">
        <f t="shared" si="265"/>
        <v>23.435278967034911</v>
      </c>
      <c r="AF158">
        <f t="shared" si="266"/>
        <v>2456629.5</v>
      </c>
      <c r="AG158">
        <f t="shared" si="267"/>
        <v>0.13920602327173168</v>
      </c>
      <c r="AH158">
        <f t="shared" si="268"/>
        <v>4.7989773183203397</v>
      </c>
      <c r="AI158">
        <f t="shared" si="269"/>
        <v>10.314035819745339</v>
      </c>
      <c r="AJ158">
        <f t="shared" si="270"/>
        <v>0.40902277909813484</v>
      </c>
      <c r="AK158">
        <f t="shared" si="271"/>
        <v>17.735035819745338</v>
      </c>
      <c r="AL158">
        <f t="shared" si="303"/>
        <v>16.36995449886431</v>
      </c>
      <c r="AM158">
        <f t="shared" si="272"/>
        <v>0.28570960440684057</v>
      </c>
      <c r="AN158">
        <f t="shared" si="273"/>
        <v>0.98575332476202293</v>
      </c>
      <c r="AO158" t="s">
        <v>137</v>
      </c>
      <c r="AP158">
        <f t="shared" si="274"/>
        <v>251.21138445046572</v>
      </c>
      <c r="AQ158">
        <f t="shared" si="275"/>
        <v>251</v>
      </c>
      <c r="AR158">
        <f t="shared" si="276"/>
        <v>12</v>
      </c>
      <c r="AS158">
        <f t="shared" si="277"/>
        <v>40</v>
      </c>
      <c r="AT158">
        <f t="shared" si="278"/>
        <v>4.3844657771539124</v>
      </c>
      <c r="AU158">
        <f t="shared" si="279"/>
        <v>249.65558279731576</v>
      </c>
      <c r="AV158" s="18">
        <f t="shared" si="280"/>
        <v>16.643705519821051</v>
      </c>
      <c r="AW158">
        <f t="shared" si="281"/>
        <v>4.3573119157984754</v>
      </c>
      <c r="AX158">
        <f t="shared" si="282"/>
        <v>-22.118294851679149</v>
      </c>
      <c r="AY158" t="str">
        <f t="shared" si="283"/>
        <v>NEGATIF</v>
      </c>
      <c r="AZ158">
        <f t="shared" si="284"/>
        <v>22</v>
      </c>
      <c r="BA158">
        <f t="shared" si="285"/>
        <v>7</v>
      </c>
      <c r="BB158">
        <f t="shared" si="286"/>
        <v>5</v>
      </c>
      <c r="BC158">
        <f t="shared" si="287"/>
        <v>-0.38603707008871202</v>
      </c>
      <c r="BD158">
        <f t="shared" si="288"/>
        <v>0.49637751246368972</v>
      </c>
      <c r="BE158">
        <f t="shared" si="289"/>
        <v>0.12222152900771403</v>
      </c>
      <c r="BF158">
        <f t="shared" si="290"/>
        <v>1.9428132568574878</v>
      </c>
      <c r="BG158">
        <f t="shared" si="291"/>
        <v>33.590344661131901</v>
      </c>
      <c r="BH158">
        <f t="shared" si="292"/>
        <v>16.643705519821051</v>
      </c>
      <c r="BI158">
        <f t="shared" si="293"/>
        <v>213.59034466113189</v>
      </c>
      <c r="BJ158">
        <f t="shared" si="294"/>
        <v>213</v>
      </c>
      <c r="BK158">
        <f t="shared" si="295"/>
        <v>35</v>
      </c>
      <c r="BL158">
        <f t="shared" si="296"/>
        <v>25</v>
      </c>
      <c r="BM158">
        <f t="shared" si="297"/>
        <v>56.753391369497834</v>
      </c>
      <c r="BN158" t="str">
        <f t="shared" si="298"/>
        <v>POSITIF</v>
      </c>
      <c r="BO158">
        <f t="shared" si="299"/>
        <v>56</v>
      </c>
      <c r="BP158">
        <f t="shared" si="300"/>
        <v>45</v>
      </c>
      <c r="BQ158">
        <f t="shared" si="301"/>
        <v>12</v>
      </c>
    </row>
    <row r="159" spans="1:69">
      <c r="A159">
        <f t="shared" ref="A159" si="317">A157</f>
        <v>7.0027777777777782</v>
      </c>
      <c r="B159">
        <f t="shared" ref="B159:B212" si="318">B144</f>
        <v>111.315</v>
      </c>
      <c r="C159">
        <f>INT(G3/15)</f>
        <v>7</v>
      </c>
      <c r="D159">
        <f>L3</f>
        <v>2013</v>
      </c>
      <c r="E159">
        <f>L2</f>
        <v>12</v>
      </c>
      <c r="F159">
        <f>L4</f>
        <v>3</v>
      </c>
      <c r="H159">
        <v>12</v>
      </c>
      <c r="I159">
        <v>45</v>
      </c>
      <c r="J159">
        <f t="shared" si="212"/>
        <v>12.75</v>
      </c>
      <c r="L159">
        <f t="shared" si="249"/>
        <v>20</v>
      </c>
      <c r="M159">
        <f t="shared" si="250"/>
        <v>-13</v>
      </c>
      <c r="N159">
        <f t="shared" si="251"/>
        <v>2456629.7395833335</v>
      </c>
      <c r="O159">
        <f t="shared" si="236"/>
        <v>7.9270719030230497E-4</v>
      </c>
      <c r="P159">
        <f t="shared" si="213"/>
        <v>2456629.7403760408</v>
      </c>
      <c r="Q159">
        <f t="shared" si="214"/>
        <v>0.13921260440905694</v>
      </c>
      <c r="R159">
        <f t="shared" si="252"/>
        <v>252.22699458892475</v>
      </c>
      <c r="S159">
        <f t="shared" si="253"/>
        <v>329.05064851564293</v>
      </c>
      <c r="T159">
        <f t="shared" si="254"/>
        <v>-1.0021508686487544</v>
      </c>
      <c r="U159">
        <f t="shared" si="255"/>
        <v>4.4021915179866582</v>
      </c>
      <c r="V159">
        <f t="shared" si="256"/>
        <v>5.7430172224205611</v>
      </c>
      <c r="W159">
        <f t="shared" si="257"/>
        <v>1.670275307061482E-2</v>
      </c>
      <c r="X159">
        <f t="shared" si="258"/>
        <v>251.224843720276</v>
      </c>
      <c r="Y159">
        <f t="shared" si="259"/>
        <v>328.04849764699418</v>
      </c>
      <c r="Z159">
        <f t="shared" si="260"/>
        <v>5.725526390160919</v>
      </c>
      <c r="AA159">
        <f t="shared" si="261"/>
        <v>215.78837396340711</v>
      </c>
      <c r="AB159">
        <f t="shared" si="262"/>
        <v>3.7662176131862597</v>
      </c>
      <c r="AC159">
        <f t="shared" si="263"/>
        <v>23.43748076562612</v>
      </c>
      <c r="AD159">
        <f t="shared" si="264"/>
        <v>-2.2018496852055213E-3</v>
      </c>
      <c r="AE159">
        <f t="shared" si="265"/>
        <v>23.435278915940913</v>
      </c>
      <c r="AF159">
        <f t="shared" si="266"/>
        <v>2456629.5</v>
      </c>
      <c r="AG159">
        <f t="shared" si="267"/>
        <v>0.13920602327173168</v>
      </c>
      <c r="AH159">
        <f t="shared" si="268"/>
        <v>4.7989773183203397</v>
      </c>
      <c r="AI159">
        <f t="shared" si="269"/>
        <v>10.56472029708284</v>
      </c>
      <c r="AJ159">
        <f t="shared" si="270"/>
        <v>0.40902277820637634</v>
      </c>
      <c r="AK159">
        <f t="shared" si="271"/>
        <v>17.985720297082839</v>
      </c>
      <c r="AL159">
        <f t="shared" si="303"/>
        <v>20.118927268613103</v>
      </c>
      <c r="AM159">
        <f t="shared" si="272"/>
        <v>0.35114152280656824</v>
      </c>
      <c r="AN159">
        <f t="shared" si="273"/>
        <v>0.98575174046049452</v>
      </c>
      <c r="AO159" t="s">
        <v>137</v>
      </c>
      <c r="AP159">
        <f t="shared" si="274"/>
        <v>251.22194903123599</v>
      </c>
      <c r="AQ159">
        <f t="shared" si="275"/>
        <v>251</v>
      </c>
      <c r="AR159">
        <f t="shared" si="276"/>
        <v>13</v>
      </c>
      <c r="AS159">
        <f t="shared" si="277"/>
        <v>19</v>
      </c>
      <c r="AT159">
        <f t="shared" si="278"/>
        <v>4.3846501638724469</v>
      </c>
      <c r="AU159">
        <f t="shared" si="279"/>
        <v>249.66687718762947</v>
      </c>
      <c r="AV159" s="18">
        <f t="shared" si="280"/>
        <v>16.644458479175299</v>
      </c>
      <c r="AW159">
        <f t="shared" si="281"/>
        <v>4.3575090400964545</v>
      </c>
      <c r="AX159">
        <f t="shared" si="282"/>
        <v>-22.119755179133392</v>
      </c>
      <c r="AY159" t="str">
        <f t="shared" si="283"/>
        <v>NEGATIF</v>
      </c>
      <c r="AZ159">
        <f t="shared" si="284"/>
        <v>22</v>
      </c>
      <c r="BA159">
        <f t="shared" si="285"/>
        <v>7</v>
      </c>
      <c r="BB159">
        <f t="shared" si="286"/>
        <v>11</v>
      </c>
      <c r="BC159">
        <f t="shared" si="287"/>
        <v>-0.38606255761094582</v>
      </c>
      <c r="BD159">
        <f t="shared" si="288"/>
        <v>0.58626211121645067</v>
      </c>
      <c r="BE159">
        <f t="shared" si="289"/>
        <v>0.12222152900771403</v>
      </c>
      <c r="BF159">
        <f t="shared" si="290"/>
        <v>1.9428132568574878</v>
      </c>
      <c r="BG159">
        <f t="shared" si="291"/>
        <v>38.159097517952915</v>
      </c>
      <c r="BH159">
        <f t="shared" si="292"/>
        <v>16.644458479175299</v>
      </c>
      <c r="BI159">
        <f t="shared" si="293"/>
        <v>218.15909751795292</v>
      </c>
      <c r="BJ159">
        <f t="shared" si="294"/>
        <v>218</v>
      </c>
      <c r="BK159">
        <f t="shared" si="295"/>
        <v>9</v>
      </c>
      <c r="BL159">
        <f t="shared" si="296"/>
        <v>32</v>
      </c>
      <c r="BM159">
        <f t="shared" si="297"/>
        <v>54.832759517017209</v>
      </c>
      <c r="BN159" t="str">
        <f t="shared" si="298"/>
        <v>POSITIF</v>
      </c>
      <c r="BO159">
        <f t="shared" si="299"/>
        <v>54</v>
      </c>
      <c r="BP159">
        <f t="shared" si="300"/>
        <v>49</v>
      </c>
      <c r="BQ159">
        <f t="shared" si="301"/>
        <v>57</v>
      </c>
    </row>
    <row r="160" spans="1:69">
      <c r="A160">
        <f t="shared" ref="A160" si="319">A158</f>
        <v>7.0027777777777782</v>
      </c>
      <c r="B160">
        <f t="shared" si="318"/>
        <v>111.315</v>
      </c>
      <c r="C160">
        <f>INT(G3/15)</f>
        <v>7</v>
      </c>
      <c r="D160">
        <f>L3</f>
        <v>2013</v>
      </c>
      <c r="E160">
        <f>L2</f>
        <v>12</v>
      </c>
      <c r="F160">
        <f>L4</f>
        <v>3</v>
      </c>
      <c r="H160">
        <v>13</v>
      </c>
      <c r="I160">
        <v>0</v>
      </c>
      <c r="J160">
        <f t="shared" si="212"/>
        <v>13</v>
      </c>
      <c r="L160">
        <f t="shared" si="249"/>
        <v>20</v>
      </c>
      <c r="M160">
        <f t="shared" si="250"/>
        <v>-13</v>
      </c>
      <c r="N160">
        <f t="shared" si="251"/>
        <v>2456629.75</v>
      </c>
      <c r="O160">
        <f t="shared" si="236"/>
        <v>7.9270719030230497E-4</v>
      </c>
      <c r="P160">
        <f t="shared" si="213"/>
        <v>2456629.7507927073</v>
      </c>
      <c r="Q160">
        <f t="shared" si="214"/>
        <v>0.13921288960184303</v>
      </c>
      <c r="R160">
        <f t="shared" si="252"/>
        <v>252.23726174876538</v>
      </c>
      <c r="S160">
        <f t="shared" si="253"/>
        <v>329.06091518509402</v>
      </c>
      <c r="T160">
        <f t="shared" si="254"/>
        <v>-1.0018533764454378</v>
      </c>
      <c r="U160">
        <f t="shared" si="255"/>
        <v>4.402370713730706</v>
      </c>
      <c r="V160">
        <f t="shared" si="256"/>
        <v>5.7431964096056962</v>
      </c>
      <c r="W160">
        <f t="shared" si="257"/>
        <v>1.6702753058636725E-2</v>
      </c>
      <c r="X160">
        <f t="shared" si="258"/>
        <v>251.23540837231994</v>
      </c>
      <c r="Y160">
        <f t="shared" si="259"/>
        <v>328.05906180864861</v>
      </c>
      <c r="Z160">
        <f t="shared" si="260"/>
        <v>5.7257107695645022</v>
      </c>
      <c r="AA160">
        <f t="shared" si="261"/>
        <v>215.78782236169846</v>
      </c>
      <c r="AB160">
        <f t="shared" si="262"/>
        <v>3.7662079859202842</v>
      </c>
      <c r="AC160">
        <f t="shared" si="263"/>
        <v>23.437480761917424</v>
      </c>
      <c r="AD160">
        <f t="shared" si="264"/>
        <v>-2.2018970537691714E-3</v>
      </c>
      <c r="AE160">
        <f t="shared" si="265"/>
        <v>23.435278864863655</v>
      </c>
      <c r="AF160">
        <f t="shared" si="266"/>
        <v>2456629.5</v>
      </c>
      <c r="AG160">
        <f t="shared" si="267"/>
        <v>0.13920602327173168</v>
      </c>
      <c r="AH160">
        <f t="shared" si="268"/>
        <v>4.7989773183203397</v>
      </c>
      <c r="AI160">
        <f t="shared" si="269"/>
        <v>10.81540477442034</v>
      </c>
      <c r="AJ160">
        <f t="shared" si="270"/>
        <v>0.40902277731491005</v>
      </c>
      <c r="AK160">
        <f t="shared" si="271"/>
        <v>18.23640477442034</v>
      </c>
      <c r="AL160">
        <f t="shared" si="303"/>
        <v>23.867899768121106</v>
      </c>
      <c r="AM160">
        <f t="shared" si="272"/>
        <v>0.41657343648970441</v>
      </c>
      <c r="AN160">
        <f t="shared" si="273"/>
        <v>0.98575015662726206</v>
      </c>
      <c r="AO160" t="s">
        <v>137</v>
      </c>
      <c r="AP160">
        <f t="shared" si="274"/>
        <v>251.23251364595055</v>
      </c>
      <c r="AQ160">
        <f t="shared" si="275"/>
        <v>251</v>
      </c>
      <c r="AR160">
        <f t="shared" si="276"/>
        <v>13</v>
      </c>
      <c r="AS160">
        <f t="shared" si="277"/>
        <v>57</v>
      </c>
      <c r="AT160">
        <f t="shared" si="278"/>
        <v>4.3848345511834204</v>
      </c>
      <c r="AU160">
        <f t="shared" si="279"/>
        <v>249.67817184818398</v>
      </c>
      <c r="AV160" s="18">
        <f t="shared" si="280"/>
        <v>16.645211456545599</v>
      </c>
      <c r="AW160">
        <f t="shared" si="281"/>
        <v>4.3577061691110259</v>
      </c>
      <c r="AX160">
        <f t="shared" si="282"/>
        <v>-22.121214734635807</v>
      </c>
      <c r="AY160" t="str">
        <f t="shared" si="283"/>
        <v>NEGATIF</v>
      </c>
      <c r="AZ160">
        <f t="shared" si="284"/>
        <v>22</v>
      </c>
      <c r="BA160">
        <f t="shared" si="285"/>
        <v>7</v>
      </c>
      <c r="BB160">
        <f t="shared" si="286"/>
        <v>16</v>
      </c>
      <c r="BC160">
        <f t="shared" si="287"/>
        <v>-0.38608803166007855</v>
      </c>
      <c r="BD160">
        <f t="shared" si="288"/>
        <v>0.66600189127787435</v>
      </c>
      <c r="BE160">
        <f t="shared" si="289"/>
        <v>0.12222152900771403</v>
      </c>
      <c r="BF160">
        <f t="shared" si="290"/>
        <v>1.9428132568574878</v>
      </c>
      <c r="BG160">
        <f t="shared" si="291"/>
        <v>42.184314145893019</v>
      </c>
      <c r="BH160">
        <f t="shared" si="292"/>
        <v>16.645211456545599</v>
      </c>
      <c r="BI160">
        <f t="shared" si="293"/>
        <v>222.18431414589301</v>
      </c>
      <c r="BJ160">
        <f t="shared" si="294"/>
        <v>222</v>
      </c>
      <c r="BK160">
        <f t="shared" si="295"/>
        <v>11</v>
      </c>
      <c r="BL160">
        <f t="shared" si="296"/>
        <v>3</v>
      </c>
      <c r="BM160">
        <f t="shared" si="297"/>
        <v>52.649155632621195</v>
      </c>
      <c r="BN160" t="str">
        <f t="shared" si="298"/>
        <v>POSITIF</v>
      </c>
      <c r="BO160">
        <f t="shared" si="299"/>
        <v>52</v>
      </c>
      <c r="BP160">
        <f t="shared" si="300"/>
        <v>38</v>
      </c>
      <c r="BQ160">
        <f t="shared" si="301"/>
        <v>56</v>
      </c>
    </row>
    <row r="161" spans="1:70">
      <c r="A161">
        <f t="shared" ref="A161" si="320">A159</f>
        <v>7.0027777777777782</v>
      </c>
      <c r="B161">
        <f t="shared" si="318"/>
        <v>111.315</v>
      </c>
      <c r="C161">
        <f>INT(G3/15)</f>
        <v>7</v>
      </c>
      <c r="D161">
        <f>L3</f>
        <v>2013</v>
      </c>
      <c r="E161">
        <f>L2</f>
        <v>12</v>
      </c>
      <c r="F161">
        <f>L4</f>
        <v>3</v>
      </c>
      <c r="H161">
        <v>13</v>
      </c>
      <c r="I161">
        <v>15</v>
      </c>
      <c r="J161">
        <f t="shared" si="212"/>
        <v>13.25</v>
      </c>
      <c r="L161">
        <f t="shared" si="249"/>
        <v>20</v>
      </c>
      <c r="M161">
        <f t="shared" si="250"/>
        <v>-13</v>
      </c>
      <c r="N161">
        <f t="shared" si="251"/>
        <v>2456629.760416667</v>
      </c>
      <c r="O161">
        <f t="shared" si="236"/>
        <v>7.9270719030230497E-4</v>
      </c>
      <c r="P161">
        <f t="shared" si="213"/>
        <v>2456629.7612093743</v>
      </c>
      <c r="Q161">
        <f t="shared" si="214"/>
        <v>0.13921317479464185</v>
      </c>
      <c r="R161">
        <f t="shared" si="252"/>
        <v>252.24752890906439</v>
      </c>
      <c r="S161">
        <f t="shared" si="253"/>
        <v>329.0711818550044</v>
      </c>
      <c r="T161">
        <f t="shared" si="254"/>
        <v>-1.0015558502941473</v>
      </c>
      <c r="U161">
        <f t="shared" si="255"/>
        <v>4.4025499094827536</v>
      </c>
      <c r="V161">
        <f t="shared" si="256"/>
        <v>5.743375596798848</v>
      </c>
      <c r="W161">
        <f t="shared" si="257"/>
        <v>1.6702753046658626E-2</v>
      </c>
      <c r="X161">
        <f t="shared" si="258"/>
        <v>251.24597305877023</v>
      </c>
      <c r="Y161">
        <f t="shared" si="259"/>
        <v>328.06962600471024</v>
      </c>
      <c r="Z161">
        <f t="shared" si="260"/>
        <v>5.7258951495686041</v>
      </c>
      <c r="AA161">
        <f t="shared" si="261"/>
        <v>215.78727075996514</v>
      </c>
      <c r="AB161">
        <f t="shared" si="262"/>
        <v>3.7661983586538783</v>
      </c>
      <c r="AC161">
        <f t="shared" si="263"/>
        <v>23.437480758208729</v>
      </c>
      <c r="AD161">
        <f t="shared" si="264"/>
        <v>-2.2019444055913517E-3</v>
      </c>
      <c r="AE161">
        <f t="shared" si="265"/>
        <v>23.435278813803137</v>
      </c>
      <c r="AF161">
        <f t="shared" si="266"/>
        <v>2456629.5</v>
      </c>
      <c r="AG161">
        <f t="shared" si="267"/>
        <v>0.13920602327173168</v>
      </c>
      <c r="AH161">
        <f t="shared" si="268"/>
        <v>4.7989773183203397</v>
      </c>
      <c r="AI161">
        <f t="shared" si="269"/>
        <v>11.066089251757839</v>
      </c>
      <c r="AJ161">
        <f t="shared" si="270"/>
        <v>0.40902277642373586</v>
      </c>
      <c r="AK161">
        <f t="shared" si="271"/>
        <v>18.48708925175784</v>
      </c>
      <c r="AL161">
        <f t="shared" si="303"/>
        <v>27.616871996994874</v>
      </c>
      <c r="AM161">
        <f t="shared" si="272"/>
        <v>0.48200534544938212</v>
      </c>
      <c r="AN161">
        <f t="shared" si="273"/>
        <v>0.98574857326231002</v>
      </c>
      <c r="AO161" t="s">
        <v>137</v>
      </c>
      <c r="AP161">
        <f t="shared" si="274"/>
        <v>251.24307829507117</v>
      </c>
      <c r="AQ161">
        <f t="shared" si="275"/>
        <v>251</v>
      </c>
      <c r="AR161">
        <f t="shared" si="276"/>
        <v>14</v>
      </c>
      <c r="AS161">
        <f t="shared" si="277"/>
        <v>35</v>
      </c>
      <c r="AT161">
        <f t="shared" si="278"/>
        <v>4.385018939094893</v>
      </c>
      <c r="AU161">
        <f t="shared" si="279"/>
        <v>249.68946677937271</v>
      </c>
      <c r="AV161" s="18">
        <f t="shared" si="280"/>
        <v>16.645964451958182</v>
      </c>
      <c r="AW161">
        <f t="shared" si="281"/>
        <v>4.3579033028490555</v>
      </c>
      <c r="AX161">
        <f t="shared" si="282"/>
        <v>-22.122673518169865</v>
      </c>
      <c r="AY161" t="str">
        <f t="shared" si="283"/>
        <v>NEGATIF</v>
      </c>
      <c r="AZ161">
        <f t="shared" si="284"/>
        <v>22</v>
      </c>
      <c r="BA161">
        <f t="shared" si="285"/>
        <v>7</v>
      </c>
      <c r="BB161">
        <f t="shared" si="286"/>
        <v>21</v>
      </c>
      <c r="BC161">
        <f t="shared" si="287"/>
        <v>-0.38611349223582175</v>
      </c>
      <c r="BD161">
        <f t="shared" si="288"/>
        <v>0.73625517454145273</v>
      </c>
      <c r="BE161">
        <f t="shared" si="289"/>
        <v>0.12222152900771403</v>
      </c>
      <c r="BF161">
        <f t="shared" si="290"/>
        <v>1.9428132568574878</v>
      </c>
      <c r="BG161">
        <f t="shared" si="291"/>
        <v>45.717987874210259</v>
      </c>
      <c r="BH161">
        <f t="shared" si="292"/>
        <v>16.645964451958182</v>
      </c>
      <c r="BI161">
        <f t="shared" si="293"/>
        <v>225.71798787421025</v>
      </c>
      <c r="BJ161">
        <f t="shared" si="294"/>
        <v>225</v>
      </c>
      <c r="BK161">
        <f t="shared" si="295"/>
        <v>43</v>
      </c>
      <c r="BL161">
        <f t="shared" si="296"/>
        <v>4</v>
      </c>
      <c r="BM161">
        <f t="shared" si="297"/>
        <v>50.246102457539898</v>
      </c>
      <c r="BN161" t="str">
        <f t="shared" si="298"/>
        <v>POSITIF</v>
      </c>
      <c r="BO161">
        <f t="shared" si="299"/>
        <v>50</v>
      </c>
      <c r="BP161">
        <f t="shared" si="300"/>
        <v>14</v>
      </c>
      <c r="BQ161">
        <f t="shared" si="301"/>
        <v>45</v>
      </c>
    </row>
    <row r="162" spans="1:70">
      <c r="A162">
        <f t="shared" ref="A162" si="321">A160</f>
        <v>7.0027777777777782</v>
      </c>
      <c r="B162">
        <f t="shared" si="318"/>
        <v>111.315</v>
      </c>
      <c r="C162">
        <f>INT(G3/15)</f>
        <v>7</v>
      </c>
      <c r="D162">
        <f>L3</f>
        <v>2013</v>
      </c>
      <c r="E162">
        <f>L2</f>
        <v>12</v>
      </c>
      <c r="F162">
        <f>L4</f>
        <v>3</v>
      </c>
      <c r="H162">
        <v>13</v>
      </c>
      <c r="I162">
        <v>30</v>
      </c>
      <c r="J162">
        <f t="shared" si="212"/>
        <v>13.5</v>
      </c>
      <c r="L162">
        <f t="shared" si="249"/>
        <v>20</v>
      </c>
      <c r="M162">
        <f t="shared" si="250"/>
        <v>-13</v>
      </c>
      <c r="N162">
        <f t="shared" si="251"/>
        <v>2456629.7708333335</v>
      </c>
      <c r="O162">
        <f t="shared" si="236"/>
        <v>7.9270719030230497E-4</v>
      </c>
      <c r="P162">
        <f t="shared" si="213"/>
        <v>2456629.7716260408</v>
      </c>
      <c r="Q162">
        <f t="shared" si="214"/>
        <v>0.13921345998742793</v>
      </c>
      <c r="R162">
        <f t="shared" si="252"/>
        <v>252.2577960689041</v>
      </c>
      <c r="S162">
        <f t="shared" si="253"/>
        <v>329.08144852445548</v>
      </c>
      <c r="T162">
        <f t="shared" si="254"/>
        <v>-1.00125829023138</v>
      </c>
      <c r="U162">
        <f t="shared" si="255"/>
        <v>4.4027291052267854</v>
      </c>
      <c r="V162">
        <f t="shared" si="256"/>
        <v>5.7435547839839831</v>
      </c>
      <c r="W162">
        <f t="shared" si="257"/>
        <v>1.670275303468053E-2</v>
      </c>
      <c r="X162">
        <f t="shared" si="258"/>
        <v>251.25653777867271</v>
      </c>
      <c r="Y162">
        <f t="shared" si="259"/>
        <v>328.08019023422412</v>
      </c>
      <c r="Z162">
        <f t="shared" si="260"/>
        <v>5.7260795301565572</v>
      </c>
      <c r="AA162">
        <f t="shared" si="261"/>
        <v>215.78671915825649</v>
      </c>
      <c r="AB162">
        <f t="shared" si="262"/>
        <v>3.7661887313879028</v>
      </c>
      <c r="AC162">
        <f t="shared" si="263"/>
        <v>23.437480754500033</v>
      </c>
      <c r="AD162">
        <f t="shared" si="264"/>
        <v>-2.2019917406635942E-3</v>
      </c>
      <c r="AE162">
        <f t="shared" si="265"/>
        <v>23.435278762759371</v>
      </c>
      <c r="AF162">
        <f t="shared" si="266"/>
        <v>2456629.5</v>
      </c>
      <c r="AG162">
        <f t="shared" si="267"/>
        <v>0.13920602327173168</v>
      </c>
      <c r="AH162">
        <f t="shared" si="268"/>
        <v>4.7989773183203397</v>
      </c>
      <c r="AI162">
        <f t="shared" si="269"/>
        <v>11.316773729095338</v>
      </c>
      <c r="AJ162">
        <f t="shared" si="270"/>
        <v>0.4090227755328541</v>
      </c>
      <c r="AK162">
        <f t="shared" si="271"/>
        <v>18.737773729095338</v>
      </c>
      <c r="AL162">
        <f t="shared" si="303"/>
        <v>31.365843956354631</v>
      </c>
      <c r="AM162">
        <f t="shared" si="272"/>
        <v>0.54743724970515295</v>
      </c>
      <c r="AN162">
        <f t="shared" si="273"/>
        <v>0.98574699036583546</v>
      </c>
      <c r="AO162" t="s">
        <v>137</v>
      </c>
      <c r="AP162">
        <f t="shared" si="274"/>
        <v>251.25364297764375</v>
      </c>
      <c r="AQ162">
        <f t="shared" si="275"/>
        <v>251</v>
      </c>
      <c r="AR162">
        <f t="shared" si="276"/>
        <v>15</v>
      </c>
      <c r="AS162">
        <f t="shared" si="277"/>
        <v>13</v>
      </c>
      <c r="AT162">
        <f t="shared" si="278"/>
        <v>4.3852033275902134</v>
      </c>
      <c r="AU162">
        <f t="shared" si="279"/>
        <v>249.70076198007541</v>
      </c>
      <c r="AV162" s="18">
        <f t="shared" si="280"/>
        <v>16.646717465338362</v>
      </c>
      <c r="AW162">
        <f t="shared" si="281"/>
        <v>4.3581004412909916</v>
      </c>
      <c r="AX162">
        <f t="shared" si="282"/>
        <v>-22.124131529523584</v>
      </c>
      <c r="AY162" t="str">
        <f t="shared" si="283"/>
        <v>NEGATIF</v>
      </c>
      <c r="AZ162">
        <f t="shared" si="284"/>
        <v>22</v>
      </c>
      <c r="BA162">
        <f t="shared" si="285"/>
        <v>7</v>
      </c>
      <c r="BB162">
        <f t="shared" si="286"/>
        <v>26</v>
      </c>
      <c r="BC162">
        <f t="shared" si="287"/>
        <v>-0.38613893933447557</v>
      </c>
      <c r="BD162">
        <f t="shared" si="288"/>
        <v>0.7979294157918122</v>
      </c>
      <c r="BE162">
        <f t="shared" si="289"/>
        <v>0.12222152900771403</v>
      </c>
      <c r="BF162">
        <f t="shared" si="290"/>
        <v>1.9428132568574878</v>
      </c>
      <c r="BG162">
        <f t="shared" si="291"/>
        <v>48.816378166477513</v>
      </c>
      <c r="BH162">
        <f t="shared" si="292"/>
        <v>16.646717465338362</v>
      </c>
      <c r="BI162">
        <f t="shared" si="293"/>
        <v>228.81637816647751</v>
      </c>
      <c r="BJ162">
        <f t="shared" si="294"/>
        <v>228</v>
      </c>
      <c r="BK162">
        <f t="shared" si="295"/>
        <v>48</v>
      </c>
      <c r="BL162">
        <f t="shared" si="296"/>
        <v>58</v>
      </c>
      <c r="BM162">
        <f t="shared" si="297"/>
        <v>47.661188054850363</v>
      </c>
      <c r="BN162" t="str">
        <f t="shared" si="298"/>
        <v>POSITIF</v>
      </c>
      <c r="BO162">
        <f t="shared" si="299"/>
        <v>47</v>
      </c>
      <c r="BP162">
        <f t="shared" si="300"/>
        <v>39</v>
      </c>
      <c r="BQ162">
        <f t="shared" si="301"/>
        <v>40</v>
      </c>
    </row>
    <row r="163" spans="1:70">
      <c r="A163">
        <f t="shared" ref="A163" si="322">A161</f>
        <v>7.0027777777777782</v>
      </c>
      <c r="B163">
        <f t="shared" si="318"/>
        <v>111.315</v>
      </c>
      <c r="C163">
        <f>INT(G3/15)</f>
        <v>7</v>
      </c>
      <c r="D163">
        <f>L3</f>
        <v>2013</v>
      </c>
      <c r="E163">
        <f>L2</f>
        <v>12</v>
      </c>
      <c r="F163">
        <f>L4</f>
        <v>3</v>
      </c>
      <c r="H163">
        <v>13</v>
      </c>
      <c r="I163">
        <v>45</v>
      </c>
      <c r="J163">
        <f t="shared" si="212"/>
        <v>13.75</v>
      </c>
      <c r="L163">
        <f t="shared" si="249"/>
        <v>20</v>
      </c>
      <c r="M163">
        <f t="shared" si="250"/>
        <v>-13</v>
      </c>
      <c r="N163">
        <f t="shared" si="251"/>
        <v>2456629.78125</v>
      </c>
      <c r="O163">
        <f t="shared" si="236"/>
        <v>7.9270719030230497E-4</v>
      </c>
      <c r="P163">
        <f t="shared" si="213"/>
        <v>2456629.7820427073</v>
      </c>
      <c r="Q163">
        <f t="shared" si="214"/>
        <v>0.13921374518021401</v>
      </c>
      <c r="R163">
        <f t="shared" si="252"/>
        <v>252.26806322874472</v>
      </c>
      <c r="S163">
        <f t="shared" si="253"/>
        <v>329.09171519390657</v>
      </c>
      <c r="T163">
        <f t="shared" si="254"/>
        <v>-1.0009606962537003</v>
      </c>
      <c r="U163">
        <f t="shared" si="255"/>
        <v>4.4029083009708323</v>
      </c>
      <c r="V163">
        <f t="shared" si="256"/>
        <v>5.7437339711691191</v>
      </c>
      <c r="W163">
        <f t="shared" si="257"/>
        <v>1.6702753022702431E-2</v>
      </c>
      <c r="X163">
        <f t="shared" si="258"/>
        <v>251.26710253249101</v>
      </c>
      <c r="Y163">
        <f t="shared" si="259"/>
        <v>328.09075449765288</v>
      </c>
      <c r="Z163">
        <f t="shared" si="260"/>
        <v>5.7262639113364369</v>
      </c>
      <c r="AA163">
        <f t="shared" si="261"/>
        <v>215.78616755654784</v>
      </c>
      <c r="AB163">
        <f t="shared" si="262"/>
        <v>3.7661791041219268</v>
      </c>
      <c r="AC163">
        <f t="shared" si="263"/>
        <v>23.437480750791337</v>
      </c>
      <c r="AD163">
        <f t="shared" si="264"/>
        <v>-2.2020390589837877E-3</v>
      </c>
      <c r="AE163">
        <f t="shared" si="265"/>
        <v>23.435278711732355</v>
      </c>
      <c r="AF163">
        <f t="shared" si="266"/>
        <v>2456629.5</v>
      </c>
      <c r="AG163">
        <f t="shared" si="267"/>
        <v>0.13920602327173168</v>
      </c>
      <c r="AH163">
        <f t="shared" si="268"/>
        <v>4.7989773183203397</v>
      </c>
      <c r="AI163">
        <f t="shared" si="269"/>
        <v>11.567458206432839</v>
      </c>
      <c r="AJ163">
        <f t="shared" si="270"/>
        <v>0.40902277464226466</v>
      </c>
      <c r="AK163">
        <f t="shared" si="271"/>
        <v>18.988458206432838</v>
      </c>
      <c r="AL163">
        <f t="shared" si="303"/>
        <v>35.114815645805493</v>
      </c>
      <c r="AM163">
        <f t="shared" si="272"/>
        <v>0.61286914925012481</v>
      </c>
      <c r="AN163">
        <f t="shared" si="273"/>
        <v>0.98574540793782306</v>
      </c>
      <c r="AO163" t="s">
        <v>137</v>
      </c>
      <c r="AP163">
        <f t="shared" si="274"/>
        <v>251.26420769413187</v>
      </c>
      <c r="AQ163">
        <f t="shared" si="275"/>
        <v>251</v>
      </c>
      <c r="AR163">
        <f t="shared" si="276"/>
        <v>15</v>
      </c>
      <c r="AS163">
        <f t="shared" si="277"/>
        <v>51</v>
      </c>
      <c r="AT163">
        <f t="shared" si="278"/>
        <v>4.38538771667747</v>
      </c>
      <c r="AU163">
        <f t="shared" si="279"/>
        <v>249.71205745068707</v>
      </c>
      <c r="AV163" s="18">
        <f t="shared" si="280"/>
        <v>16.647470496712472</v>
      </c>
      <c r="AW163">
        <f t="shared" si="281"/>
        <v>4.3582975844437275</v>
      </c>
      <c r="AX163">
        <f t="shared" si="282"/>
        <v>-22.125588768680768</v>
      </c>
      <c r="AY163" t="str">
        <f t="shared" si="283"/>
        <v>NEGATIF</v>
      </c>
      <c r="AZ163">
        <f t="shared" si="284"/>
        <v>22</v>
      </c>
      <c r="BA163">
        <f t="shared" si="285"/>
        <v>7</v>
      </c>
      <c r="BB163">
        <f t="shared" si="286"/>
        <v>32</v>
      </c>
      <c r="BC163">
        <f t="shared" si="287"/>
        <v>-0.38616437295575745</v>
      </c>
      <c r="BD163">
        <f t="shared" si="288"/>
        <v>0.85200652790370512</v>
      </c>
      <c r="BE163">
        <f t="shared" si="289"/>
        <v>0.12222152900771403</v>
      </c>
      <c r="BF163">
        <f t="shared" si="290"/>
        <v>1.9428132568574878</v>
      </c>
      <c r="BG163">
        <f t="shared" si="291"/>
        <v>51.534050418131677</v>
      </c>
      <c r="BH163">
        <f t="shared" si="292"/>
        <v>16.647470496712472</v>
      </c>
      <c r="BI163">
        <f t="shared" si="293"/>
        <v>231.53405041813167</v>
      </c>
      <c r="BJ163">
        <f t="shared" si="294"/>
        <v>231</v>
      </c>
      <c r="BK163">
        <f t="shared" si="295"/>
        <v>32</v>
      </c>
      <c r="BL163">
        <f t="shared" si="296"/>
        <v>2</v>
      </c>
      <c r="BM163">
        <f t="shared" si="297"/>
        <v>44.925952347096207</v>
      </c>
      <c r="BN163" t="str">
        <f t="shared" si="298"/>
        <v>POSITIF</v>
      </c>
      <c r="BO163">
        <f t="shared" si="299"/>
        <v>44</v>
      </c>
      <c r="BP163">
        <f t="shared" si="300"/>
        <v>55</v>
      </c>
      <c r="BQ163">
        <f t="shared" si="301"/>
        <v>33</v>
      </c>
    </row>
    <row r="164" spans="1:70">
      <c r="A164">
        <f t="shared" ref="A164" si="323">A162</f>
        <v>7.0027777777777782</v>
      </c>
      <c r="B164">
        <f t="shared" si="318"/>
        <v>111.315</v>
      </c>
      <c r="C164">
        <f>INT(G3/15)</f>
        <v>7</v>
      </c>
      <c r="D164">
        <f>L3</f>
        <v>2013</v>
      </c>
      <c r="E164">
        <f>L2</f>
        <v>12</v>
      </c>
      <c r="F164">
        <f>L4</f>
        <v>3</v>
      </c>
      <c r="H164">
        <v>14</v>
      </c>
      <c r="I164">
        <v>0</v>
      </c>
      <c r="J164">
        <f t="shared" si="212"/>
        <v>14</v>
      </c>
      <c r="L164">
        <f t="shared" si="249"/>
        <v>20</v>
      </c>
      <c r="M164">
        <f t="shared" si="250"/>
        <v>-13</v>
      </c>
      <c r="N164">
        <f t="shared" si="251"/>
        <v>2456629.791666667</v>
      </c>
      <c r="O164">
        <f t="shared" si="236"/>
        <v>7.9270719030230497E-4</v>
      </c>
      <c r="P164">
        <f t="shared" si="213"/>
        <v>2456629.7924593743</v>
      </c>
      <c r="Q164">
        <f t="shared" si="214"/>
        <v>0.13921403037301283</v>
      </c>
      <c r="R164">
        <f t="shared" si="252"/>
        <v>252.27833038904373</v>
      </c>
      <c r="S164">
        <f t="shared" si="253"/>
        <v>329.10198186381695</v>
      </c>
      <c r="T164">
        <f t="shared" si="254"/>
        <v>-1.0006630683576738</v>
      </c>
      <c r="U164">
        <f t="shared" si="255"/>
        <v>4.4030874967228799</v>
      </c>
      <c r="V164">
        <f t="shared" si="256"/>
        <v>5.74391315836227</v>
      </c>
      <c r="W164">
        <f t="shared" si="257"/>
        <v>1.6702753010724335E-2</v>
      </c>
      <c r="X164">
        <f t="shared" si="258"/>
        <v>251.27766732068605</v>
      </c>
      <c r="Y164">
        <f t="shared" si="259"/>
        <v>328.10131879545929</v>
      </c>
      <c r="Z164">
        <f t="shared" si="260"/>
        <v>5.7264482931163201</v>
      </c>
      <c r="AA164">
        <f t="shared" si="261"/>
        <v>215.78561595481457</v>
      </c>
      <c r="AB164">
        <f t="shared" si="262"/>
        <v>3.7661694768555218</v>
      </c>
      <c r="AC164">
        <f t="shared" si="263"/>
        <v>23.437480747082642</v>
      </c>
      <c r="AD164">
        <f t="shared" si="264"/>
        <v>-2.2020863605498068E-3</v>
      </c>
      <c r="AE164">
        <f t="shared" si="265"/>
        <v>23.435278660722091</v>
      </c>
      <c r="AF164">
        <f t="shared" si="266"/>
        <v>2456629.5</v>
      </c>
      <c r="AG164">
        <f t="shared" si="267"/>
        <v>0.13920602327173168</v>
      </c>
      <c r="AH164">
        <f t="shared" si="268"/>
        <v>4.7989773183203397</v>
      </c>
      <c r="AI164">
        <f t="shared" si="269"/>
        <v>11.81814268377034</v>
      </c>
      <c r="AJ164">
        <f t="shared" si="270"/>
        <v>0.40902277375196761</v>
      </c>
      <c r="AK164">
        <f t="shared" si="271"/>
        <v>19.239142683770339</v>
      </c>
      <c r="AL164">
        <f t="shared" si="303"/>
        <v>38.863787064954764</v>
      </c>
      <c r="AM164">
        <f t="shared" si="272"/>
        <v>0.67830104407744396</v>
      </c>
      <c r="AN164">
        <f t="shared" si="273"/>
        <v>0.98574382597825705</v>
      </c>
      <c r="AO164" t="s">
        <v>137</v>
      </c>
      <c r="AP164">
        <f t="shared" si="274"/>
        <v>251.27477244499647</v>
      </c>
      <c r="AQ164">
        <f t="shared" si="275"/>
        <v>251</v>
      </c>
      <c r="AR164">
        <f t="shared" si="276"/>
        <v>16</v>
      </c>
      <c r="AS164">
        <f t="shared" si="277"/>
        <v>29</v>
      </c>
      <c r="AT164">
        <f t="shared" si="278"/>
        <v>4.3855721063647106</v>
      </c>
      <c r="AU164">
        <f t="shared" si="279"/>
        <v>249.72335319160032</v>
      </c>
      <c r="AV164" s="18">
        <f t="shared" si="280"/>
        <v>16.648223546106689</v>
      </c>
      <c r="AW164">
        <f t="shared" si="281"/>
        <v>4.3584947323141154</v>
      </c>
      <c r="AX164">
        <f t="shared" si="282"/>
        <v>-22.127045235624788</v>
      </c>
      <c r="AY164" t="str">
        <f t="shared" si="283"/>
        <v>NEGATIF</v>
      </c>
      <c r="AZ164">
        <f t="shared" si="284"/>
        <v>22</v>
      </c>
      <c r="BA164">
        <f t="shared" si="285"/>
        <v>7</v>
      </c>
      <c r="BB164">
        <f t="shared" si="286"/>
        <v>37</v>
      </c>
      <c r="BC164">
        <f t="shared" si="287"/>
        <v>-0.38618979309937707</v>
      </c>
      <c r="BD164">
        <f t="shared" si="288"/>
        <v>0.89943885668515822</v>
      </c>
      <c r="BE164">
        <f t="shared" si="289"/>
        <v>0.12222152900771403</v>
      </c>
      <c r="BF164">
        <f t="shared" si="290"/>
        <v>1.9428132568574878</v>
      </c>
      <c r="BG164">
        <f t="shared" si="291"/>
        <v>53.920845299158813</v>
      </c>
      <c r="BH164">
        <f t="shared" si="292"/>
        <v>16.648223546106689</v>
      </c>
      <c r="BI164">
        <f t="shared" si="293"/>
        <v>233.92084529915883</v>
      </c>
      <c r="BJ164">
        <f t="shared" si="294"/>
        <v>233</v>
      </c>
      <c r="BK164">
        <f t="shared" si="295"/>
        <v>55</v>
      </c>
      <c r="BL164">
        <f t="shared" si="296"/>
        <v>15</v>
      </c>
      <c r="BM164">
        <f t="shared" si="297"/>
        <v>42.06640808431068</v>
      </c>
      <c r="BN164" t="str">
        <f t="shared" si="298"/>
        <v>POSITIF</v>
      </c>
      <c r="BO164">
        <f t="shared" si="299"/>
        <v>42</v>
      </c>
      <c r="BP164">
        <f t="shared" si="300"/>
        <v>3</v>
      </c>
      <c r="BQ164">
        <f t="shared" si="301"/>
        <v>59</v>
      </c>
    </row>
    <row r="165" spans="1:70">
      <c r="A165">
        <f t="shared" ref="A165" si="324">A163</f>
        <v>7.0027777777777782</v>
      </c>
      <c r="B165">
        <f t="shared" si="318"/>
        <v>111.315</v>
      </c>
      <c r="C165">
        <f>INT(G3/15)</f>
        <v>7</v>
      </c>
      <c r="D165">
        <f>L3</f>
        <v>2013</v>
      </c>
      <c r="E165">
        <f>L2</f>
        <v>12</v>
      </c>
      <c r="F165">
        <f>L4</f>
        <v>3</v>
      </c>
      <c r="H165">
        <v>14</v>
      </c>
      <c r="I165">
        <v>15</v>
      </c>
      <c r="J165">
        <f t="shared" si="212"/>
        <v>14.25</v>
      </c>
      <c r="L165">
        <f t="shared" si="249"/>
        <v>20</v>
      </c>
      <c r="M165">
        <f t="shared" si="250"/>
        <v>-13</v>
      </c>
      <c r="N165">
        <f t="shared" si="251"/>
        <v>2456629.8020833335</v>
      </c>
      <c r="O165">
        <f t="shared" si="236"/>
        <v>7.9270719030230497E-4</v>
      </c>
      <c r="P165">
        <f t="shared" si="213"/>
        <v>2456629.8028760408</v>
      </c>
      <c r="Q165">
        <f t="shared" si="214"/>
        <v>0.13921431556579891</v>
      </c>
      <c r="R165">
        <f t="shared" si="252"/>
        <v>252.28859754888435</v>
      </c>
      <c r="S165">
        <f t="shared" si="253"/>
        <v>329.11224853326803</v>
      </c>
      <c r="T165">
        <f t="shared" si="254"/>
        <v>-1.0003654065798051</v>
      </c>
      <c r="U165">
        <f t="shared" si="255"/>
        <v>4.4032666924669277</v>
      </c>
      <c r="V165">
        <f t="shared" si="256"/>
        <v>5.744092345547406</v>
      </c>
      <c r="W165">
        <f t="shared" si="257"/>
        <v>1.6702752998746236E-2</v>
      </c>
      <c r="X165">
        <f t="shared" si="258"/>
        <v>251.28823214230454</v>
      </c>
      <c r="Y165">
        <f t="shared" si="259"/>
        <v>328.11188312668821</v>
      </c>
      <c r="Z165">
        <f t="shared" si="260"/>
        <v>5.7266326754795358</v>
      </c>
      <c r="AA165">
        <f t="shared" si="261"/>
        <v>215.78506435310592</v>
      </c>
      <c r="AB165">
        <f t="shared" si="262"/>
        <v>3.7661598495895463</v>
      </c>
      <c r="AC165">
        <f t="shared" si="263"/>
        <v>23.437480743373946</v>
      </c>
      <c r="AD165">
        <f t="shared" si="264"/>
        <v>-2.2021336453532016E-3</v>
      </c>
      <c r="AE165">
        <f t="shared" si="265"/>
        <v>23.435278609728591</v>
      </c>
      <c r="AF165">
        <f t="shared" si="266"/>
        <v>2456629.5</v>
      </c>
      <c r="AG165">
        <f t="shared" si="267"/>
        <v>0.13920602327173168</v>
      </c>
      <c r="AH165">
        <f t="shared" si="268"/>
        <v>4.7989773183203397</v>
      </c>
      <c r="AI165">
        <f t="shared" si="269"/>
        <v>12.068827161107841</v>
      </c>
      <c r="AJ165">
        <f t="shared" si="270"/>
        <v>0.40902277286196315</v>
      </c>
      <c r="AK165">
        <f t="shared" si="271"/>
        <v>19.48982716110784</v>
      </c>
      <c r="AL165">
        <f t="shared" si="303"/>
        <v>42.61275821492228</v>
      </c>
      <c r="AM165">
        <f t="shared" si="272"/>
        <v>0.74373293420665521</v>
      </c>
      <c r="AN165">
        <f t="shared" si="273"/>
        <v>0.98574224448733461</v>
      </c>
      <c r="AO165" t="s">
        <v>137</v>
      </c>
      <c r="AP165">
        <f t="shared" si="274"/>
        <v>251.28533722928429</v>
      </c>
      <c r="AQ165">
        <f t="shared" si="275"/>
        <v>251</v>
      </c>
      <c r="AR165">
        <f t="shared" si="276"/>
        <v>17</v>
      </c>
      <c r="AS165">
        <f t="shared" si="277"/>
        <v>7</v>
      </c>
      <c r="AT165">
        <f t="shared" si="278"/>
        <v>4.3857564966352962</v>
      </c>
      <c r="AU165">
        <f t="shared" si="279"/>
        <v>249.73464920169533</v>
      </c>
      <c r="AV165" s="18">
        <f t="shared" si="280"/>
        <v>16.648976613446354</v>
      </c>
      <c r="AW165">
        <f t="shared" si="281"/>
        <v>4.3586918848826119</v>
      </c>
      <c r="AX165">
        <f t="shared" si="282"/>
        <v>-22.128500930144078</v>
      </c>
      <c r="AY165" t="str">
        <f t="shared" si="283"/>
        <v>NEGATIF</v>
      </c>
      <c r="AZ165">
        <f t="shared" si="284"/>
        <v>22</v>
      </c>
      <c r="BA165">
        <f t="shared" si="285"/>
        <v>7</v>
      </c>
      <c r="BB165">
        <f t="shared" si="286"/>
        <v>42</v>
      </c>
      <c r="BC165">
        <f t="shared" si="287"/>
        <v>-0.38621519976164187</v>
      </c>
      <c r="BD165">
        <f t="shared" si="288"/>
        <v>0.9410962859288281</v>
      </c>
      <c r="BE165">
        <f t="shared" si="289"/>
        <v>0.12222152900771403</v>
      </c>
      <c r="BF165">
        <f t="shared" si="290"/>
        <v>1.9428132568574878</v>
      </c>
      <c r="BG165">
        <f t="shared" si="291"/>
        <v>56.020695215824418</v>
      </c>
      <c r="BH165">
        <f t="shared" si="292"/>
        <v>16.648976613446354</v>
      </c>
      <c r="BI165">
        <f t="shared" si="293"/>
        <v>236.02069521582442</v>
      </c>
      <c r="BJ165">
        <f t="shared" si="294"/>
        <v>236</v>
      </c>
      <c r="BK165">
        <f t="shared" si="295"/>
        <v>1</v>
      </c>
      <c r="BL165">
        <f t="shared" si="296"/>
        <v>14</v>
      </c>
      <c r="BM165">
        <f t="shared" si="297"/>
        <v>39.103813423683015</v>
      </c>
      <c r="BN165" t="str">
        <f t="shared" si="298"/>
        <v>POSITIF</v>
      </c>
      <c r="BO165">
        <f t="shared" si="299"/>
        <v>39</v>
      </c>
      <c r="BP165">
        <f t="shared" si="300"/>
        <v>6</v>
      </c>
      <c r="BQ165">
        <f t="shared" si="301"/>
        <v>13</v>
      </c>
    </row>
    <row r="166" spans="1:70">
      <c r="A166">
        <f t="shared" ref="A166" si="325">A164</f>
        <v>7.0027777777777782</v>
      </c>
      <c r="B166">
        <f t="shared" si="318"/>
        <v>111.315</v>
      </c>
      <c r="C166">
        <f>INT(G3/15)</f>
        <v>7</v>
      </c>
      <c r="D166">
        <f>L3</f>
        <v>2013</v>
      </c>
      <c r="E166">
        <f>L2</f>
        <v>12</v>
      </c>
      <c r="F166">
        <f>L4</f>
        <v>3</v>
      </c>
      <c r="H166">
        <v>14</v>
      </c>
      <c r="I166">
        <v>30</v>
      </c>
      <c r="J166">
        <f t="shared" si="212"/>
        <v>14.5</v>
      </c>
      <c r="L166">
        <f t="shared" si="249"/>
        <v>20</v>
      </c>
      <c r="M166">
        <f t="shared" si="250"/>
        <v>-13</v>
      </c>
      <c r="N166">
        <f t="shared" si="251"/>
        <v>2456629.8125</v>
      </c>
      <c r="O166">
        <f t="shared" si="236"/>
        <v>7.9270719030230497E-4</v>
      </c>
      <c r="P166">
        <f t="shared" si="213"/>
        <v>2456629.8132927073</v>
      </c>
      <c r="Q166">
        <f t="shared" si="214"/>
        <v>0.13921460075858499</v>
      </c>
      <c r="R166">
        <f t="shared" si="252"/>
        <v>252.29886470872407</v>
      </c>
      <c r="S166">
        <f t="shared" si="253"/>
        <v>329.12251520271911</v>
      </c>
      <c r="T166">
        <f t="shared" si="254"/>
        <v>-1.0000677109166631</v>
      </c>
      <c r="U166">
        <f t="shared" si="255"/>
        <v>4.4034458882109595</v>
      </c>
      <c r="V166">
        <f t="shared" si="256"/>
        <v>5.7442715327325411</v>
      </c>
      <c r="W166">
        <f t="shared" si="257"/>
        <v>1.6702752986768141E-2</v>
      </c>
      <c r="X166">
        <f t="shared" si="258"/>
        <v>251.29879699780741</v>
      </c>
      <c r="Y166">
        <f t="shared" si="259"/>
        <v>328.12244749180246</v>
      </c>
      <c r="Z166">
        <f t="shared" si="260"/>
        <v>5.7268170584341629</v>
      </c>
      <c r="AA166">
        <f t="shared" si="261"/>
        <v>215.78451275139727</v>
      </c>
      <c r="AB166">
        <f t="shared" si="262"/>
        <v>3.7661502223235708</v>
      </c>
      <c r="AC166">
        <f t="shared" si="263"/>
        <v>23.437480739665251</v>
      </c>
      <c r="AD166">
        <f t="shared" si="264"/>
        <v>-2.2021809133918537E-3</v>
      </c>
      <c r="AE166">
        <f t="shared" si="265"/>
        <v>23.435278558751858</v>
      </c>
      <c r="AF166">
        <f t="shared" si="266"/>
        <v>2456629.5</v>
      </c>
      <c r="AG166">
        <f t="shared" si="267"/>
        <v>0.13920602327173168</v>
      </c>
      <c r="AH166">
        <f t="shared" si="268"/>
        <v>4.7989773183203397</v>
      </c>
      <c r="AI166">
        <f t="shared" si="269"/>
        <v>12.31951163844534</v>
      </c>
      <c r="AJ166">
        <f t="shared" si="270"/>
        <v>0.40902277197225129</v>
      </c>
      <c r="AK166">
        <f t="shared" si="271"/>
        <v>19.740511638445341</v>
      </c>
      <c r="AL166">
        <f t="shared" si="303"/>
        <v>46.361729095315681</v>
      </c>
      <c r="AM166">
        <f t="shared" si="272"/>
        <v>0.80916481963091058</v>
      </c>
      <c r="AN166">
        <f t="shared" si="273"/>
        <v>0.98574066346503963</v>
      </c>
      <c r="AO166" t="s">
        <v>137</v>
      </c>
      <c r="AP166">
        <f t="shared" si="274"/>
        <v>251.29590204745622</v>
      </c>
      <c r="AQ166">
        <f t="shared" si="275"/>
        <v>251</v>
      </c>
      <c r="AR166">
        <f t="shared" si="276"/>
        <v>17</v>
      </c>
      <c r="AS166">
        <f t="shared" si="277"/>
        <v>45</v>
      </c>
      <c r="AT166">
        <f t="shared" si="278"/>
        <v>4.385940887497271</v>
      </c>
      <c r="AU166">
        <f t="shared" si="279"/>
        <v>249.7459454813644</v>
      </c>
      <c r="AV166" s="18">
        <f t="shared" si="280"/>
        <v>16.649729698757628</v>
      </c>
      <c r="AW166">
        <f t="shared" si="281"/>
        <v>4.3588890421560631</v>
      </c>
      <c r="AX166">
        <f t="shared" si="282"/>
        <v>-22.129955852222093</v>
      </c>
      <c r="AY166" t="str">
        <f t="shared" si="283"/>
        <v>NEGATIF</v>
      </c>
      <c r="AZ166">
        <f t="shared" si="284"/>
        <v>22</v>
      </c>
      <c r="BA166">
        <f t="shared" si="285"/>
        <v>7</v>
      </c>
      <c r="BB166">
        <f t="shared" si="286"/>
        <v>47</v>
      </c>
      <c r="BC166">
        <f t="shared" si="287"/>
        <v>-0.38624059294226321</v>
      </c>
      <c r="BD166">
        <f t="shared" si="288"/>
        <v>0.9777455807723715</v>
      </c>
      <c r="BE166">
        <f t="shared" si="289"/>
        <v>0.12222152900771403</v>
      </c>
      <c r="BF166">
        <f t="shared" si="290"/>
        <v>1.9428132568574878</v>
      </c>
      <c r="BG166">
        <f t="shared" si="291"/>
        <v>57.87148509613057</v>
      </c>
      <c r="BH166">
        <f t="shared" si="292"/>
        <v>16.649729698757628</v>
      </c>
      <c r="BI166">
        <f t="shared" si="293"/>
        <v>237.87148509613058</v>
      </c>
      <c r="BJ166">
        <f t="shared" si="294"/>
        <v>237</v>
      </c>
      <c r="BK166">
        <f t="shared" si="295"/>
        <v>52</v>
      </c>
      <c r="BL166">
        <f t="shared" si="296"/>
        <v>17</v>
      </c>
      <c r="BM166">
        <f t="shared" si="297"/>
        <v>36.055478502757623</v>
      </c>
      <c r="BN166" t="str">
        <f t="shared" si="298"/>
        <v>POSITIF</v>
      </c>
      <c r="BO166">
        <f t="shared" si="299"/>
        <v>36</v>
      </c>
      <c r="BP166">
        <f t="shared" si="300"/>
        <v>3</v>
      </c>
      <c r="BQ166">
        <f t="shared" si="301"/>
        <v>19</v>
      </c>
    </row>
    <row r="167" spans="1:70">
      <c r="A167">
        <f t="shared" ref="A167" si="326">A165</f>
        <v>7.0027777777777782</v>
      </c>
      <c r="B167">
        <f t="shared" si="318"/>
        <v>111.315</v>
      </c>
      <c r="C167">
        <f>INT(G3/15)</f>
        <v>7</v>
      </c>
      <c r="D167">
        <f>L3</f>
        <v>2013</v>
      </c>
      <c r="E167">
        <f>L2</f>
        <v>12</v>
      </c>
      <c r="F167">
        <f>L4</f>
        <v>3</v>
      </c>
      <c r="H167">
        <v>14</v>
      </c>
      <c r="I167">
        <v>45</v>
      </c>
      <c r="J167">
        <f t="shared" si="212"/>
        <v>14.75</v>
      </c>
      <c r="L167">
        <f t="shared" si="249"/>
        <v>20</v>
      </c>
      <c r="M167">
        <f t="shared" si="250"/>
        <v>-13</v>
      </c>
      <c r="N167">
        <f t="shared" si="251"/>
        <v>2456629.822916667</v>
      </c>
      <c r="O167">
        <f t="shared" si="236"/>
        <v>7.9270719030230497E-4</v>
      </c>
      <c r="P167">
        <f t="shared" si="213"/>
        <v>2456629.8237093743</v>
      </c>
      <c r="Q167">
        <f t="shared" si="214"/>
        <v>0.13921488595138382</v>
      </c>
      <c r="R167">
        <f t="shared" si="252"/>
        <v>252.30913186902308</v>
      </c>
      <c r="S167">
        <f t="shared" si="253"/>
        <v>329.13278187262949</v>
      </c>
      <c r="T167">
        <f t="shared" si="254"/>
        <v>-0.9997699813648081</v>
      </c>
      <c r="U167">
        <f t="shared" si="255"/>
        <v>4.4036250839630071</v>
      </c>
      <c r="V167">
        <f t="shared" si="256"/>
        <v>5.7444507199256929</v>
      </c>
      <c r="W167">
        <f t="shared" si="257"/>
        <v>1.6702752974790042E-2</v>
      </c>
      <c r="X167">
        <f t="shared" si="258"/>
        <v>251.30936188765827</v>
      </c>
      <c r="Y167">
        <f t="shared" si="259"/>
        <v>328.13301189126469</v>
      </c>
      <c r="Z167">
        <f t="shared" si="260"/>
        <v>5.727001441988274</v>
      </c>
      <c r="AA167">
        <f t="shared" si="261"/>
        <v>215.78396114966395</v>
      </c>
      <c r="AB167">
        <f t="shared" si="262"/>
        <v>3.7661405950571645</v>
      </c>
      <c r="AC167">
        <f t="shared" si="263"/>
        <v>23.437480735956555</v>
      </c>
      <c r="AD167">
        <f t="shared" si="264"/>
        <v>-2.2022281646636548E-3</v>
      </c>
      <c r="AE167">
        <f t="shared" si="265"/>
        <v>23.435278507791892</v>
      </c>
      <c r="AF167">
        <f t="shared" si="266"/>
        <v>2456629.5</v>
      </c>
      <c r="AG167">
        <f t="shared" si="267"/>
        <v>0.13920602327173168</v>
      </c>
      <c r="AH167">
        <f t="shared" si="268"/>
        <v>4.7989773183203397</v>
      </c>
      <c r="AI167">
        <f t="shared" si="269"/>
        <v>12.570196115782839</v>
      </c>
      <c r="AJ167">
        <f t="shared" si="270"/>
        <v>0.40902277108283214</v>
      </c>
      <c r="AK167">
        <f t="shared" si="271"/>
        <v>19.991196115782838</v>
      </c>
      <c r="AL167">
        <f t="shared" si="303"/>
        <v>50.110699705739918</v>
      </c>
      <c r="AM167">
        <f t="shared" si="272"/>
        <v>0.87459670034331527</v>
      </c>
      <c r="AN167">
        <f t="shared" si="273"/>
        <v>0.98573908291135748</v>
      </c>
      <c r="AO167" t="s">
        <v>137</v>
      </c>
      <c r="AP167">
        <f t="shared" si="274"/>
        <v>251.30646689997585</v>
      </c>
      <c r="AQ167">
        <f t="shared" si="275"/>
        <v>251</v>
      </c>
      <c r="AR167">
        <f t="shared" si="276"/>
        <v>18</v>
      </c>
      <c r="AS167">
        <f t="shared" si="277"/>
        <v>23</v>
      </c>
      <c r="AT167">
        <f t="shared" si="278"/>
        <v>4.3861252789587262</v>
      </c>
      <c r="AU167">
        <f t="shared" si="279"/>
        <v>249.75724203100265</v>
      </c>
      <c r="AV167" s="18">
        <f t="shared" si="280"/>
        <v>16.650482802066843</v>
      </c>
      <c r="AW167">
        <f t="shared" si="281"/>
        <v>4.3590862041413656</v>
      </c>
      <c r="AX167">
        <f t="shared" si="282"/>
        <v>-22.131410001842561</v>
      </c>
      <c r="AY167" t="str">
        <f t="shared" si="283"/>
        <v>NEGATIF</v>
      </c>
      <c r="AZ167">
        <f t="shared" si="284"/>
        <v>22</v>
      </c>
      <c r="BA167">
        <f t="shared" si="285"/>
        <v>7</v>
      </c>
      <c r="BB167">
        <f t="shared" si="286"/>
        <v>53</v>
      </c>
      <c r="BC167">
        <f t="shared" si="287"/>
        <v>-0.38626597264095702</v>
      </c>
      <c r="BD167">
        <f t="shared" si="288"/>
        <v>1.0100479579463055</v>
      </c>
      <c r="BE167">
        <f t="shared" si="289"/>
        <v>0.12222152900771403</v>
      </c>
      <c r="BF167">
        <f t="shared" si="290"/>
        <v>1.9428132568574878</v>
      </c>
      <c r="BG167">
        <f t="shared" si="291"/>
        <v>59.505438156394909</v>
      </c>
      <c r="BH167">
        <f t="shared" si="292"/>
        <v>16.650482802066843</v>
      </c>
      <c r="BI167">
        <f t="shared" si="293"/>
        <v>239.50543815639492</v>
      </c>
      <c r="BJ167">
        <f t="shared" si="294"/>
        <v>239</v>
      </c>
      <c r="BK167">
        <f t="shared" si="295"/>
        <v>30</v>
      </c>
      <c r="BL167">
        <f t="shared" si="296"/>
        <v>19</v>
      </c>
      <c r="BM167">
        <f t="shared" si="297"/>
        <v>32.935502158166649</v>
      </c>
      <c r="BN167" t="str">
        <f t="shared" si="298"/>
        <v>POSITIF</v>
      </c>
      <c r="BO167">
        <f t="shared" si="299"/>
        <v>32</v>
      </c>
      <c r="BP167">
        <f t="shared" si="300"/>
        <v>56</v>
      </c>
      <c r="BQ167">
        <f t="shared" si="301"/>
        <v>7</v>
      </c>
    </row>
    <row r="168" spans="1:70">
      <c r="A168">
        <f t="shared" ref="A168" si="327">A166</f>
        <v>7.0027777777777782</v>
      </c>
      <c r="B168">
        <f t="shared" si="318"/>
        <v>111.315</v>
      </c>
      <c r="C168">
        <f>INT(G3/15)</f>
        <v>7</v>
      </c>
      <c r="D168">
        <f>L3</f>
        <v>2013</v>
      </c>
      <c r="E168">
        <f>L2</f>
        <v>12</v>
      </c>
      <c r="F168">
        <f>L4</f>
        <v>3</v>
      </c>
      <c r="H168">
        <v>15</v>
      </c>
      <c r="I168">
        <v>0</v>
      </c>
      <c r="J168">
        <f t="shared" si="212"/>
        <v>15</v>
      </c>
      <c r="L168">
        <f t="shared" si="249"/>
        <v>20</v>
      </c>
      <c r="M168">
        <f t="shared" si="250"/>
        <v>-13</v>
      </c>
      <c r="N168">
        <f t="shared" si="251"/>
        <v>2456629.8333333335</v>
      </c>
      <c r="O168">
        <f t="shared" si="236"/>
        <v>7.9270719030230497E-4</v>
      </c>
      <c r="P168">
        <f t="shared" si="213"/>
        <v>2456629.8341260408</v>
      </c>
      <c r="Q168">
        <f t="shared" si="214"/>
        <v>0.1392151711441699</v>
      </c>
      <c r="R168">
        <f t="shared" si="252"/>
        <v>252.3193990288637</v>
      </c>
      <c r="S168">
        <f t="shared" si="253"/>
        <v>329.14304854208058</v>
      </c>
      <c r="T168">
        <f t="shared" si="254"/>
        <v>-0.99947221796076224</v>
      </c>
      <c r="U168">
        <f t="shared" si="255"/>
        <v>4.403804279707054</v>
      </c>
      <c r="V168">
        <f t="shared" si="256"/>
        <v>5.744629907110828</v>
      </c>
      <c r="W168">
        <f t="shared" si="257"/>
        <v>1.6702752962811946E-2</v>
      </c>
      <c r="X168">
        <f t="shared" si="258"/>
        <v>251.31992681090293</v>
      </c>
      <c r="Y168">
        <f t="shared" si="259"/>
        <v>328.14357632411981</v>
      </c>
      <c r="Z168">
        <f t="shared" si="260"/>
        <v>5.7271858261252024</v>
      </c>
      <c r="AA168">
        <f t="shared" si="261"/>
        <v>215.7834095479553</v>
      </c>
      <c r="AB168">
        <f t="shared" si="262"/>
        <v>3.7661309677911889</v>
      </c>
      <c r="AC168">
        <f t="shared" si="263"/>
        <v>23.437480732247863</v>
      </c>
      <c r="AD168">
        <f t="shared" si="264"/>
        <v>-2.2022753991601564E-3</v>
      </c>
      <c r="AE168">
        <f t="shared" si="265"/>
        <v>23.435278456848703</v>
      </c>
      <c r="AF168">
        <f t="shared" si="266"/>
        <v>2456629.5</v>
      </c>
      <c r="AG168">
        <f t="shared" si="267"/>
        <v>0.13920602327173168</v>
      </c>
      <c r="AH168">
        <f t="shared" si="268"/>
        <v>4.7989773183203397</v>
      </c>
      <c r="AI168">
        <f t="shared" si="269"/>
        <v>12.820880593120339</v>
      </c>
      <c r="AJ168">
        <f t="shared" si="270"/>
        <v>0.40902277019370575</v>
      </c>
      <c r="AK168">
        <f t="shared" si="271"/>
        <v>20.241880593120339</v>
      </c>
      <c r="AL168">
        <f t="shared" si="303"/>
        <v>53.859670047315902</v>
      </c>
      <c r="AM168">
        <f t="shared" si="272"/>
        <v>0.94002857636343262</v>
      </c>
      <c r="AN168">
        <f t="shared" si="273"/>
        <v>0.98573750282648409</v>
      </c>
      <c r="AO168" t="s">
        <v>137</v>
      </c>
      <c r="AP168">
        <f t="shared" si="274"/>
        <v>251.31703178588904</v>
      </c>
      <c r="AQ168">
        <f t="shared" si="275"/>
        <v>251</v>
      </c>
      <c r="AR168">
        <f t="shared" si="276"/>
        <v>19</v>
      </c>
      <c r="AS168">
        <f t="shared" si="277"/>
        <v>1</v>
      </c>
      <c r="AT168">
        <f t="shared" si="278"/>
        <v>4.3863096710030085</v>
      </c>
      <c r="AU168">
        <f t="shared" si="279"/>
        <v>249.76853884948918</v>
      </c>
      <c r="AV168" s="18">
        <f t="shared" si="280"/>
        <v>16.651235923299279</v>
      </c>
      <c r="AW168">
        <f t="shared" si="281"/>
        <v>4.3592833708189556</v>
      </c>
      <c r="AX168">
        <f t="shared" si="282"/>
        <v>-22.132863378794099</v>
      </c>
      <c r="AY168" t="str">
        <f t="shared" si="283"/>
        <v>NEGATIF</v>
      </c>
      <c r="AZ168">
        <f t="shared" si="284"/>
        <v>22</v>
      </c>
      <c r="BA168">
        <f t="shared" si="285"/>
        <v>7</v>
      </c>
      <c r="BB168">
        <f t="shared" si="286"/>
        <v>58</v>
      </c>
      <c r="BC168">
        <f t="shared" si="287"/>
        <v>-0.38629133885403394</v>
      </c>
      <c r="BD168">
        <f t="shared" si="288"/>
        <v>1.0385658186709557</v>
      </c>
      <c r="BE168">
        <f t="shared" si="289"/>
        <v>0.12222152900771403</v>
      </c>
      <c r="BF168">
        <f t="shared" si="290"/>
        <v>1.9428132568574878</v>
      </c>
      <c r="BG168">
        <f t="shared" si="291"/>
        <v>60.949719950086553</v>
      </c>
      <c r="BH168">
        <f t="shared" si="292"/>
        <v>16.651235923299279</v>
      </c>
      <c r="BI168">
        <f t="shared" si="293"/>
        <v>240.94971995008655</v>
      </c>
      <c r="BJ168">
        <f t="shared" si="294"/>
        <v>240</v>
      </c>
      <c r="BK168">
        <f t="shared" si="295"/>
        <v>56</v>
      </c>
      <c r="BL168">
        <f t="shared" si="296"/>
        <v>58</v>
      </c>
      <c r="BM168">
        <f t="shared" si="297"/>
        <v>29.75540120239323</v>
      </c>
      <c r="BN168" t="str">
        <f t="shared" si="298"/>
        <v>POSITIF</v>
      </c>
      <c r="BO168">
        <f t="shared" si="299"/>
        <v>29</v>
      </c>
      <c r="BP168">
        <f t="shared" si="300"/>
        <v>45</v>
      </c>
      <c r="BQ168">
        <f t="shared" si="301"/>
        <v>19</v>
      </c>
    </row>
    <row r="169" spans="1:70">
      <c r="A169">
        <f t="shared" ref="A169" si="328">A167</f>
        <v>7.0027777777777782</v>
      </c>
      <c r="B169">
        <f t="shared" si="318"/>
        <v>111.315</v>
      </c>
      <c r="C169">
        <f>INT(G3/15)</f>
        <v>7</v>
      </c>
      <c r="D169">
        <f>L3</f>
        <v>2013</v>
      </c>
      <c r="E169">
        <f>L2</f>
        <v>12</v>
      </c>
      <c r="F169">
        <f>L4</f>
        <v>3</v>
      </c>
      <c r="H169">
        <v>15</v>
      </c>
      <c r="I169">
        <v>15</v>
      </c>
      <c r="J169">
        <f t="shared" si="212"/>
        <v>15.25</v>
      </c>
      <c r="L169">
        <f t="shared" si="249"/>
        <v>20</v>
      </c>
      <c r="M169">
        <f t="shared" si="250"/>
        <v>-13</v>
      </c>
      <c r="N169">
        <f t="shared" si="251"/>
        <v>2456629.84375</v>
      </c>
      <c r="O169">
        <f t="shared" si="236"/>
        <v>7.9270719030230497E-4</v>
      </c>
      <c r="P169">
        <f t="shared" si="213"/>
        <v>2456629.8445427073</v>
      </c>
      <c r="Q169">
        <f t="shared" si="214"/>
        <v>0.13921545633695595</v>
      </c>
      <c r="R169">
        <f t="shared" si="252"/>
        <v>252.32966618870341</v>
      </c>
      <c r="S169">
        <f t="shared" si="253"/>
        <v>329.15331521153075</v>
      </c>
      <c r="T169">
        <f t="shared" si="254"/>
        <v>-0.9991744207011175</v>
      </c>
      <c r="U169">
        <f t="shared" si="255"/>
        <v>4.4039834754510858</v>
      </c>
      <c r="V169">
        <f t="shared" si="256"/>
        <v>5.7448090942959471</v>
      </c>
      <c r="W169">
        <f t="shared" si="257"/>
        <v>1.6702752950833847E-2</v>
      </c>
      <c r="X169">
        <f t="shared" si="258"/>
        <v>251.3304917680023</v>
      </c>
      <c r="Y169">
        <f t="shared" si="259"/>
        <v>328.15414079082962</v>
      </c>
      <c r="Z169">
        <f t="shared" si="260"/>
        <v>5.7273702108530058</v>
      </c>
      <c r="AA169">
        <f t="shared" si="261"/>
        <v>215.78285794624671</v>
      </c>
      <c r="AB169">
        <f t="shared" si="262"/>
        <v>3.7661213405252143</v>
      </c>
      <c r="AC169">
        <f t="shared" si="263"/>
        <v>23.437480728539168</v>
      </c>
      <c r="AD169">
        <f t="shared" si="264"/>
        <v>-2.2023226168792456E-3</v>
      </c>
      <c r="AE169">
        <f t="shared" si="265"/>
        <v>23.43527840592229</v>
      </c>
      <c r="AF169">
        <f t="shared" si="266"/>
        <v>2456629.5</v>
      </c>
      <c r="AG169">
        <f t="shared" si="267"/>
        <v>0.13920602327173168</v>
      </c>
      <c r="AH169">
        <f t="shared" si="268"/>
        <v>4.7989773183203397</v>
      </c>
      <c r="AI169">
        <f t="shared" si="269"/>
        <v>13.07156507045784</v>
      </c>
      <c r="AJ169">
        <f t="shared" si="270"/>
        <v>0.40902276930487214</v>
      </c>
      <c r="AK169">
        <f t="shared" si="271"/>
        <v>20.492565070457839</v>
      </c>
      <c r="AL169">
        <f t="shared" si="303"/>
        <v>57.608640119651362</v>
      </c>
      <c r="AM169">
        <f t="shared" si="272"/>
        <v>1.0054604476844164</v>
      </c>
      <c r="AN169">
        <f t="shared" si="273"/>
        <v>0.9857359232104046</v>
      </c>
      <c r="AO169" t="s">
        <v>137</v>
      </c>
      <c r="AP169">
        <f t="shared" si="274"/>
        <v>251.3275967056567</v>
      </c>
      <c r="AQ169">
        <f t="shared" si="275"/>
        <v>251</v>
      </c>
      <c r="AR169">
        <f t="shared" si="276"/>
        <v>19</v>
      </c>
      <c r="AS169">
        <f t="shared" si="277"/>
        <v>39</v>
      </c>
      <c r="AT169">
        <f t="shared" si="278"/>
        <v>4.3864940636381631</v>
      </c>
      <c r="AU169">
        <f t="shared" si="279"/>
        <v>249.77983593721621</v>
      </c>
      <c r="AV169" s="18">
        <f t="shared" si="280"/>
        <v>16.651989062481082</v>
      </c>
      <c r="AW169">
        <f t="shared" si="281"/>
        <v>4.359480542195679</v>
      </c>
      <c r="AX169">
        <f t="shared" si="282"/>
        <v>-22.134315983060173</v>
      </c>
      <c r="AY169" t="str">
        <f t="shared" si="283"/>
        <v>NEGATIF</v>
      </c>
      <c r="AZ169">
        <f t="shared" si="284"/>
        <v>22</v>
      </c>
      <c r="BA169">
        <f t="shared" si="285"/>
        <v>8</v>
      </c>
      <c r="BB169">
        <f t="shared" si="286"/>
        <v>3</v>
      </c>
      <c r="BC169">
        <f t="shared" si="287"/>
        <v>-0.38631669158120546</v>
      </c>
      <c r="BD169">
        <f t="shared" si="288"/>
        <v>1.0637732912974842</v>
      </c>
      <c r="BE169">
        <f t="shared" si="289"/>
        <v>0.12222152900771403</v>
      </c>
      <c r="BF169">
        <f t="shared" si="290"/>
        <v>1.9428132568574878</v>
      </c>
      <c r="BG169">
        <f t="shared" si="291"/>
        <v>62.227092997911534</v>
      </c>
      <c r="BH169">
        <f t="shared" si="292"/>
        <v>16.651989062481082</v>
      </c>
      <c r="BI169">
        <f t="shared" si="293"/>
        <v>242.22709299791154</v>
      </c>
      <c r="BJ169">
        <f t="shared" si="294"/>
        <v>242</v>
      </c>
      <c r="BK169">
        <f t="shared" si="295"/>
        <v>13</v>
      </c>
      <c r="BL169">
        <f t="shared" si="296"/>
        <v>37</v>
      </c>
      <c r="BM169">
        <f t="shared" si="297"/>
        <v>26.524628472954255</v>
      </c>
      <c r="BN169" t="str">
        <f t="shared" si="298"/>
        <v>POSITIF</v>
      </c>
      <c r="BO169">
        <f t="shared" si="299"/>
        <v>26</v>
      </c>
      <c r="BP169">
        <f t="shared" si="300"/>
        <v>31</v>
      </c>
      <c r="BQ169">
        <f t="shared" si="301"/>
        <v>28</v>
      </c>
    </row>
    <row r="170" spans="1:70">
      <c r="A170">
        <f t="shared" ref="A170" si="329">A168</f>
        <v>7.0027777777777782</v>
      </c>
      <c r="B170">
        <f t="shared" si="318"/>
        <v>111.315</v>
      </c>
      <c r="C170">
        <f>INT(G3/15)</f>
        <v>7</v>
      </c>
      <c r="D170">
        <f>L3</f>
        <v>2013</v>
      </c>
      <c r="E170">
        <f>L2</f>
        <v>12</v>
      </c>
      <c r="F170">
        <f>L4</f>
        <v>3</v>
      </c>
      <c r="H170">
        <v>15</v>
      </c>
      <c r="I170">
        <v>30</v>
      </c>
      <c r="J170">
        <f t="shared" si="212"/>
        <v>15.5</v>
      </c>
      <c r="L170">
        <f t="shared" si="249"/>
        <v>20</v>
      </c>
      <c r="M170">
        <f t="shared" si="250"/>
        <v>-13</v>
      </c>
      <c r="N170">
        <f t="shared" si="251"/>
        <v>2456629.854166667</v>
      </c>
      <c r="O170">
        <f t="shared" si="236"/>
        <v>7.9270719030230497E-4</v>
      </c>
      <c r="P170">
        <f t="shared" si="213"/>
        <v>2456629.8549593743</v>
      </c>
      <c r="Q170">
        <f t="shared" si="214"/>
        <v>0.1392157415297548</v>
      </c>
      <c r="R170">
        <f t="shared" si="252"/>
        <v>252.33993334900333</v>
      </c>
      <c r="S170">
        <f t="shared" si="253"/>
        <v>329.16358188144204</v>
      </c>
      <c r="T170">
        <f t="shared" si="254"/>
        <v>-0.99887658958235392</v>
      </c>
      <c r="U170">
        <f t="shared" si="255"/>
        <v>4.4041626712031494</v>
      </c>
      <c r="V170">
        <f t="shared" si="256"/>
        <v>5.7449882814891149</v>
      </c>
      <c r="W170">
        <f t="shared" si="257"/>
        <v>1.6702752938855751E-2</v>
      </c>
      <c r="X170">
        <f t="shared" si="258"/>
        <v>251.34105675942098</v>
      </c>
      <c r="Y170">
        <f t="shared" si="259"/>
        <v>328.16470529185966</v>
      </c>
      <c r="Z170">
        <f t="shared" si="260"/>
        <v>5.72755459617981</v>
      </c>
      <c r="AA170">
        <f t="shared" si="261"/>
        <v>215.78230634451339</v>
      </c>
      <c r="AB170">
        <f t="shared" si="262"/>
        <v>3.766111713258808</v>
      </c>
      <c r="AC170">
        <f t="shared" si="263"/>
        <v>23.437480724830472</v>
      </c>
      <c r="AD170">
        <f t="shared" si="264"/>
        <v>-2.2023698178188248E-3</v>
      </c>
      <c r="AE170">
        <f t="shared" si="265"/>
        <v>23.435278355012652</v>
      </c>
      <c r="AF170">
        <f t="shared" si="266"/>
        <v>2456629.5</v>
      </c>
      <c r="AG170">
        <f t="shared" si="267"/>
        <v>0.13920602327173168</v>
      </c>
      <c r="AH170">
        <f t="shared" si="268"/>
        <v>4.7989773183203397</v>
      </c>
      <c r="AI170">
        <f t="shared" si="269"/>
        <v>13.322249547795339</v>
      </c>
      <c r="AJ170">
        <f t="shared" si="270"/>
        <v>0.40902276841633134</v>
      </c>
      <c r="AK170">
        <f t="shared" si="271"/>
        <v>20.74324954779534</v>
      </c>
      <c r="AL170">
        <f t="shared" si="303"/>
        <v>61.357609922350292</v>
      </c>
      <c r="AM170">
        <f t="shared" si="272"/>
        <v>1.0708923142993549</v>
      </c>
      <c r="AN170">
        <f t="shared" si="273"/>
        <v>0.98573434406310312</v>
      </c>
      <c r="AO170" t="s">
        <v>137</v>
      </c>
      <c r="AP170">
        <f t="shared" si="274"/>
        <v>251.33816165974338</v>
      </c>
      <c r="AQ170">
        <f t="shared" si="275"/>
        <v>251</v>
      </c>
      <c r="AR170">
        <f t="shared" si="276"/>
        <v>20</v>
      </c>
      <c r="AS170">
        <f t="shared" si="277"/>
        <v>17</v>
      </c>
      <c r="AT170">
        <f t="shared" si="278"/>
        <v>4.3866784568722981</v>
      </c>
      <c r="AU170">
        <f t="shared" si="279"/>
        <v>249.79113329457979</v>
      </c>
      <c r="AV170" s="18">
        <f t="shared" si="280"/>
        <v>16.652742219638654</v>
      </c>
      <c r="AW170">
        <f t="shared" si="281"/>
        <v>4.3596777182784479</v>
      </c>
      <c r="AX170">
        <f t="shared" si="282"/>
        <v>-22.135767814624639</v>
      </c>
      <c r="AY170" t="str">
        <f t="shared" si="283"/>
        <v>NEGATIF</v>
      </c>
      <c r="AZ170">
        <f t="shared" si="284"/>
        <v>22</v>
      </c>
      <c r="BA170">
        <f t="shared" si="285"/>
        <v>8</v>
      </c>
      <c r="BB170">
        <f t="shared" si="286"/>
        <v>8</v>
      </c>
      <c r="BC170">
        <f t="shared" si="287"/>
        <v>-0.38634203082218976</v>
      </c>
      <c r="BD170">
        <f t="shared" si="288"/>
        <v>1.0860676567582652</v>
      </c>
      <c r="BE170">
        <f t="shared" si="289"/>
        <v>0.12222152900771403</v>
      </c>
      <c r="BF170">
        <f t="shared" si="290"/>
        <v>1.9428132568574878</v>
      </c>
      <c r="BG170">
        <f t="shared" si="291"/>
        <v>63.356537874147541</v>
      </c>
      <c r="BH170">
        <f t="shared" si="292"/>
        <v>16.652742219638654</v>
      </c>
      <c r="BI170">
        <f t="shared" si="293"/>
        <v>243.35653787414753</v>
      </c>
      <c r="BJ170">
        <f t="shared" si="294"/>
        <v>243</v>
      </c>
      <c r="BK170">
        <f t="shared" si="295"/>
        <v>21</v>
      </c>
      <c r="BL170">
        <f t="shared" si="296"/>
        <v>23</v>
      </c>
      <c r="BM170">
        <f t="shared" si="297"/>
        <v>23.250990660596489</v>
      </c>
      <c r="BN170" t="str">
        <f t="shared" si="298"/>
        <v>POSITIF</v>
      </c>
      <c r="BO170">
        <f t="shared" si="299"/>
        <v>23</v>
      </c>
      <c r="BP170">
        <f t="shared" si="300"/>
        <v>15</v>
      </c>
      <c r="BQ170">
        <f t="shared" si="301"/>
        <v>3</v>
      </c>
    </row>
    <row r="171" spans="1:70">
      <c r="A171">
        <f t="shared" ref="A171" si="330">A169</f>
        <v>7.0027777777777782</v>
      </c>
      <c r="B171">
        <f t="shared" si="318"/>
        <v>111.315</v>
      </c>
      <c r="C171">
        <f>INT(G3/15)</f>
        <v>7</v>
      </c>
      <c r="D171">
        <f>L3</f>
        <v>2013</v>
      </c>
      <c r="E171">
        <f>L2</f>
        <v>12</v>
      </c>
      <c r="F171">
        <f>L4</f>
        <v>3</v>
      </c>
      <c r="H171">
        <v>15</v>
      </c>
      <c r="I171">
        <v>45</v>
      </c>
      <c r="J171">
        <f t="shared" si="212"/>
        <v>15.75</v>
      </c>
      <c r="L171">
        <f t="shared" si="249"/>
        <v>20</v>
      </c>
      <c r="M171">
        <f t="shared" si="250"/>
        <v>-13</v>
      </c>
      <c r="N171">
        <f t="shared" si="251"/>
        <v>2456629.8645833335</v>
      </c>
      <c r="O171">
        <f t="shared" si="236"/>
        <v>7.9270719030230497E-4</v>
      </c>
      <c r="P171">
        <f t="shared" si="213"/>
        <v>2456629.8653760408</v>
      </c>
      <c r="Q171">
        <f t="shared" si="214"/>
        <v>0.13921602672254085</v>
      </c>
      <c r="R171">
        <f t="shared" si="252"/>
        <v>252.35020050884214</v>
      </c>
      <c r="S171">
        <f t="shared" si="253"/>
        <v>329.17384855089222</v>
      </c>
      <c r="T171">
        <f t="shared" si="254"/>
        <v>-0.99857872464111441</v>
      </c>
      <c r="U171">
        <f t="shared" si="255"/>
        <v>4.4043418669471652</v>
      </c>
      <c r="V171">
        <f t="shared" si="256"/>
        <v>5.745167468674234</v>
      </c>
      <c r="W171">
        <f t="shared" si="257"/>
        <v>1.6702752926877652E-2</v>
      </c>
      <c r="X171">
        <f t="shared" si="258"/>
        <v>251.35162178420103</v>
      </c>
      <c r="Y171">
        <f t="shared" si="259"/>
        <v>328.17526982625111</v>
      </c>
      <c r="Z171">
        <f t="shared" si="260"/>
        <v>5.7277389820888809</v>
      </c>
      <c r="AA171">
        <f t="shared" si="261"/>
        <v>215.78175474280479</v>
      </c>
      <c r="AB171">
        <f t="shared" si="262"/>
        <v>3.7661020859928338</v>
      </c>
      <c r="AC171">
        <f t="shared" si="263"/>
        <v>23.437480721121776</v>
      </c>
      <c r="AD171">
        <f t="shared" si="264"/>
        <v>-2.2024170019704407E-3</v>
      </c>
      <c r="AE171">
        <f t="shared" si="265"/>
        <v>23.435278304119805</v>
      </c>
      <c r="AF171">
        <f t="shared" si="266"/>
        <v>2456629.5</v>
      </c>
      <c r="AG171">
        <f t="shared" si="267"/>
        <v>0.13920602327173168</v>
      </c>
      <c r="AH171">
        <f t="shared" si="268"/>
        <v>4.7989773183203397</v>
      </c>
      <c r="AI171">
        <f t="shared" si="269"/>
        <v>13.57293402513284</v>
      </c>
      <c r="AJ171">
        <f t="shared" si="270"/>
        <v>0.40902276752808359</v>
      </c>
      <c r="AK171">
        <f t="shared" si="271"/>
        <v>20.993934025132841</v>
      </c>
      <c r="AL171">
        <f t="shared" si="303"/>
        <v>65.10657945653783</v>
      </c>
      <c r="AM171">
        <f t="shared" si="272"/>
        <v>1.1363241762278855</v>
      </c>
      <c r="AN171">
        <f t="shared" si="273"/>
        <v>0.98573276538477639</v>
      </c>
      <c r="AO171" t="s">
        <v>137</v>
      </c>
      <c r="AP171">
        <f t="shared" si="274"/>
        <v>251.3487266471912</v>
      </c>
      <c r="AQ171">
        <f t="shared" si="275"/>
        <v>251</v>
      </c>
      <c r="AR171">
        <f t="shared" si="276"/>
        <v>20</v>
      </c>
      <c r="AS171">
        <f t="shared" si="277"/>
        <v>55</v>
      </c>
      <c r="AT171">
        <f t="shared" si="278"/>
        <v>4.3868628506886944</v>
      </c>
      <c r="AU171">
        <f t="shared" si="279"/>
        <v>249.80243092045481</v>
      </c>
      <c r="AV171" s="18">
        <f t="shared" si="280"/>
        <v>16.653495394696986</v>
      </c>
      <c r="AW171">
        <f t="shared" si="281"/>
        <v>4.3598748990476262</v>
      </c>
      <c r="AX171">
        <f t="shared" si="282"/>
        <v>-22.137218873275934</v>
      </c>
      <c r="AY171" t="str">
        <f t="shared" si="283"/>
        <v>NEGATIF</v>
      </c>
      <c r="AZ171">
        <f t="shared" si="284"/>
        <v>22</v>
      </c>
      <c r="BA171">
        <f t="shared" si="285"/>
        <v>8</v>
      </c>
      <c r="BB171">
        <f t="shared" si="286"/>
        <v>13</v>
      </c>
      <c r="BC171">
        <f t="shared" si="287"/>
        <v>-0.38636735657329441</v>
      </c>
      <c r="BD171">
        <f t="shared" si="288"/>
        <v>1.1057801885683634</v>
      </c>
      <c r="BE171">
        <f t="shared" si="289"/>
        <v>0.12222152900771403</v>
      </c>
      <c r="BF171">
        <f t="shared" si="290"/>
        <v>1.9428132568574878</v>
      </c>
      <c r="BG171">
        <f t="shared" si="291"/>
        <v>64.353803851514172</v>
      </c>
      <c r="BH171">
        <f t="shared" si="292"/>
        <v>16.653495394696986</v>
      </c>
      <c r="BI171">
        <f t="shared" si="293"/>
        <v>244.35380385151416</v>
      </c>
      <c r="BJ171">
        <f t="shared" si="294"/>
        <v>244</v>
      </c>
      <c r="BK171">
        <f t="shared" si="295"/>
        <v>21</v>
      </c>
      <c r="BL171">
        <f t="shared" si="296"/>
        <v>13</v>
      </c>
      <c r="BM171">
        <f t="shared" si="297"/>
        <v>19.940981758829771</v>
      </c>
      <c r="BN171" t="str">
        <f t="shared" si="298"/>
        <v>POSITIF</v>
      </c>
      <c r="BO171">
        <f t="shared" si="299"/>
        <v>19</v>
      </c>
      <c r="BP171">
        <f t="shared" si="300"/>
        <v>56</v>
      </c>
      <c r="BQ171">
        <f t="shared" si="301"/>
        <v>27</v>
      </c>
    </row>
    <row r="172" spans="1:70">
      <c r="A172">
        <f t="shared" ref="A172" si="331">A170</f>
        <v>7.0027777777777782</v>
      </c>
      <c r="B172">
        <f t="shared" si="318"/>
        <v>111.315</v>
      </c>
      <c r="C172">
        <f>INT(G3/15)</f>
        <v>7</v>
      </c>
      <c r="D172">
        <f>L3</f>
        <v>2013</v>
      </c>
      <c r="E172">
        <f>L2</f>
        <v>12</v>
      </c>
      <c r="F172">
        <f>L4</f>
        <v>3</v>
      </c>
      <c r="H172">
        <v>16</v>
      </c>
      <c r="I172">
        <v>0</v>
      </c>
      <c r="J172">
        <f t="shared" si="212"/>
        <v>16</v>
      </c>
      <c r="L172">
        <f t="shared" si="249"/>
        <v>20</v>
      </c>
      <c r="M172">
        <f t="shared" si="250"/>
        <v>-13</v>
      </c>
      <c r="N172">
        <f t="shared" si="251"/>
        <v>2456629.875</v>
      </c>
      <c r="O172">
        <f t="shared" si="236"/>
        <v>7.9270719030230497E-4</v>
      </c>
      <c r="P172">
        <f t="shared" si="213"/>
        <v>2456629.8757927073</v>
      </c>
      <c r="Q172">
        <f t="shared" si="214"/>
        <v>0.13921631191532693</v>
      </c>
      <c r="R172">
        <f t="shared" si="252"/>
        <v>252.36046766868276</v>
      </c>
      <c r="S172">
        <f t="shared" si="253"/>
        <v>329.18411522034421</v>
      </c>
      <c r="T172">
        <f t="shared" si="254"/>
        <v>-0.99828082587385492</v>
      </c>
      <c r="U172">
        <f t="shared" si="255"/>
        <v>4.404521062691213</v>
      </c>
      <c r="V172">
        <f t="shared" si="256"/>
        <v>5.745346655859386</v>
      </c>
      <c r="W172">
        <f t="shared" si="257"/>
        <v>1.6702752914899557E-2</v>
      </c>
      <c r="X172">
        <f t="shared" si="258"/>
        <v>251.36218684280891</v>
      </c>
      <c r="Y172">
        <f t="shared" si="259"/>
        <v>328.18583439447036</v>
      </c>
      <c r="Z172">
        <f t="shared" si="260"/>
        <v>5.7279233685883586</v>
      </c>
      <c r="AA172">
        <f t="shared" si="261"/>
        <v>215.78120314109614</v>
      </c>
      <c r="AB172">
        <f t="shared" si="262"/>
        <v>3.7660924587268578</v>
      </c>
      <c r="AC172">
        <f t="shared" si="263"/>
        <v>23.437480717413081</v>
      </c>
      <c r="AD172">
        <f t="shared" si="264"/>
        <v>-2.2024641693320092E-3</v>
      </c>
      <c r="AE172">
        <f t="shared" si="265"/>
        <v>23.435278253243748</v>
      </c>
      <c r="AF172">
        <f t="shared" si="266"/>
        <v>2456629.5</v>
      </c>
      <c r="AG172">
        <f t="shared" si="267"/>
        <v>0.13920602327173168</v>
      </c>
      <c r="AH172">
        <f t="shared" si="268"/>
        <v>4.7989773183203397</v>
      </c>
      <c r="AI172">
        <f t="shared" si="269"/>
        <v>13.823618502470339</v>
      </c>
      <c r="AJ172">
        <f t="shared" si="270"/>
        <v>0.40902276664012888</v>
      </c>
      <c r="AK172">
        <f t="shared" si="271"/>
        <v>21.244618502470338</v>
      </c>
      <c r="AL172">
        <f t="shared" si="303"/>
        <v>68.855548721815836</v>
      </c>
      <c r="AM172">
        <f t="shared" si="272"/>
        <v>1.2017560334630595</v>
      </c>
      <c r="AN172">
        <f t="shared" si="273"/>
        <v>0.98573118717540831</v>
      </c>
      <c r="AO172" t="s">
        <v>137</v>
      </c>
      <c r="AP172">
        <f t="shared" si="274"/>
        <v>251.35929166846657</v>
      </c>
      <c r="AQ172">
        <f t="shared" si="275"/>
        <v>251</v>
      </c>
      <c r="AR172">
        <f t="shared" si="276"/>
        <v>21</v>
      </c>
      <c r="AS172">
        <f t="shared" si="277"/>
        <v>33</v>
      </c>
      <c r="AT172">
        <f t="shared" si="278"/>
        <v>4.3870472450954923</v>
      </c>
      <c r="AU172">
        <f t="shared" si="279"/>
        <v>249.81372881523924</v>
      </c>
      <c r="AV172" s="18">
        <f t="shared" si="280"/>
        <v>16.654248587682616</v>
      </c>
      <c r="AW172">
        <f t="shared" si="281"/>
        <v>4.3600720845101577</v>
      </c>
      <c r="AX172">
        <f t="shared" si="282"/>
        <v>-22.138669158998258</v>
      </c>
      <c r="AY172" t="str">
        <f t="shared" si="283"/>
        <v>NEGATIF</v>
      </c>
      <c r="AZ172">
        <f t="shared" si="284"/>
        <v>22</v>
      </c>
      <c r="BA172">
        <f t="shared" si="285"/>
        <v>8</v>
      </c>
      <c r="BB172">
        <f t="shared" si="286"/>
        <v>19</v>
      </c>
      <c r="BC172">
        <f t="shared" si="287"/>
        <v>-0.38639266883424361</v>
      </c>
      <c r="BD172">
        <f t="shared" si="288"/>
        <v>1.1231857633915303</v>
      </c>
      <c r="BE172">
        <f t="shared" si="289"/>
        <v>0.12222152900771403</v>
      </c>
      <c r="BF172">
        <f t="shared" si="290"/>
        <v>1.9428132568574878</v>
      </c>
      <c r="BG172">
        <f t="shared" si="291"/>
        <v>65.23187733682451</v>
      </c>
      <c r="BH172">
        <f t="shared" si="292"/>
        <v>16.654248587682616</v>
      </c>
      <c r="BI172">
        <f t="shared" si="293"/>
        <v>245.23187733682451</v>
      </c>
      <c r="BJ172">
        <f t="shared" si="294"/>
        <v>245</v>
      </c>
      <c r="BK172">
        <f t="shared" si="295"/>
        <v>13</v>
      </c>
      <c r="BL172">
        <f t="shared" si="296"/>
        <v>54</v>
      </c>
      <c r="BM172">
        <f t="shared" si="297"/>
        <v>16.60004808934421</v>
      </c>
      <c r="BN172" t="str">
        <f t="shared" si="298"/>
        <v>POSITIF</v>
      </c>
      <c r="BO172">
        <f t="shared" si="299"/>
        <v>16</v>
      </c>
      <c r="BP172">
        <f t="shared" si="300"/>
        <v>36</v>
      </c>
      <c r="BQ172">
        <f t="shared" si="301"/>
        <v>0</v>
      </c>
    </row>
    <row r="173" spans="1:70">
      <c r="A173">
        <f t="shared" ref="A173" si="332">A171</f>
        <v>7.0027777777777782</v>
      </c>
      <c r="B173">
        <f t="shared" si="318"/>
        <v>111.315</v>
      </c>
      <c r="C173">
        <f>INT(G3/15)</f>
        <v>7</v>
      </c>
      <c r="D173">
        <f>L3</f>
        <v>2013</v>
      </c>
      <c r="E173">
        <f>L2</f>
        <v>12</v>
      </c>
      <c r="F173">
        <f>L4</f>
        <v>3</v>
      </c>
      <c r="H173">
        <v>16</v>
      </c>
      <c r="I173">
        <v>15</v>
      </c>
      <c r="J173">
        <f t="shared" si="212"/>
        <v>16.25</v>
      </c>
      <c r="L173">
        <f t="shared" si="249"/>
        <v>20</v>
      </c>
      <c r="M173">
        <f t="shared" si="250"/>
        <v>-13</v>
      </c>
      <c r="N173">
        <f t="shared" si="251"/>
        <v>2456629.885416667</v>
      </c>
      <c r="O173">
        <f t="shared" si="236"/>
        <v>7.9270719030230497E-4</v>
      </c>
      <c r="P173">
        <f t="shared" si="213"/>
        <v>2456629.8862093743</v>
      </c>
      <c r="Q173">
        <f t="shared" si="214"/>
        <v>0.13921659710812576</v>
      </c>
      <c r="R173">
        <f t="shared" si="252"/>
        <v>252.37073482898177</v>
      </c>
      <c r="S173">
        <f t="shared" si="253"/>
        <v>329.19438189025368</v>
      </c>
      <c r="T173">
        <f t="shared" si="254"/>
        <v>-0.99798289327724632</v>
      </c>
      <c r="U173">
        <f t="shared" si="255"/>
        <v>4.4047002584432606</v>
      </c>
      <c r="V173">
        <f t="shared" si="256"/>
        <v>5.7455258430525209</v>
      </c>
      <c r="W173">
        <f t="shared" si="257"/>
        <v>1.6702752902921458E-2</v>
      </c>
      <c r="X173">
        <f t="shared" si="258"/>
        <v>251.37275193570451</v>
      </c>
      <c r="Y173">
        <f t="shared" si="259"/>
        <v>328.19639899697643</v>
      </c>
      <c r="Z173">
        <f t="shared" si="260"/>
        <v>5.7281077556862536</v>
      </c>
      <c r="AA173">
        <f t="shared" si="261"/>
        <v>215.78065153936282</v>
      </c>
      <c r="AB173">
        <f t="shared" si="262"/>
        <v>3.766082831460452</v>
      </c>
      <c r="AC173">
        <f t="shared" si="263"/>
        <v>23.437480713704385</v>
      </c>
      <c r="AD173">
        <f t="shared" si="264"/>
        <v>-2.2025113199014134E-3</v>
      </c>
      <c r="AE173">
        <f t="shared" si="265"/>
        <v>23.435278202384485</v>
      </c>
      <c r="AF173">
        <f t="shared" si="266"/>
        <v>2456629.5</v>
      </c>
      <c r="AG173">
        <f t="shared" si="267"/>
        <v>0.13920602327173168</v>
      </c>
      <c r="AH173">
        <f t="shared" si="268"/>
        <v>4.7989773183203397</v>
      </c>
      <c r="AI173">
        <f t="shared" si="269"/>
        <v>14.07430297980784</v>
      </c>
      <c r="AJ173">
        <f t="shared" si="270"/>
        <v>0.40902276575246727</v>
      </c>
      <c r="AK173">
        <f t="shared" si="271"/>
        <v>21.495302979807839</v>
      </c>
      <c r="AL173">
        <f t="shared" si="303"/>
        <v>72.60451771779357</v>
      </c>
      <c r="AM173">
        <f t="shared" si="272"/>
        <v>1.267187885998057</v>
      </c>
      <c r="AN173">
        <f t="shared" si="273"/>
        <v>0.98572960943498433</v>
      </c>
      <c r="AO173" t="s">
        <v>137</v>
      </c>
      <c r="AP173">
        <f t="shared" si="274"/>
        <v>251.3698567240294</v>
      </c>
      <c r="AQ173">
        <f t="shared" si="275"/>
        <v>251</v>
      </c>
      <c r="AR173">
        <f t="shared" si="276"/>
        <v>22</v>
      </c>
      <c r="AS173">
        <f t="shared" si="277"/>
        <v>11</v>
      </c>
      <c r="AT173">
        <f t="shared" si="278"/>
        <v>4.3872316401007199</v>
      </c>
      <c r="AU173">
        <f t="shared" si="279"/>
        <v>249.82502697932404</v>
      </c>
      <c r="AV173" s="18">
        <f t="shared" si="280"/>
        <v>16.655001798621601</v>
      </c>
      <c r="AW173">
        <f t="shared" si="281"/>
        <v>4.3602692746728682</v>
      </c>
      <c r="AX173">
        <f t="shared" si="282"/>
        <v>-22.140118671774843</v>
      </c>
      <c r="AY173" t="str">
        <f t="shared" si="283"/>
        <v>NEGATIF</v>
      </c>
      <c r="AZ173">
        <f t="shared" si="284"/>
        <v>22</v>
      </c>
      <c r="BA173">
        <f t="shared" si="285"/>
        <v>8</v>
      </c>
      <c r="BB173">
        <f t="shared" si="286"/>
        <v>24</v>
      </c>
      <c r="BC173">
        <f t="shared" si="287"/>
        <v>-0.38641796760474478</v>
      </c>
      <c r="BD173">
        <f t="shared" si="288"/>
        <v>1.1385110367846578</v>
      </c>
      <c r="BE173">
        <f t="shared" si="289"/>
        <v>0.12222152900771403</v>
      </c>
      <c r="BF173">
        <f t="shared" si="290"/>
        <v>1.9428132568574878</v>
      </c>
      <c r="BG173">
        <f t="shared" si="291"/>
        <v>66.001368678669436</v>
      </c>
      <c r="BH173">
        <f t="shared" si="292"/>
        <v>16.655001798621601</v>
      </c>
      <c r="BI173">
        <f t="shared" si="293"/>
        <v>246.00136867866945</v>
      </c>
      <c r="BJ173">
        <f t="shared" si="294"/>
        <v>246</v>
      </c>
      <c r="BK173">
        <f t="shared" si="295"/>
        <v>0</v>
      </c>
      <c r="BL173">
        <f t="shared" si="296"/>
        <v>4</v>
      </c>
      <c r="BM173">
        <f t="shared" si="297"/>
        <v>13.232799047382837</v>
      </c>
      <c r="BN173" t="str">
        <f t="shared" si="298"/>
        <v>POSITIF</v>
      </c>
      <c r="BO173">
        <f t="shared" si="299"/>
        <v>13</v>
      </c>
      <c r="BP173">
        <f t="shared" si="300"/>
        <v>13</v>
      </c>
      <c r="BQ173">
        <f t="shared" si="301"/>
        <v>58</v>
      </c>
    </row>
    <row r="174" spans="1:70">
      <c r="A174">
        <f t="shared" ref="A174" si="333">A172</f>
        <v>7.0027777777777782</v>
      </c>
      <c r="B174">
        <f t="shared" si="318"/>
        <v>111.315</v>
      </c>
      <c r="C174">
        <f>INT(G3/15)</f>
        <v>7</v>
      </c>
      <c r="D174">
        <f>L3</f>
        <v>2013</v>
      </c>
      <c r="E174">
        <f>L2</f>
        <v>12</v>
      </c>
      <c r="F174">
        <f>L4</f>
        <v>3</v>
      </c>
      <c r="H174">
        <v>16</v>
      </c>
      <c r="I174">
        <v>30</v>
      </c>
      <c r="J174">
        <f t="shared" si="212"/>
        <v>16.5</v>
      </c>
      <c r="L174">
        <f t="shared" si="249"/>
        <v>20</v>
      </c>
      <c r="M174">
        <f t="shared" si="250"/>
        <v>-13</v>
      </c>
      <c r="N174">
        <f t="shared" si="251"/>
        <v>2456629.8958333335</v>
      </c>
      <c r="O174">
        <f t="shared" si="236"/>
        <v>7.9270719030230497E-4</v>
      </c>
      <c r="P174">
        <f t="shared" si="213"/>
        <v>2456629.8966260408</v>
      </c>
      <c r="Q174">
        <f t="shared" si="214"/>
        <v>0.13921688230091184</v>
      </c>
      <c r="R174">
        <f t="shared" si="252"/>
        <v>252.38100198882239</v>
      </c>
      <c r="S174">
        <f t="shared" si="253"/>
        <v>329.20464855970476</v>
      </c>
      <c r="T174">
        <f t="shared" si="254"/>
        <v>-0.99768492688775157</v>
      </c>
      <c r="U174">
        <f t="shared" si="255"/>
        <v>4.4048794541873075</v>
      </c>
      <c r="V174">
        <f t="shared" si="256"/>
        <v>5.7457050302376569</v>
      </c>
      <c r="W174">
        <f t="shared" si="257"/>
        <v>1.6702752890943362E-2</v>
      </c>
      <c r="X174">
        <f t="shared" si="258"/>
        <v>251.38331706193463</v>
      </c>
      <c r="Y174">
        <f t="shared" si="259"/>
        <v>328.20696363281701</v>
      </c>
      <c r="Z174">
        <f t="shared" si="260"/>
        <v>5.7282921433659464</v>
      </c>
      <c r="AA174">
        <f t="shared" si="261"/>
        <v>215.78009993765417</v>
      </c>
      <c r="AB174">
        <f t="shared" si="262"/>
        <v>3.7660732041944764</v>
      </c>
      <c r="AC174">
        <f t="shared" si="263"/>
        <v>23.43748070999569</v>
      </c>
      <c r="AD174">
        <f t="shared" si="264"/>
        <v>-2.2025584536702319E-3</v>
      </c>
      <c r="AE174">
        <f t="shared" si="265"/>
        <v>23.435278151542018</v>
      </c>
      <c r="AF174">
        <f t="shared" si="266"/>
        <v>2456629.5</v>
      </c>
      <c r="AG174">
        <f t="shared" si="267"/>
        <v>0.13920602327173168</v>
      </c>
      <c r="AH174">
        <f t="shared" si="268"/>
        <v>4.7989773183203397</v>
      </c>
      <c r="AI174">
        <f t="shared" si="269"/>
        <v>14.324987457145339</v>
      </c>
      <c r="AJ174">
        <f t="shared" si="270"/>
        <v>0.40902276486509886</v>
      </c>
      <c r="AK174">
        <f t="shared" si="271"/>
        <v>21.74598745714534</v>
      </c>
      <c r="AL174">
        <f t="shared" si="303"/>
        <v>76.353486445591102</v>
      </c>
      <c r="AM174">
        <f t="shared" si="272"/>
        <v>1.332619733852427</v>
      </c>
      <c r="AN174">
        <f t="shared" si="273"/>
        <v>0.98572803216370031</v>
      </c>
      <c r="AO174" t="s">
        <v>137</v>
      </c>
      <c r="AP174">
        <f t="shared" si="274"/>
        <v>251.3804218129265</v>
      </c>
      <c r="AQ174">
        <f t="shared" si="275"/>
        <v>251</v>
      </c>
      <c r="AR174">
        <f t="shared" si="276"/>
        <v>22</v>
      </c>
      <c r="AS174">
        <f t="shared" si="277"/>
        <v>49</v>
      </c>
      <c r="AT174">
        <f t="shared" si="278"/>
        <v>4.3874160356877407</v>
      </c>
      <c r="AU174">
        <f t="shared" si="279"/>
        <v>249.83632541158897</v>
      </c>
      <c r="AV174" s="18">
        <f t="shared" si="280"/>
        <v>16.655755027439266</v>
      </c>
      <c r="AW174">
        <f t="shared" si="281"/>
        <v>4.3604664695162052</v>
      </c>
      <c r="AX174">
        <f t="shared" si="282"/>
        <v>-22.141567411395091</v>
      </c>
      <c r="AY174" t="str">
        <f t="shared" si="283"/>
        <v>NEGATIF</v>
      </c>
      <c r="AZ174">
        <f t="shared" si="284"/>
        <v>22</v>
      </c>
      <c r="BA174">
        <f t="shared" si="285"/>
        <v>8</v>
      </c>
      <c r="BB174">
        <f t="shared" si="286"/>
        <v>29</v>
      </c>
      <c r="BC174">
        <f t="shared" si="287"/>
        <v>-0.38644325288112219</v>
      </c>
      <c r="BD174">
        <f t="shared" si="288"/>
        <v>1.1519411942654409</v>
      </c>
      <c r="BE174">
        <f t="shared" si="289"/>
        <v>0.12222152900771403</v>
      </c>
      <c r="BF174">
        <f t="shared" si="290"/>
        <v>1.9428132568574878</v>
      </c>
      <c r="BG174">
        <f t="shared" si="291"/>
        <v>66.670823193320643</v>
      </c>
      <c r="BH174">
        <f t="shared" si="292"/>
        <v>16.655755027439266</v>
      </c>
      <c r="BI174">
        <f t="shared" si="293"/>
        <v>246.67082319332064</v>
      </c>
      <c r="BJ174">
        <f t="shared" si="294"/>
        <v>246</v>
      </c>
      <c r="BK174">
        <f t="shared" si="295"/>
        <v>40</v>
      </c>
      <c r="BL174">
        <f t="shared" si="296"/>
        <v>14</v>
      </c>
      <c r="BM174">
        <f t="shared" si="297"/>
        <v>9.8431753923961356</v>
      </c>
      <c r="BN174" t="str">
        <f t="shared" si="298"/>
        <v>POSITIF</v>
      </c>
      <c r="BO174">
        <f t="shared" si="299"/>
        <v>9</v>
      </c>
      <c r="BP174">
        <f t="shared" si="300"/>
        <v>50</v>
      </c>
      <c r="BQ174">
        <f t="shared" si="301"/>
        <v>35</v>
      </c>
    </row>
    <row r="175" spans="1:70">
      <c r="A175">
        <f t="shared" ref="A175" si="334">A173</f>
        <v>7.0027777777777782</v>
      </c>
      <c r="B175">
        <f t="shared" si="318"/>
        <v>111.315</v>
      </c>
      <c r="C175">
        <f>INT(G3/15)</f>
        <v>7</v>
      </c>
      <c r="D175">
        <f>L3</f>
        <v>2013</v>
      </c>
      <c r="E175">
        <f>L2</f>
        <v>12</v>
      </c>
      <c r="F175">
        <f>L4</f>
        <v>3</v>
      </c>
      <c r="H175">
        <v>16</v>
      </c>
      <c r="I175">
        <v>45</v>
      </c>
      <c r="J175">
        <f t="shared" si="212"/>
        <v>16.75</v>
      </c>
      <c r="L175">
        <f t="shared" si="249"/>
        <v>20</v>
      </c>
      <c r="M175">
        <f t="shared" si="250"/>
        <v>-13</v>
      </c>
      <c r="N175">
        <f t="shared" si="251"/>
        <v>2456629.90625</v>
      </c>
      <c r="O175">
        <f t="shared" si="236"/>
        <v>7.9270719030230497E-4</v>
      </c>
      <c r="P175">
        <f t="shared" si="213"/>
        <v>2456629.9070427073</v>
      </c>
      <c r="Q175">
        <f t="shared" si="214"/>
        <v>0.13921716749369792</v>
      </c>
      <c r="R175">
        <f t="shared" si="252"/>
        <v>252.3912691486621</v>
      </c>
      <c r="S175">
        <f t="shared" si="253"/>
        <v>329.21491522915676</v>
      </c>
      <c r="T175">
        <f t="shared" si="254"/>
        <v>-0.9973869267019394</v>
      </c>
      <c r="U175">
        <f t="shared" si="255"/>
        <v>4.4050586499313393</v>
      </c>
      <c r="V175">
        <f t="shared" si="256"/>
        <v>5.745884217422808</v>
      </c>
      <c r="W175">
        <f t="shared" si="257"/>
        <v>1.6702752878965266E-2</v>
      </c>
      <c r="X175">
        <f t="shared" si="258"/>
        <v>251.39388222196015</v>
      </c>
      <c r="Y175">
        <f t="shared" si="259"/>
        <v>328.21752830245481</v>
      </c>
      <c r="Z175">
        <f t="shared" si="260"/>
        <v>5.7284765316355113</v>
      </c>
      <c r="AA175">
        <f t="shared" si="261"/>
        <v>215.77954833594552</v>
      </c>
      <c r="AB175">
        <f t="shared" si="262"/>
        <v>3.7660635769285009</v>
      </c>
      <c r="AC175">
        <f t="shared" si="263"/>
        <v>23.437480706286994</v>
      </c>
      <c r="AD175">
        <f t="shared" si="264"/>
        <v>-2.2026055706363618E-3</v>
      </c>
      <c r="AE175">
        <f t="shared" si="265"/>
        <v>23.435278100716356</v>
      </c>
      <c r="AF175">
        <f t="shared" si="266"/>
        <v>2456629.5</v>
      </c>
      <c r="AG175">
        <f t="shared" si="267"/>
        <v>0.13920602327173168</v>
      </c>
      <c r="AH175">
        <f t="shared" si="268"/>
        <v>4.7989773183203397</v>
      </c>
      <c r="AI175">
        <f t="shared" si="269"/>
        <v>14.575671934482839</v>
      </c>
      <c r="AJ175">
        <f t="shared" si="270"/>
        <v>0.40902276397802373</v>
      </c>
      <c r="AK175">
        <f t="shared" si="271"/>
        <v>21.996671934482841</v>
      </c>
      <c r="AL175">
        <f t="shared" si="303"/>
        <v>80.10245490481671</v>
      </c>
      <c r="AM175">
        <f t="shared" si="272"/>
        <v>1.3980515770193327</v>
      </c>
      <c r="AN175">
        <f t="shared" si="273"/>
        <v>0.98572645536154058</v>
      </c>
      <c r="AO175" t="s">
        <v>137</v>
      </c>
      <c r="AP175">
        <f t="shared" si="274"/>
        <v>251.39098693561874</v>
      </c>
      <c r="AQ175">
        <f t="shared" si="275"/>
        <v>251</v>
      </c>
      <c r="AR175">
        <f t="shared" si="276"/>
        <v>23</v>
      </c>
      <c r="AS175">
        <f t="shared" si="277"/>
        <v>27</v>
      </c>
      <c r="AT175">
        <f t="shared" si="278"/>
        <v>4.3876004318645974</v>
      </c>
      <c r="AU175">
        <f t="shared" si="279"/>
        <v>249.8476241124259</v>
      </c>
      <c r="AV175" s="18">
        <f t="shared" si="280"/>
        <v>16.656508274161727</v>
      </c>
      <c r="AW175">
        <f t="shared" si="281"/>
        <v>4.3606636690470069</v>
      </c>
      <c r="AX175">
        <f t="shared" si="282"/>
        <v>-22.143015377842435</v>
      </c>
      <c r="AY175" t="str">
        <f t="shared" si="283"/>
        <v>NEGATIF</v>
      </c>
      <c r="AZ175">
        <f t="shared" si="284"/>
        <v>22</v>
      </c>
      <c r="BA175">
        <f t="shared" si="285"/>
        <v>8</v>
      </c>
      <c r="BB175">
        <f t="shared" si="286"/>
        <v>34</v>
      </c>
      <c r="BC175">
        <f t="shared" si="287"/>
        <v>-0.38646852466308673</v>
      </c>
      <c r="BD175">
        <f t="shared" si="288"/>
        <v>1.1636253797384453</v>
      </c>
      <c r="BE175">
        <f t="shared" si="289"/>
        <v>0.12222152900771403</v>
      </c>
      <c r="BF175">
        <f t="shared" si="290"/>
        <v>1.9428132568574878</v>
      </c>
      <c r="BG175">
        <f t="shared" si="291"/>
        <v>67.246963717036508</v>
      </c>
      <c r="BH175">
        <f t="shared" si="292"/>
        <v>16.656508274161727</v>
      </c>
      <c r="BI175">
        <f t="shared" si="293"/>
        <v>247.24696371703652</v>
      </c>
      <c r="BJ175">
        <f t="shared" si="294"/>
        <v>247</v>
      </c>
      <c r="BK175">
        <f t="shared" si="295"/>
        <v>14</v>
      </c>
      <c r="BL175">
        <f t="shared" si="296"/>
        <v>49</v>
      </c>
      <c r="BM175">
        <f t="shared" si="297"/>
        <v>6.4345846656507346</v>
      </c>
      <c r="BN175" t="str">
        <f t="shared" si="298"/>
        <v>POSITIF</v>
      </c>
      <c r="BO175">
        <f t="shared" si="299"/>
        <v>6</v>
      </c>
      <c r="BP175">
        <f t="shared" si="300"/>
        <v>26</v>
      </c>
      <c r="BQ175">
        <f t="shared" si="301"/>
        <v>4</v>
      </c>
    </row>
    <row r="176" spans="1:70">
      <c r="A176">
        <f t="shared" ref="A176" si="335">A174</f>
        <v>7.0027777777777782</v>
      </c>
      <c r="B176">
        <f t="shared" si="318"/>
        <v>111.315</v>
      </c>
      <c r="C176">
        <f>INT(G3/15)</f>
        <v>7</v>
      </c>
      <c r="D176">
        <f>L3</f>
        <v>2013</v>
      </c>
      <c r="E176">
        <f>L2</f>
        <v>12</v>
      </c>
      <c r="F176">
        <f>L4</f>
        <v>3</v>
      </c>
      <c r="H176" s="20">
        <v>17</v>
      </c>
      <c r="I176" s="20">
        <v>0</v>
      </c>
      <c r="J176" s="20">
        <f t="shared" si="212"/>
        <v>17</v>
      </c>
      <c r="K176" s="20"/>
      <c r="L176" s="20">
        <f t="shared" si="249"/>
        <v>20</v>
      </c>
      <c r="M176" s="20">
        <f t="shared" si="250"/>
        <v>-13</v>
      </c>
      <c r="N176" s="20">
        <f t="shared" si="251"/>
        <v>2456629.916666667</v>
      </c>
      <c r="O176" s="20">
        <f t="shared" si="236"/>
        <v>7.9270719030230497E-4</v>
      </c>
      <c r="P176" s="20">
        <f t="shared" si="213"/>
        <v>2456629.9174593743</v>
      </c>
      <c r="Q176" s="20">
        <f t="shared" si="214"/>
        <v>0.13921745268649674</v>
      </c>
      <c r="R176" s="20">
        <f t="shared" si="252"/>
        <v>252.40153630896111</v>
      </c>
      <c r="S176" s="20">
        <f t="shared" si="253"/>
        <v>329.22518189906623</v>
      </c>
      <c r="T176" s="20">
        <f t="shared" si="254"/>
        <v>-0.99708889271644685</v>
      </c>
      <c r="U176" s="20">
        <f t="shared" si="255"/>
        <v>4.4052378456833869</v>
      </c>
      <c r="V176" s="20">
        <f t="shared" si="256"/>
        <v>5.7460634046159438</v>
      </c>
      <c r="W176" s="20">
        <f t="shared" si="257"/>
        <v>1.6702752866987167E-2</v>
      </c>
      <c r="X176" s="20">
        <f t="shared" si="258"/>
        <v>251.40444741624466</v>
      </c>
      <c r="Y176" s="20">
        <f t="shared" si="259"/>
        <v>328.22809300634981</v>
      </c>
      <c r="Z176" s="20">
        <f t="shared" si="260"/>
        <v>5.7286609205029775</v>
      </c>
      <c r="AA176" s="20">
        <f t="shared" si="261"/>
        <v>215.77899673421226</v>
      </c>
      <c r="AB176" s="20">
        <f t="shared" si="262"/>
        <v>3.7660539496620955</v>
      </c>
      <c r="AC176" s="20">
        <f t="shared" si="263"/>
        <v>23.437480702578299</v>
      </c>
      <c r="AD176" s="20">
        <f t="shared" si="264"/>
        <v>-2.202652670797705E-3</v>
      </c>
      <c r="AE176" s="20">
        <f t="shared" si="265"/>
        <v>23.435278049907502</v>
      </c>
      <c r="AF176" s="20">
        <f t="shared" si="266"/>
        <v>2456629.5</v>
      </c>
      <c r="AG176" s="20">
        <f t="shared" si="267"/>
        <v>0.13920602327173168</v>
      </c>
      <c r="AH176" s="20">
        <f t="shared" si="268"/>
        <v>4.7989773183203397</v>
      </c>
      <c r="AI176" s="20">
        <f t="shared" si="269"/>
        <v>14.826356411820338</v>
      </c>
      <c r="AJ176" s="20">
        <f t="shared" si="270"/>
        <v>0.40902276309124191</v>
      </c>
      <c r="AK176" s="20">
        <f t="shared" si="271"/>
        <v>22.247356411820338</v>
      </c>
      <c r="AL176" s="20">
        <f t="shared" si="303"/>
        <v>83.851423095075432</v>
      </c>
      <c r="AM176" s="20">
        <f t="shared" si="272"/>
        <v>1.4634834154918805</v>
      </c>
      <c r="AN176" s="20">
        <f t="shared" si="273"/>
        <v>0.98572487902849037</v>
      </c>
      <c r="AO176" s="20" t="s">
        <v>137</v>
      </c>
      <c r="AP176" s="20">
        <f t="shared" si="274"/>
        <v>251.40155209256972</v>
      </c>
      <c r="AQ176" s="20">
        <f t="shared" si="275"/>
        <v>251</v>
      </c>
      <c r="AR176" s="20">
        <f t="shared" si="276"/>
        <v>24</v>
      </c>
      <c r="AS176" s="20">
        <f t="shared" si="277"/>
        <v>5</v>
      </c>
      <c r="AT176" s="20">
        <f t="shared" si="278"/>
        <v>4.3877848286393819</v>
      </c>
      <c r="AU176" s="20">
        <f t="shared" si="279"/>
        <v>249.85892308222964</v>
      </c>
      <c r="AV176" s="21">
        <f t="shared" si="280"/>
        <v>16.657261538815309</v>
      </c>
      <c r="AW176" s="20">
        <f t="shared" si="281"/>
        <v>4.3608608732721654</v>
      </c>
      <c r="AX176" s="20">
        <f t="shared" si="282"/>
        <v>-22.144462571100611</v>
      </c>
      <c r="AY176" s="20" t="str">
        <f t="shared" si="283"/>
        <v>NEGATIF</v>
      </c>
      <c r="AZ176" s="20">
        <f t="shared" si="284"/>
        <v>22</v>
      </c>
      <c r="BA176" s="20">
        <f t="shared" si="285"/>
        <v>8</v>
      </c>
      <c r="BB176" s="20">
        <f t="shared" si="286"/>
        <v>40</v>
      </c>
      <c r="BC176" s="20">
        <f t="shared" si="287"/>
        <v>-0.38649378295035458</v>
      </c>
      <c r="BD176" s="20">
        <f t="shared" si="288"/>
        <v>1.1736809288314514</v>
      </c>
      <c r="BE176" s="20">
        <f t="shared" si="289"/>
        <v>0.12222152900771403</v>
      </c>
      <c r="BF176" s="20">
        <f t="shared" si="290"/>
        <v>1.9428132568574878</v>
      </c>
      <c r="BG176" s="20">
        <f t="shared" si="291"/>
        <v>67.734871463383101</v>
      </c>
      <c r="BH176" s="20">
        <f t="shared" si="292"/>
        <v>16.657261538815309</v>
      </c>
      <c r="BI176" s="20">
        <f t="shared" si="293"/>
        <v>247.73487146338312</v>
      </c>
      <c r="BJ176" s="20">
        <f t="shared" si="294"/>
        <v>247</v>
      </c>
      <c r="BK176" s="20">
        <f t="shared" si="295"/>
        <v>44</v>
      </c>
      <c r="BL176" s="20">
        <f t="shared" si="296"/>
        <v>5</v>
      </c>
      <c r="BM176" s="20">
        <f t="shared" si="297"/>
        <v>3.0100113818003464</v>
      </c>
      <c r="BN176" s="20" t="str">
        <f t="shared" si="298"/>
        <v>POSITIF</v>
      </c>
      <c r="BO176" s="20">
        <f t="shared" si="299"/>
        <v>3</v>
      </c>
      <c r="BP176" s="20">
        <f t="shared" si="300"/>
        <v>0</v>
      </c>
      <c r="BQ176" s="20">
        <f t="shared" si="301"/>
        <v>36</v>
      </c>
      <c r="BR176" s="20"/>
    </row>
    <row r="177" spans="1:70">
      <c r="A177">
        <f t="shared" ref="A177" si="336">A175</f>
        <v>7.0027777777777782</v>
      </c>
      <c r="B177">
        <f t="shared" si="318"/>
        <v>111.315</v>
      </c>
      <c r="C177">
        <f>INT(G3/15)</f>
        <v>7</v>
      </c>
      <c r="D177">
        <f>L3</f>
        <v>2013</v>
      </c>
      <c r="E177">
        <f>L2</f>
        <v>12</v>
      </c>
      <c r="F177">
        <f>L4</f>
        <v>3</v>
      </c>
      <c r="H177" s="20">
        <v>17</v>
      </c>
      <c r="I177" s="20">
        <v>15</v>
      </c>
      <c r="J177" s="20">
        <f t="shared" ref="J177:J240" si="337">H177+I177/60</f>
        <v>17.25</v>
      </c>
      <c r="K177" s="20"/>
      <c r="L177" s="20">
        <f t="shared" si="249"/>
        <v>20</v>
      </c>
      <c r="M177" s="20">
        <f t="shared" si="250"/>
        <v>-13</v>
      </c>
      <c r="N177" s="20">
        <f t="shared" si="251"/>
        <v>2456629.9270833335</v>
      </c>
      <c r="O177" s="20">
        <f t="shared" si="236"/>
        <v>7.9270719030230497E-4</v>
      </c>
      <c r="P177" s="20">
        <f t="shared" ref="P177:P207" si="338">N177+O177</f>
        <v>2456629.9278760408</v>
      </c>
      <c r="Q177" s="20">
        <f t="shared" ref="Q177:Q207" si="339">(P177-2451545)/36525</f>
        <v>0.13921773787928282</v>
      </c>
      <c r="R177" s="20">
        <f t="shared" si="252"/>
        <v>252.41180346880174</v>
      </c>
      <c r="S177" s="20">
        <f t="shared" si="253"/>
        <v>329.23544856851731</v>
      </c>
      <c r="T177" s="20">
        <f t="shared" si="254"/>
        <v>-0.99679082496775617</v>
      </c>
      <c r="U177" s="20">
        <f t="shared" si="255"/>
        <v>4.4054170414274347</v>
      </c>
      <c r="V177" s="20">
        <f t="shared" si="256"/>
        <v>5.7462425918010789</v>
      </c>
      <c r="W177" s="20">
        <f t="shared" si="257"/>
        <v>1.6702752855009072E-2</v>
      </c>
      <c r="X177" s="20">
        <f t="shared" si="258"/>
        <v>251.41501264383399</v>
      </c>
      <c r="Y177" s="20">
        <f t="shared" si="259"/>
        <v>328.23865774354954</v>
      </c>
      <c r="Z177" s="20">
        <f t="shared" si="260"/>
        <v>5.7288453099517209</v>
      </c>
      <c r="AA177" s="20">
        <f t="shared" si="261"/>
        <v>215.77844513250361</v>
      </c>
      <c r="AB177" s="20">
        <f t="shared" si="262"/>
        <v>3.76604432239612</v>
      </c>
      <c r="AC177" s="20">
        <f t="shared" si="263"/>
        <v>23.437480698869603</v>
      </c>
      <c r="AD177" s="20">
        <f t="shared" si="264"/>
        <v>-2.2026997541458493E-3</v>
      </c>
      <c r="AE177" s="20">
        <f t="shared" si="265"/>
        <v>23.435277999115456</v>
      </c>
      <c r="AF177" s="20">
        <f t="shared" si="266"/>
        <v>2456629.5</v>
      </c>
      <c r="AG177" s="20">
        <f t="shared" si="267"/>
        <v>0.13920602327173168</v>
      </c>
      <c r="AH177" s="20">
        <f t="shared" si="268"/>
        <v>4.7989773183203397</v>
      </c>
      <c r="AI177" s="20">
        <f t="shared" si="269"/>
        <v>15.077040889157839</v>
      </c>
      <c r="AJ177" s="20">
        <f t="shared" si="270"/>
        <v>0.40902276220475348</v>
      </c>
      <c r="AK177" s="20">
        <f t="shared" si="271"/>
        <v>22.498040889157839</v>
      </c>
      <c r="AL177" s="20">
        <f t="shared" si="303"/>
        <v>87.600391017488946</v>
      </c>
      <c r="AM177" s="20">
        <f t="shared" si="272"/>
        <v>1.5289152492896476</v>
      </c>
      <c r="AN177" s="20">
        <f t="shared" si="273"/>
        <v>0.98572330316474521</v>
      </c>
      <c r="AO177" s="20" t="s">
        <v>137</v>
      </c>
      <c r="AP177" s="20">
        <f t="shared" si="274"/>
        <v>251.41211728282525</v>
      </c>
      <c r="AQ177" s="20">
        <f t="shared" si="275"/>
        <v>251</v>
      </c>
      <c r="AR177" s="20">
        <f t="shared" si="276"/>
        <v>24</v>
      </c>
      <c r="AS177" s="20">
        <f t="shared" si="277"/>
        <v>43</v>
      </c>
      <c r="AT177" s="20">
        <f t="shared" si="278"/>
        <v>4.3879692259954401</v>
      </c>
      <c r="AU177" s="20">
        <f t="shared" si="279"/>
        <v>249.87022231987865</v>
      </c>
      <c r="AV177" s="21">
        <f t="shared" si="280"/>
        <v>16.658014821325242</v>
      </c>
      <c r="AW177" s="20">
        <f t="shared" si="281"/>
        <v>4.3610580821721063</v>
      </c>
      <c r="AX177" s="20">
        <f t="shared" si="282"/>
        <v>-22.145908990959185</v>
      </c>
      <c r="AY177" s="20" t="str">
        <f t="shared" si="283"/>
        <v>NEGATIF</v>
      </c>
      <c r="AZ177" s="20">
        <f t="shared" si="284"/>
        <v>22</v>
      </c>
      <c r="BA177" s="20">
        <f t="shared" si="285"/>
        <v>8</v>
      </c>
      <c r="BB177" s="20">
        <f t="shared" si="286"/>
        <v>45</v>
      </c>
      <c r="BC177" s="20">
        <f t="shared" si="287"/>
        <v>-0.3865190277392529</v>
      </c>
      <c r="BD177" s="20">
        <f t="shared" si="288"/>
        <v>1.1821965254511848</v>
      </c>
      <c r="BE177" s="20">
        <f t="shared" si="289"/>
        <v>0.12222152900771403</v>
      </c>
      <c r="BF177" s="20">
        <f t="shared" si="290"/>
        <v>1.9428132568574878</v>
      </c>
      <c r="BG177" s="20">
        <f t="shared" si="291"/>
        <v>68.138110419352316</v>
      </c>
      <c r="BH177" s="20">
        <f t="shared" si="292"/>
        <v>16.658014821325242</v>
      </c>
      <c r="BI177" s="20">
        <f t="shared" si="293"/>
        <v>248.1381104193523</v>
      </c>
      <c r="BJ177" s="20">
        <f t="shared" si="294"/>
        <v>248</v>
      </c>
      <c r="BK177" s="20">
        <f t="shared" si="295"/>
        <v>8</v>
      </c>
      <c r="BL177" s="20">
        <f t="shared" si="296"/>
        <v>17</v>
      </c>
      <c r="BM177" s="20">
        <f t="shared" si="297"/>
        <v>-0.4278918912249709</v>
      </c>
      <c r="BN177" s="20" t="str">
        <f t="shared" si="298"/>
        <v>NEGATIF</v>
      </c>
      <c r="BO177" s="20">
        <f t="shared" si="299"/>
        <v>0</v>
      </c>
      <c r="BP177" s="20">
        <f t="shared" si="300"/>
        <v>25</v>
      </c>
      <c r="BQ177" s="20">
        <f t="shared" si="301"/>
        <v>40</v>
      </c>
      <c r="BR177" s="20"/>
    </row>
    <row r="178" spans="1:70">
      <c r="A178">
        <f t="shared" ref="A178" si="340">A176</f>
        <v>7.0027777777777782</v>
      </c>
      <c r="B178">
        <f t="shared" si="318"/>
        <v>111.315</v>
      </c>
      <c r="C178">
        <f>INT(G3/15)</f>
        <v>7</v>
      </c>
      <c r="D178">
        <f>L3</f>
        <v>2013</v>
      </c>
      <c r="E178">
        <f>L2</f>
        <v>12</v>
      </c>
      <c r="F178">
        <f>L4</f>
        <v>3</v>
      </c>
      <c r="H178" s="20">
        <v>17</v>
      </c>
      <c r="I178" s="20">
        <v>30</v>
      </c>
      <c r="J178" s="20">
        <f t="shared" si="337"/>
        <v>17.5</v>
      </c>
      <c r="K178" s="20"/>
      <c r="L178" s="20">
        <f t="shared" si="249"/>
        <v>20</v>
      </c>
      <c r="M178" s="20">
        <f t="shared" si="250"/>
        <v>-13</v>
      </c>
      <c r="N178" s="20">
        <f t="shared" si="251"/>
        <v>2456629.9375</v>
      </c>
      <c r="O178" s="20">
        <f t="shared" si="236"/>
        <v>7.9270719030230497E-4</v>
      </c>
      <c r="P178" s="20">
        <f t="shared" si="338"/>
        <v>2456629.9382927073</v>
      </c>
      <c r="Q178" s="20">
        <f t="shared" si="339"/>
        <v>0.1392180230720689</v>
      </c>
      <c r="R178" s="20">
        <f t="shared" si="252"/>
        <v>252.42207062864236</v>
      </c>
      <c r="S178" s="20">
        <f t="shared" si="253"/>
        <v>329.24571523796931</v>
      </c>
      <c r="T178" s="20">
        <f t="shared" si="254"/>
        <v>-0.99649272345243045</v>
      </c>
      <c r="U178" s="20">
        <f t="shared" si="255"/>
        <v>4.4055962371714816</v>
      </c>
      <c r="V178" s="20">
        <f t="shared" si="256"/>
        <v>5.74642177898623</v>
      </c>
      <c r="W178" s="20">
        <f t="shared" si="257"/>
        <v>1.6702752843030973E-2</v>
      </c>
      <c r="X178" s="20">
        <f t="shared" si="258"/>
        <v>251.42557790518993</v>
      </c>
      <c r="Y178" s="20">
        <f t="shared" si="259"/>
        <v>328.24922251451687</v>
      </c>
      <c r="Z178" s="20">
        <f t="shared" si="260"/>
        <v>5.7290296999898196</v>
      </c>
      <c r="AA178" s="20">
        <f t="shared" si="261"/>
        <v>215.77789353079496</v>
      </c>
      <c r="AB178" s="20">
        <f t="shared" si="262"/>
        <v>3.7660346951301444</v>
      </c>
      <c r="AC178" s="20">
        <f t="shared" si="263"/>
        <v>23.437480695160907</v>
      </c>
      <c r="AD178" s="20">
        <f t="shared" si="264"/>
        <v>-2.2027468206786962E-3</v>
      </c>
      <c r="AE178" s="20">
        <f t="shared" si="265"/>
        <v>23.435277948340229</v>
      </c>
      <c r="AF178" s="20">
        <f t="shared" si="266"/>
        <v>2456629.5</v>
      </c>
      <c r="AG178" s="20">
        <f t="shared" si="267"/>
        <v>0.13920602327173168</v>
      </c>
      <c r="AH178" s="20">
        <f t="shared" si="268"/>
        <v>4.7989773183203397</v>
      </c>
      <c r="AI178" s="20">
        <f t="shared" si="269"/>
        <v>15.32772536649534</v>
      </c>
      <c r="AJ178" s="20">
        <f t="shared" si="270"/>
        <v>0.40902276131855858</v>
      </c>
      <c r="AK178" s="20">
        <f t="shared" si="271"/>
        <v>22.748725366495339</v>
      </c>
      <c r="AL178" s="20">
        <f t="shared" si="303"/>
        <v>91.34935867166439</v>
      </c>
      <c r="AM178" s="20">
        <f t="shared" si="272"/>
        <v>1.5943470784057774</v>
      </c>
      <c r="AN178" s="20">
        <f t="shared" si="273"/>
        <v>0.98572172777028988</v>
      </c>
      <c r="AO178" s="20" t="s">
        <v>137</v>
      </c>
      <c r="AP178" s="20">
        <f t="shared" si="274"/>
        <v>251.42268250684711</v>
      </c>
      <c r="AQ178" s="20">
        <f t="shared" si="275"/>
        <v>251</v>
      </c>
      <c r="AR178" s="20">
        <f t="shared" si="276"/>
        <v>25</v>
      </c>
      <c r="AS178" s="20">
        <f t="shared" si="277"/>
        <v>21</v>
      </c>
      <c r="AT178" s="20">
        <f t="shared" si="278"/>
        <v>4.3881536239408323</v>
      </c>
      <c r="AU178" s="20">
        <f t="shared" si="279"/>
        <v>249.8815218257657</v>
      </c>
      <c r="AV178" s="21">
        <f t="shared" si="280"/>
        <v>16.658768121717713</v>
      </c>
      <c r="AW178" s="20">
        <f t="shared" si="281"/>
        <v>4.3612552957536836</v>
      </c>
      <c r="AX178" s="20">
        <f t="shared" si="282"/>
        <v>-22.147354637401751</v>
      </c>
      <c r="AY178" s="20" t="str">
        <f t="shared" si="283"/>
        <v>NEGATIF</v>
      </c>
      <c r="AZ178" s="20">
        <f t="shared" si="284"/>
        <v>22</v>
      </c>
      <c r="BA178" s="20">
        <f t="shared" si="285"/>
        <v>8</v>
      </c>
      <c r="BB178" s="20">
        <f t="shared" si="286"/>
        <v>50</v>
      </c>
      <c r="BC178" s="20">
        <f t="shared" si="287"/>
        <v>-0.38654425902949546</v>
      </c>
      <c r="BD178" s="20">
        <f t="shared" si="288"/>
        <v>1.189234372905152</v>
      </c>
      <c r="BE178" s="20">
        <f t="shared" si="289"/>
        <v>0.12222152900771403</v>
      </c>
      <c r="BF178" s="20">
        <f t="shared" si="290"/>
        <v>1.9428132568574878</v>
      </c>
      <c r="BG178" s="20">
        <f t="shared" si="291"/>
        <v>68.458798406789526</v>
      </c>
      <c r="BH178" s="20">
        <f t="shared" si="292"/>
        <v>16.658768121717713</v>
      </c>
      <c r="BI178" s="20">
        <f t="shared" si="293"/>
        <v>248.45879840678953</v>
      </c>
      <c r="BJ178" s="20">
        <f t="shared" si="294"/>
        <v>248</v>
      </c>
      <c r="BK178" s="20">
        <f t="shared" si="295"/>
        <v>27</v>
      </c>
      <c r="BL178" s="20">
        <f t="shared" si="296"/>
        <v>31</v>
      </c>
      <c r="BM178" s="20">
        <f t="shared" si="297"/>
        <v>-3.8767276317701724</v>
      </c>
      <c r="BN178" s="20" t="str">
        <f t="shared" si="298"/>
        <v>NEGATIF</v>
      </c>
      <c r="BO178" s="20">
        <f t="shared" si="299"/>
        <v>3</v>
      </c>
      <c r="BP178" s="20">
        <f t="shared" si="300"/>
        <v>52</v>
      </c>
      <c r="BQ178" s="20">
        <f t="shared" si="301"/>
        <v>36</v>
      </c>
      <c r="BR178" s="20"/>
    </row>
    <row r="179" spans="1:70">
      <c r="A179">
        <f t="shared" ref="A179" si="341">A177</f>
        <v>7.0027777777777782</v>
      </c>
      <c r="B179">
        <f t="shared" si="318"/>
        <v>111.315</v>
      </c>
      <c r="C179">
        <f>INT(G3/15)</f>
        <v>7</v>
      </c>
      <c r="D179">
        <f>L3</f>
        <v>2013</v>
      </c>
      <c r="E179">
        <f>L2</f>
        <v>12</v>
      </c>
      <c r="F179">
        <f>L4</f>
        <v>3</v>
      </c>
      <c r="H179" s="20">
        <v>17</v>
      </c>
      <c r="I179" s="20">
        <v>45</v>
      </c>
      <c r="J179" s="20">
        <f t="shared" si="337"/>
        <v>17.75</v>
      </c>
      <c r="K179" s="20"/>
      <c r="L179" s="20">
        <f t="shared" si="249"/>
        <v>20</v>
      </c>
      <c r="M179" s="20">
        <f t="shared" si="250"/>
        <v>-13</v>
      </c>
      <c r="N179" s="20">
        <f t="shared" si="251"/>
        <v>2456629.947916667</v>
      </c>
      <c r="O179" s="20">
        <f t="shared" si="236"/>
        <v>7.9270719030230497E-4</v>
      </c>
      <c r="P179" s="20">
        <f t="shared" si="338"/>
        <v>2456629.9487093743</v>
      </c>
      <c r="Q179" s="20">
        <f t="shared" si="339"/>
        <v>0.13921830826486772</v>
      </c>
      <c r="R179" s="20">
        <f t="shared" si="252"/>
        <v>252.43233778894137</v>
      </c>
      <c r="S179" s="20">
        <f t="shared" si="253"/>
        <v>329.25598190787878</v>
      </c>
      <c r="T179" s="20">
        <f t="shared" si="254"/>
        <v>-0.99619458816710849</v>
      </c>
      <c r="U179" s="20">
        <f t="shared" si="255"/>
        <v>4.4057754329235292</v>
      </c>
      <c r="V179" s="20">
        <f t="shared" si="256"/>
        <v>5.7466009661793658</v>
      </c>
      <c r="W179" s="20">
        <f t="shared" si="257"/>
        <v>1.6702752831052877E-2</v>
      </c>
      <c r="X179" s="20">
        <f t="shared" si="258"/>
        <v>251.43614320077427</v>
      </c>
      <c r="Y179" s="20">
        <f t="shared" si="259"/>
        <v>328.25978731971168</v>
      </c>
      <c r="Z179" s="20">
        <f t="shared" si="260"/>
        <v>5.7292140906253008</v>
      </c>
      <c r="AA179" s="20">
        <f t="shared" si="261"/>
        <v>215.77734192906163</v>
      </c>
      <c r="AB179" s="20">
        <f t="shared" si="262"/>
        <v>3.7660250678637381</v>
      </c>
      <c r="AC179" s="20">
        <f t="shared" si="263"/>
        <v>23.437480691452212</v>
      </c>
      <c r="AD179" s="20">
        <f t="shared" si="264"/>
        <v>-2.2027938703941497E-3</v>
      </c>
      <c r="AE179" s="20">
        <f t="shared" si="265"/>
        <v>23.435277897581816</v>
      </c>
      <c r="AF179" s="20">
        <f t="shared" si="266"/>
        <v>2456629.5</v>
      </c>
      <c r="AG179" s="20">
        <f t="shared" si="267"/>
        <v>0.13920602327173168</v>
      </c>
      <c r="AH179" s="20">
        <f t="shared" si="268"/>
        <v>4.7989773183203397</v>
      </c>
      <c r="AI179" s="20">
        <f t="shared" si="269"/>
        <v>15.578409843832839</v>
      </c>
      <c r="AJ179" s="20">
        <f t="shared" si="270"/>
        <v>0.40902276043265717</v>
      </c>
      <c r="AK179" s="20">
        <f t="shared" si="271"/>
        <v>22.99940984383284</v>
      </c>
      <c r="AL179" s="20">
        <f t="shared" si="303"/>
        <v>95.098326057208951</v>
      </c>
      <c r="AM179" s="20">
        <f t="shared" si="272"/>
        <v>1.6597789028334136</v>
      </c>
      <c r="AN179" s="20">
        <f t="shared" si="273"/>
        <v>0.98572015284510917</v>
      </c>
      <c r="AO179" s="20" t="s">
        <v>137</v>
      </c>
      <c r="AP179" s="20">
        <f t="shared" si="274"/>
        <v>251.43324776509715</v>
      </c>
      <c r="AQ179" s="20">
        <f t="shared" si="275"/>
        <v>251</v>
      </c>
      <c r="AR179" s="20">
        <f t="shared" si="276"/>
        <v>25</v>
      </c>
      <c r="AS179" s="20">
        <f t="shared" si="277"/>
        <v>59</v>
      </c>
      <c r="AT179" s="20">
        <f t="shared" si="278"/>
        <v>4.3883380224836195</v>
      </c>
      <c r="AU179" s="20">
        <f t="shared" si="279"/>
        <v>249.89282160028367</v>
      </c>
      <c r="AV179" s="21">
        <f t="shared" si="280"/>
        <v>16.65952144001891</v>
      </c>
      <c r="AW179" s="20">
        <f t="shared" si="281"/>
        <v>4.361452514023755</v>
      </c>
      <c r="AX179" s="20">
        <f t="shared" si="282"/>
        <v>-22.148799510411791</v>
      </c>
      <c r="AY179" s="20" t="str">
        <f t="shared" si="283"/>
        <v>NEGATIF</v>
      </c>
      <c r="AZ179" s="20">
        <f t="shared" si="284"/>
        <v>22</v>
      </c>
      <c r="BA179" s="20">
        <f t="shared" si="285"/>
        <v>8</v>
      </c>
      <c r="BB179" s="20">
        <f t="shared" si="286"/>
        <v>55</v>
      </c>
      <c r="BC179" s="20">
        <f t="shared" si="287"/>
        <v>-0.38656947682079384</v>
      </c>
      <c r="BD179" s="20">
        <f t="shared" si="288"/>
        <v>1.1948314341575257</v>
      </c>
      <c r="BE179" s="20">
        <f t="shared" si="289"/>
        <v>0.12222152900771403</v>
      </c>
      <c r="BF179" s="20">
        <f t="shared" si="290"/>
        <v>1.9428132568574878</v>
      </c>
      <c r="BG179" s="20">
        <f t="shared" si="291"/>
        <v>68.697625412594306</v>
      </c>
      <c r="BH179" s="20">
        <f t="shared" si="292"/>
        <v>16.65952144001891</v>
      </c>
      <c r="BI179" s="20">
        <f t="shared" si="293"/>
        <v>248.69762541259431</v>
      </c>
      <c r="BJ179" s="20">
        <f t="shared" si="294"/>
        <v>248</v>
      </c>
      <c r="BK179" s="20">
        <f t="shared" si="295"/>
        <v>41</v>
      </c>
      <c r="BL179" s="20">
        <f t="shared" si="296"/>
        <v>51</v>
      </c>
      <c r="BM179" s="20">
        <f t="shared" si="297"/>
        <v>-7.3342865832158948</v>
      </c>
      <c r="BN179" s="20" t="str">
        <f t="shared" si="298"/>
        <v>NEGATIF</v>
      </c>
      <c r="BO179" s="20">
        <f t="shared" si="299"/>
        <v>7</v>
      </c>
      <c r="BP179" s="20">
        <f t="shared" si="300"/>
        <v>20</v>
      </c>
      <c r="BQ179" s="20">
        <f t="shared" si="301"/>
        <v>3</v>
      </c>
      <c r="BR179" s="20"/>
    </row>
    <row r="180" spans="1:70">
      <c r="A180">
        <f t="shared" ref="A180" si="342">A178</f>
        <v>7.0027777777777782</v>
      </c>
      <c r="B180">
        <f t="shared" si="318"/>
        <v>111.315</v>
      </c>
      <c r="C180">
        <f>INT(G3/15)</f>
        <v>7</v>
      </c>
      <c r="D180">
        <f>L3</f>
        <v>2013</v>
      </c>
      <c r="E180">
        <f>L2</f>
        <v>12</v>
      </c>
      <c r="F180">
        <f>L4</f>
        <v>3</v>
      </c>
      <c r="H180" s="20">
        <v>18</v>
      </c>
      <c r="I180" s="20">
        <v>0</v>
      </c>
      <c r="J180" s="20">
        <f t="shared" si="337"/>
        <v>18</v>
      </c>
      <c r="K180" s="20"/>
      <c r="L180" s="20">
        <f t="shared" si="249"/>
        <v>20</v>
      </c>
      <c r="M180" s="20">
        <f t="shared" si="250"/>
        <v>-13</v>
      </c>
      <c r="N180" s="20">
        <f t="shared" si="251"/>
        <v>2456629.9583333335</v>
      </c>
      <c r="O180" s="20">
        <f t="shared" si="236"/>
        <v>7.9270719030230497E-4</v>
      </c>
      <c r="P180" s="20">
        <f t="shared" si="338"/>
        <v>2456629.9591260408</v>
      </c>
      <c r="Q180" s="20">
        <f t="shared" si="339"/>
        <v>0.13921859345765381</v>
      </c>
      <c r="R180" s="20">
        <f t="shared" si="252"/>
        <v>252.44260494878108</v>
      </c>
      <c r="S180" s="20">
        <f t="shared" si="253"/>
        <v>329.26624857733077</v>
      </c>
      <c r="T180" s="20">
        <f t="shared" si="254"/>
        <v>-0.99589641914825877</v>
      </c>
      <c r="U180" s="20">
        <f t="shared" si="255"/>
        <v>4.405954628667561</v>
      </c>
      <c r="V180" s="20">
        <f t="shared" si="256"/>
        <v>5.7467801533645169</v>
      </c>
      <c r="W180" s="20">
        <f t="shared" si="257"/>
        <v>1.6702752819074778E-2</v>
      </c>
      <c r="X180" s="20">
        <f t="shared" si="258"/>
        <v>251.44670852963282</v>
      </c>
      <c r="Y180" s="20">
        <f t="shared" si="259"/>
        <v>328.2703521581825</v>
      </c>
      <c r="Z180" s="20">
        <f t="shared" si="260"/>
        <v>5.7293984818415584</v>
      </c>
      <c r="AA180" s="20">
        <f t="shared" si="261"/>
        <v>215.77679032735298</v>
      </c>
      <c r="AB180" s="20">
        <f t="shared" si="262"/>
        <v>3.7660154405977626</v>
      </c>
      <c r="AC180" s="20">
        <f t="shared" si="263"/>
        <v>23.437480687743516</v>
      </c>
      <c r="AD180" s="20">
        <f t="shared" si="264"/>
        <v>-2.2028409032838038E-3</v>
      </c>
      <c r="AE180" s="20">
        <f t="shared" si="265"/>
        <v>23.435277846840233</v>
      </c>
      <c r="AF180" s="20">
        <f t="shared" si="266"/>
        <v>2456629.5</v>
      </c>
      <c r="AG180" s="20">
        <f t="shared" si="267"/>
        <v>0.13920602327173168</v>
      </c>
      <c r="AH180" s="20">
        <f t="shared" si="268"/>
        <v>4.7989773183203397</v>
      </c>
      <c r="AI180" s="20">
        <f t="shared" si="269"/>
        <v>15.82909432117034</v>
      </c>
      <c r="AJ180" s="20">
        <f t="shared" si="270"/>
        <v>0.40902275954704947</v>
      </c>
      <c r="AK180" s="20">
        <f t="shared" si="271"/>
        <v>23.250094321170341</v>
      </c>
      <c r="AL180" s="20">
        <f t="shared" si="303"/>
        <v>98.847293175244459</v>
      </c>
      <c r="AM180" s="20">
        <f t="shared" si="272"/>
        <v>1.725210722592136</v>
      </c>
      <c r="AN180" s="20">
        <f t="shared" si="273"/>
        <v>0.98571857838939847</v>
      </c>
      <c r="AO180" s="20" t="s">
        <v>137</v>
      </c>
      <c r="AP180" s="20">
        <f t="shared" si="274"/>
        <v>251.44381305662111</v>
      </c>
      <c r="AQ180" s="20">
        <f t="shared" si="275"/>
        <v>251</v>
      </c>
      <c r="AR180" s="20">
        <f t="shared" si="276"/>
        <v>26</v>
      </c>
      <c r="AS180" s="20">
        <f t="shared" si="277"/>
        <v>37</v>
      </c>
      <c r="AT180" s="20">
        <f t="shared" si="278"/>
        <v>4.3885224216071457</v>
      </c>
      <c r="AU180" s="20">
        <f t="shared" si="279"/>
        <v>249.90412164231066</v>
      </c>
      <c r="AV180" s="21">
        <f t="shared" si="280"/>
        <v>16.660274776154044</v>
      </c>
      <c r="AW180" s="20">
        <f t="shared" si="281"/>
        <v>4.3616497369627396</v>
      </c>
      <c r="AX180" s="20">
        <f t="shared" si="282"/>
        <v>-22.150243609779189</v>
      </c>
      <c r="AY180" s="20" t="str">
        <f t="shared" si="283"/>
        <v>NEGATIF</v>
      </c>
      <c r="AZ180" s="20">
        <f t="shared" si="284"/>
        <v>22</v>
      </c>
      <c r="BA180" s="20">
        <f t="shared" si="285"/>
        <v>9</v>
      </c>
      <c r="BB180" s="20">
        <f t="shared" si="286"/>
        <v>0</v>
      </c>
      <c r="BC180" s="20">
        <f t="shared" si="287"/>
        <v>-0.38659468110948092</v>
      </c>
      <c r="BD180" s="20">
        <f t="shared" si="288"/>
        <v>1.1989997517514985</v>
      </c>
      <c r="BE180" s="20">
        <f t="shared" si="289"/>
        <v>0.12222152900771403</v>
      </c>
      <c r="BF180" s="20">
        <f t="shared" si="290"/>
        <v>1.9428132568574878</v>
      </c>
      <c r="BG180" s="20">
        <f t="shared" si="291"/>
        <v>68.853816828251354</v>
      </c>
      <c r="BH180" s="20">
        <f t="shared" si="292"/>
        <v>16.660274776154044</v>
      </c>
      <c r="BI180" s="20">
        <f t="shared" si="293"/>
        <v>248.85381682825135</v>
      </c>
      <c r="BJ180" s="20">
        <f t="shared" si="294"/>
        <v>248</v>
      </c>
      <c r="BK180" s="20">
        <f t="shared" si="295"/>
        <v>51</v>
      </c>
      <c r="BL180" s="20">
        <f t="shared" si="296"/>
        <v>13</v>
      </c>
      <c r="BM180" s="20">
        <f t="shared" si="297"/>
        <v>-10.798487593943651</v>
      </c>
      <c r="BN180" s="20" t="str">
        <f t="shared" si="298"/>
        <v>NEGATIF</v>
      </c>
      <c r="BO180" s="20">
        <f t="shared" si="299"/>
        <v>10</v>
      </c>
      <c r="BP180" s="20">
        <f t="shared" si="300"/>
        <v>47</v>
      </c>
      <c r="BQ180" s="20">
        <f t="shared" si="301"/>
        <v>54</v>
      </c>
      <c r="BR180" s="20"/>
    </row>
    <row r="181" spans="1:70">
      <c r="A181">
        <f t="shared" ref="A181" si="343">A179</f>
        <v>7.0027777777777782</v>
      </c>
      <c r="B181">
        <f t="shared" si="318"/>
        <v>111.315</v>
      </c>
      <c r="C181">
        <f>INT(G3/15)</f>
        <v>7</v>
      </c>
      <c r="D181">
        <f>L3</f>
        <v>2013</v>
      </c>
      <c r="E181">
        <f>L2</f>
        <v>12</v>
      </c>
      <c r="F181">
        <f>L4</f>
        <v>3</v>
      </c>
      <c r="H181" s="20">
        <v>18</v>
      </c>
      <c r="I181" s="20">
        <v>15</v>
      </c>
      <c r="J181" s="20">
        <f t="shared" si="337"/>
        <v>18.25</v>
      </c>
      <c r="K181" s="20"/>
      <c r="L181" s="20">
        <f t="shared" si="249"/>
        <v>20</v>
      </c>
      <c r="M181" s="20">
        <f t="shared" si="250"/>
        <v>-13</v>
      </c>
      <c r="N181" s="20">
        <f t="shared" si="251"/>
        <v>2456629.96875</v>
      </c>
      <c r="O181" s="20">
        <f t="shared" si="236"/>
        <v>7.9270719030230497E-4</v>
      </c>
      <c r="P181" s="20">
        <f t="shared" si="338"/>
        <v>2456629.9695427073</v>
      </c>
      <c r="Q181" s="20">
        <f t="shared" si="339"/>
        <v>0.13921887865043989</v>
      </c>
      <c r="R181" s="20">
        <f t="shared" si="252"/>
        <v>252.4528721086217</v>
      </c>
      <c r="S181" s="20">
        <f t="shared" si="253"/>
        <v>329.27651524678186</v>
      </c>
      <c r="T181" s="20">
        <f t="shared" si="254"/>
        <v>-0.99559821639252355</v>
      </c>
      <c r="U181" s="20">
        <f t="shared" si="255"/>
        <v>4.4061338244116088</v>
      </c>
      <c r="V181" s="20">
        <f t="shared" si="256"/>
        <v>5.746959340549652</v>
      </c>
      <c r="W181" s="20">
        <f t="shared" si="257"/>
        <v>1.6702752807096682E-2</v>
      </c>
      <c r="X181" s="20">
        <f t="shared" si="258"/>
        <v>251.45727389222918</v>
      </c>
      <c r="Y181" s="20">
        <f t="shared" si="259"/>
        <v>328.28091703038933</v>
      </c>
      <c r="Z181" s="20">
        <f t="shared" si="260"/>
        <v>5.7295828736466197</v>
      </c>
      <c r="AA181" s="20">
        <f t="shared" si="261"/>
        <v>215.77623872564433</v>
      </c>
      <c r="AB181" s="20">
        <f t="shared" si="262"/>
        <v>3.7660058133317871</v>
      </c>
      <c r="AC181" s="20">
        <f t="shared" si="263"/>
        <v>23.437480684034821</v>
      </c>
      <c r="AD181" s="20">
        <f t="shared" si="264"/>
        <v>-2.2028879193455734E-3</v>
      </c>
      <c r="AE181" s="20">
        <f t="shared" si="265"/>
        <v>23.435277796115475</v>
      </c>
      <c r="AF181" s="20">
        <f t="shared" si="266"/>
        <v>2456629.5</v>
      </c>
      <c r="AG181" s="20">
        <f t="shared" si="267"/>
        <v>0.13920602327173168</v>
      </c>
      <c r="AH181" s="20">
        <f t="shared" si="268"/>
        <v>4.7989773183203397</v>
      </c>
      <c r="AI181" s="20">
        <f t="shared" si="269"/>
        <v>16.079778798507839</v>
      </c>
      <c r="AJ181" s="20">
        <f t="shared" si="270"/>
        <v>0.40902275866173543</v>
      </c>
      <c r="AK181" s="20">
        <f t="shared" si="271"/>
        <v>23.500778798507838</v>
      </c>
      <c r="AL181" s="20">
        <f t="shared" si="303"/>
        <v>102.59626002537618</v>
      </c>
      <c r="AM181" s="20">
        <f t="shared" si="272"/>
        <v>1.7906425376750554</v>
      </c>
      <c r="AN181" s="20">
        <f t="shared" si="273"/>
        <v>0.98571700440314314</v>
      </c>
      <c r="AO181" s="20" t="s">
        <v>137</v>
      </c>
      <c r="AP181" s="20">
        <f t="shared" si="274"/>
        <v>251.45437838188266</v>
      </c>
      <c r="AQ181" s="20">
        <f t="shared" si="275"/>
        <v>251</v>
      </c>
      <c r="AR181" s="20">
        <f t="shared" si="276"/>
        <v>27</v>
      </c>
      <c r="AS181" s="20">
        <f t="shared" si="277"/>
        <v>15</v>
      </c>
      <c r="AT181" s="20">
        <f t="shared" si="278"/>
        <v>4.388706821319504</v>
      </c>
      <c r="AU181" s="20">
        <f t="shared" si="279"/>
        <v>249.91542195224139</v>
      </c>
      <c r="AV181" s="21">
        <f t="shared" si="280"/>
        <v>16.661028130149425</v>
      </c>
      <c r="AW181" s="20">
        <f t="shared" si="281"/>
        <v>4.3618469645775271</v>
      </c>
      <c r="AX181" s="20">
        <f t="shared" si="282"/>
        <v>-22.151686935487771</v>
      </c>
      <c r="AY181" s="20" t="str">
        <f t="shared" si="283"/>
        <v>NEGATIF</v>
      </c>
      <c r="AZ181" s="20">
        <f t="shared" si="284"/>
        <v>22</v>
      </c>
      <c r="BA181" s="20">
        <f t="shared" si="285"/>
        <v>9</v>
      </c>
      <c r="BB181" s="20">
        <f t="shared" si="286"/>
        <v>6</v>
      </c>
      <c r="BC181" s="20">
        <f t="shared" si="287"/>
        <v>-0.3866198718952743</v>
      </c>
      <c r="BD181" s="20">
        <f t="shared" si="288"/>
        <v>1.2017258062180651</v>
      </c>
      <c r="BE181" s="20">
        <f t="shared" si="289"/>
        <v>0.12222152900771403</v>
      </c>
      <c r="BF181" s="20">
        <f t="shared" si="290"/>
        <v>1.9428132568574878</v>
      </c>
      <c r="BG181" s="20">
        <f t="shared" si="291"/>
        <v>68.925035647564954</v>
      </c>
      <c r="BH181" s="20">
        <f t="shared" si="292"/>
        <v>16.661028130149425</v>
      </c>
      <c r="BI181" s="20">
        <f t="shared" si="293"/>
        <v>248.92503564756495</v>
      </c>
      <c r="BJ181" s="20">
        <f t="shared" si="294"/>
        <v>248</v>
      </c>
      <c r="BK181" s="20">
        <f t="shared" si="295"/>
        <v>55</v>
      </c>
      <c r="BL181" s="20">
        <f t="shared" si="296"/>
        <v>30</v>
      </c>
      <c r="BM181" s="20">
        <f t="shared" si="297"/>
        <v>-14.267320892979429</v>
      </c>
      <c r="BN181" s="20" t="str">
        <f t="shared" si="298"/>
        <v>NEGATIF</v>
      </c>
      <c r="BO181" s="20">
        <f t="shared" si="299"/>
        <v>14</v>
      </c>
      <c r="BP181" s="20">
        <f t="shared" si="300"/>
        <v>16</v>
      </c>
      <c r="BQ181" s="20">
        <f t="shared" si="301"/>
        <v>2</v>
      </c>
      <c r="BR181" s="20"/>
    </row>
    <row r="182" spans="1:70">
      <c r="A182">
        <f t="shared" ref="A182" si="344">A180</f>
        <v>7.0027777777777782</v>
      </c>
      <c r="B182">
        <f t="shared" si="318"/>
        <v>111.315</v>
      </c>
      <c r="C182">
        <f>INT(G3/15)</f>
        <v>7</v>
      </c>
      <c r="D182">
        <f>L3</f>
        <v>2013</v>
      </c>
      <c r="E182">
        <f>L2</f>
        <v>12</v>
      </c>
      <c r="F182">
        <f>L4</f>
        <v>3</v>
      </c>
      <c r="H182" s="20">
        <v>18</v>
      </c>
      <c r="I182" s="20">
        <v>30</v>
      </c>
      <c r="J182" s="20">
        <f t="shared" si="337"/>
        <v>18.5</v>
      </c>
      <c r="K182" s="20"/>
      <c r="L182" s="20">
        <f t="shared" si="249"/>
        <v>20</v>
      </c>
      <c r="M182" s="20">
        <f t="shared" si="250"/>
        <v>-13</v>
      </c>
      <c r="N182" s="20">
        <f t="shared" si="251"/>
        <v>2456629.979166667</v>
      </c>
      <c r="O182" s="20">
        <f t="shared" si="236"/>
        <v>7.9270719030230497E-4</v>
      </c>
      <c r="P182" s="20">
        <f t="shared" si="338"/>
        <v>2456629.9799593743</v>
      </c>
      <c r="Q182" s="20">
        <f t="shared" si="339"/>
        <v>0.13921916384323871</v>
      </c>
      <c r="R182" s="20">
        <f t="shared" si="252"/>
        <v>252.46313926892071</v>
      </c>
      <c r="S182" s="20">
        <f t="shared" si="253"/>
        <v>329.28678191669133</v>
      </c>
      <c r="T182" s="20">
        <f t="shared" si="254"/>
        <v>-0.99529997989646124</v>
      </c>
      <c r="U182" s="20">
        <f t="shared" si="255"/>
        <v>4.4063130201636564</v>
      </c>
      <c r="V182" s="20">
        <f t="shared" si="256"/>
        <v>5.7471385277427878</v>
      </c>
      <c r="W182" s="20">
        <f t="shared" si="257"/>
        <v>1.6702752795118583E-2</v>
      </c>
      <c r="X182" s="20">
        <f t="shared" si="258"/>
        <v>251.46783928902425</v>
      </c>
      <c r="Y182" s="20">
        <f t="shared" si="259"/>
        <v>328.29148193679487</v>
      </c>
      <c r="Z182" s="20">
        <f t="shared" si="260"/>
        <v>5.7297672660485617</v>
      </c>
      <c r="AA182" s="20">
        <f t="shared" si="261"/>
        <v>215.77568712391107</v>
      </c>
      <c r="AB182" s="20">
        <f t="shared" si="262"/>
        <v>3.7659961860653821</v>
      </c>
      <c r="AC182" s="20">
        <f t="shared" si="263"/>
        <v>23.437480680326125</v>
      </c>
      <c r="AD182" s="20">
        <f t="shared" si="264"/>
        <v>-2.2029349185773593E-3</v>
      </c>
      <c r="AE182" s="20">
        <f t="shared" si="265"/>
        <v>23.435277745407546</v>
      </c>
      <c r="AF182" s="20">
        <f t="shared" si="266"/>
        <v>2456629.5</v>
      </c>
      <c r="AG182" s="20">
        <f t="shared" si="267"/>
        <v>0.13920602327173168</v>
      </c>
      <c r="AH182" s="20">
        <f t="shared" si="268"/>
        <v>4.7989773183203397</v>
      </c>
      <c r="AI182" s="20">
        <f t="shared" si="269"/>
        <v>16.330463275845339</v>
      </c>
      <c r="AJ182" s="20">
        <f t="shared" si="270"/>
        <v>0.4090227577767151</v>
      </c>
      <c r="AK182" s="20">
        <f t="shared" si="271"/>
        <v>23.751463275845339</v>
      </c>
      <c r="AL182" s="20">
        <f t="shared" si="303"/>
        <v>106.34522660721267</v>
      </c>
      <c r="AM182" s="20">
        <f t="shared" si="272"/>
        <v>1.8560743480753394</v>
      </c>
      <c r="AN182" s="20">
        <f t="shared" si="273"/>
        <v>0.9857154308863274</v>
      </c>
      <c r="AO182" s="20" t="s">
        <v>137</v>
      </c>
      <c r="AP182" s="20">
        <f t="shared" si="274"/>
        <v>251.46494374134264</v>
      </c>
      <c r="AQ182" s="20">
        <f t="shared" si="275"/>
        <v>251</v>
      </c>
      <c r="AR182" s="20">
        <f t="shared" si="276"/>
        <v>27</v>
      </c>
      <c r="AS182" s="20">
        <f t="shared" si="277"/>
        <v>53</v>
      </c>
      <c r="AT182" s="20">
        <f t="shared" si="278"/>
        <v>4.3888912216287368</v>
      </c>
      <c r="AU182" s="20">
        <f t="shared" si="279"/>
        <v>249.9267225304674</v>
      </c>
      <c r="AV182" s="21">
        <f t="shared" si="280"/>
        <v>16.661781502031161</v>
      </c>
      <c r="AW182" s="20">
        <f t="shared" si="281"/>
        <v>4.3620441968749502</v>
      </c>
      <c r="AX182" s="20">
        <f t="shared" si="282"/>
        <v>-22.153129487520893</v>
      </c>
      <c r="AY182" s="20" t="str">
        <f t="shared" si="283"/>
        <v>NEGATIF</v>
      </c>
      <c r="AZ182" s="20">
        <f t="shared" si="284"/>
        <v>22</v>
      </c>
      <c r="BA182" s="20">
        <f t="shared" si="285"/>
        <v>9</v>
      </c>
      <c r="BB182" s="20">
        <f t="shared" si="286"/>
        <v>11</v>
      </c>
      <c r="BC182" s="20">
        <f t="shared" si="287"/>
        <v>-0.38664504917788367</v>
      </c>
      <c r="BD182" s="20">
        <f t="shared" si="288"/>
        <v>1.2029688091044703</v>
      </c>
      <c r="BE182" s="20">
        <f t="shared" si="289"/>
        <v>0.12222152900771403</v>
      </c>
      <c r="BF182" s="20">
        <f t="shared" si="290"/>
        <v>1.9428132568574878</v>
      </c>
      <c r="BG182" s="20">
        <f t="shared" si="291"/>
        <v>68.907213107768925</v>
      </c>
      <c r="BH182" s="20">
        <f t="shared" si="292"/>
        <v>16.661781502031161</v>
      </c>
      <c r="BI182" s="20">
        <f t="shared" si="293"/>
        <v>248.90721310776894</v>
      </c>
      <c r="BJ182" s="20">
        <f t="shared" si="294"/>
        <v>248</v>
      </c>
      <c r="BK182" s="20">
        <f t="shared" si="295"/>
        <v>54</v>
      </c>
      <c r="BL182" s="20">
        <f t="shared" si="296"/>
        <v>25</v>
      </c>
      <c r="BM182" s="20">
        <f t="shared" si="297"/>
        <v>-17.73879168240806</v>
      </c>
      <c r="BN182" s="20" t="str">
        <f t="shared" si="298"/>
        <v>NEGATIF</v>
      </c>
      <c r="BO182" s="20">
        <f t="shared" si="299"/>
        <v>17</v>
      </c>
      <c r="BP182" s="20">
        <f t="shared" si="300"/>
        <v>44</v>
      </c>
      <c r="BQ182" s="20">
        <f t="shared" si="301"/>
        <v>19</v>
      </c>
      <c r="BR182" s="20"/>
    </row>
    <row r="183" spans="1:70">
      <c r="A183">
        <f t="shared" ref="A183" si="345">A181</f>
        <v>7.0027777777777782</v>
      </c>
      <c r="B183">
        <f t="shared" si="318"/>
        <v>111.315</v>
      </c>
      <c r="C183">
        <f>INT(G3/15)</f>
        <v>7</v>
      </c>
      <c r="D183">
        <f>L3</f>
        <v>2013</v>
      </c>
      <c r="E183">
        <f>L2</f>
        <v>12</v>
      </c>
      <c r="F183">
        <f>L4</f>
        <v>3</v>
      </c>
      <c r="H183">
        <v>18</v>
      </c>
      <c r="I183">
        <v>45</v>
      </c>
      <c r="J183">
        <f t="shared" si="337"/>
        <v>18.75</v>
      </c>
      <c r="L183">
        <f t="shared" si="249"/>
        <v>20</v>
      </c>
      <c r="M183">
        <f t="shared" si="250"/>
        <v>-13</v>
      </c>
      <c r="N183">
        <f t="shared" si="251"/>
        <v>2456629.9895833335</v>
      </c>
      <c r="O183">
        <f t="shared" si="236"/>
        <v>7.9270719030230497E-4</v>
      </c>
      <c r="P183">
        <f t="shared" si="338"/>
        <v>2456629.9903760408</v>
      </c>
      <c r="Q183">
        <f t="shared" si="339"/>
        <v>0.13921944903602479</v>
      </c>
      <c r="R183">
        <f t="shared" si="252"/>
        <v>252.47340642876134</v>
      </c>
      <c r="S183">
        <f t="shared" si="253"/>
        <v>329.29704858614332</v>
      </c>
      <c r="T183">
        <f t="shared" si="254"/>
        <v>-0.99500170969657953</v>
      </c>
      <c r="U183">
        <f t="shared" si="255"/>
        <v>4.4064922159077033</v>
      </c>
      <c r="V183">
        <f t="shared" si="256"/>
        <v>5.7473177149279389</v>
      </c>
      <c r="W183">
        <f t="shared" si="257"/>
        <v>1.6702752783140488E-2</v>
      </c>
      <c r="X183">
        <f t="shared" si="258"/>
        <v>251.47840471906477</v>
      </c>
      <c r="Y183">
        <f t="shared" si="259"/>
        <v>328.30204687644675</v>
      </c>
      <c r="Z183">
        <f t="shared" si="260"/>
        <v>5.7299516590307613</v>
      </c>
      <c r="AA183">
        <f t="shared" si="261"/>
        <v>215.77513552220242</v>
      </c>
      <c r="AB183">
        <f t="shared" si="262"/>
        <v>3.7659865587994061</v>
      </c>
      <c r="AC183">
        <f t="shared" si="263"/>
        <v>23.43748067661743</v>
      </c>
      <c r="AD183">
        <f t="shared" si="264"/>
        <v>-2.202981900970776E-3</v>
      </c>
      <c r="AE183">
        <f t="shared" si="265"/>
        <v>23.435277694716458</v>
      </c>
      <c r="AF183">
        <f t="shared" si="266"/>
        <v>2456629.5</v>
      </c>
      <c r="AG183">
        <f t="shared" si="267"/>
        <v>0.13920602327173168</v>
      </c>
      <c r="AH183">
        <f t="shared" si="268"/>
        <v>4.7989773183203397</v>
      </c>
      <c r="AI183">
        <f t="shared" si="269"/>
        <v>16.58114775318284</v>
      </c>
      <c r="AJ183">
        <f t="shared" si="270"/>
        <v>0.40902275689198869</v>
      </c>
      <c r="AK183">
        <f t="shared" si="271"/>
        <v>2.1477531828395513E-3</v>
      </c>
      <c r="AL183">
        <f t="shared" si="303"/>
        <v>110.09419292187465</v>
      </c>
      <c r="AM183">
        <f t="shared" si="272"/>
        <v>1.9215061538125489</v>
      </c>
      <c r="AN183">
        <f t="shared" si="273"/>
        <v>0.98571385783914678</v>
      </c>
      <c r="AO183" t="s">
        <v>137</v>
      </c>
      <c r="AP183">
        <f t="shared" si="274"/>
        <v>251.4755091340478</v>
      </c>
      <c r="AQ183">
        <f t="shared" si="275"/>
        <v>251</v>
      </c>
      <c r="AR183">
        <f t="shared" si="276"/>
        <v>28</v>
      </c>
      <c r="AS183">
        <f t="shared" si="277"/>
        <v>31</v>
      </c>
      <c r="AT183">
        <f t="shared" si="278"/>
        <v>4.3890756225182086</v>
      </c>
      <c r="AU183">
        <f t="shared" si="279"/>
        <v>249.93802337586794</v>
      </c>
      <c r="AV183" s="18">
        <f t="shared" si="280"/>
        <v>16.66253489172453</v>
      </c>
      <c r="AW183">
        <f t="shared" si="281"/>
        <v>4.3622414338354485</v>
      </c>
      <c r="AX183">
        <f t="shared" si="282"/>
        <v>-22.154571265668899</v>
      </c>
      <c r="AY183" t="str">
        <f t="shared" si="283"/>
        <v>NEGATIF</v>
      </c>
      <c r="AZ183">
        <f t="shared" si="284"/>
        <v>22</v>
      </c>
      <c r="BA183">
        <f t="shared" si="285"/>
        <v>9</v>
      </c>
      <c r="BB183">
        <f t="shared" si="286"/>
        <v>16</v>
      </c>
      <c r="BC183">
        <f t="shared" si="287"/>
        <v>-0.38667021295364967</v>
      </c>
      <c r="BD183">
        <f t="shared" si="288"/>
        <v>1.2026577471039619</v>
      </c>
      <c r="BE183">
        <f t="shared" si="289"/>
        <v>0.12222152900771403</v>
      </c>
      <c r="BF183">
        <f t="shared" si="290"/>
        <v>1.9428132568574878</v>
      </c>
      <c r="BG183">
        <f t="shared" si="291"/>
        <v>68.794291209264671</v>
      </c>
      <c r="BH183">
        <f t="shared" si="292"/>
        <v>16.66253489172453</v>
      </c>
      <c r="BI183">
        <f t="shared" si="293"/>
        <v>248.79429120926466</v>
      </c>
      <c r="BJ183">
        <f t="shared" si="294"/>
        <v>248</v>
      </c>
      <c r="BK183">
        <f t="shared" si="295"/>
        <v>47</v>
      </c>
      <c r="BL183">
        <f t="shared" si="296"/>
        <v>39</v>
      </c>
      <c r="BM183">
        <f t="shared" si="297"/>
        <v>-21.210860686254851</v>
      </c>
      <c r="BN183" t="str">
        <f t="shared" si="298"/>
        <v>NEGATIF</v>
      </c>
      <c r="BO183">
        <f t="shared" si="299"/>
        <v>21</v>
      </c>
      <c r="BP183">
        <f t="shared" si="300"/>
        <v>12</v>
      </c>
      <c r="BQ183">
        <f t="shared" si="301"/>
        <v>39</v>
      </c>
    </row>
    <row r="184" spans="1:70">
      <c r="A184">
        <f t="shared" ref="A184" si="346">A182</f>
        <v>7.0027777777777782</v>
      </c>
      <c r="B184">
        <f t="shared" si="318"/>
        <v>111.315</v>
      </c>
      <c r="C184">
        <f>INT(G3/15)</f>
        <v>7</v>
      </c>
      <c r="D184">
        <f>L3</f>
        <v>2013</v>
      </c>
      <c r="E184">
        <f>L2</f>
        <v>12</v>
      </c>
      <c r="F184">
        <f>L4</f>
        <v>3</v>
      </c>
      <c r="H184">
        <v>19</v>
      </c>
      <c r="I184">
        <v>0</v>
      </c>
      <c r="J184">
        <f t="shared" si="337"/>
        <v>19</v>
      </c>
      <c r="L184">
        <f t="shared" si="249"/>
        <v>20</v>
      </c>
      <c r="M184">
        <f t="shared" si="250"/>
        <v>-13</v>
      </c>
      <c r="N184">
        <f t="shared" si="251"/>
        <v>2456630</v>
      </c>
      <c r="O184">
        <f t="shared" si="236"/>
        <v>7.9270719030230497E-4</v>
      </c>
      <c r="P184">
        <f t="shared" si="338"/>
        <v>2456630.0007927073</v>
      </c>
      <c r="Q184">
        <f t="shared" si="339"/>
        <v>0.13921973422881087</v>
      </c>
      <c r="R184">
        <f t="shared" si="252"/>
        <v>252.48367358860105</v>
      </c>
      <c r="S184">
        <f t="shared" si="253"/>
        <v>329.3073152555944</v>
      </c>
      <c r="T184">
        <f t="shared" si="254"/>
        <v>-0.99470340578951966</v>
      </c>
      <c r="U184">
        <f t="shared" si="255"/>
        <v>4.4066714116517351</v>
      </c>
      <c r="V184">
        <f t="shared" si="256"/>
        <v>5.7474969021130748</v>
      </c>
      <c r="W184">
        <f t="shared" si="257"/>
        <v>1.6702752771162392E-2</v>
      </c>
      <c r="X184">
        <f t="shared" si="258"/>
        <v>251.48897018281153</v>
      </c>
      <c r="Y184">
        <f t="shared" si="259"/>
        <v>328.31261184980491</v>
      </c>
      <c r="Z184">
        <f t="shared" si="260"/>
        <v>5.7301360526012468</v>
      </c>
      <c r="AA184">
        <f t="shared" si="261"/>
        <v>215.77458392049377</v>
      </c>
      <c r="AB184">
        <f t="shared" si="262"/>
        <v>3.7659769315334306</v>
      </c>
      <c r="AC184">
        <f t="shared" si="263"/>
        <v>23.437480672908734</v>
      </c>
      <c r="AD184">
        <f t="shared" si="264"/>
        <v>-2.2030288665237287E-3</v>
      </c>
      <c r="AE184">
        <f t="shared" si="265"/>
        <v>23.435277644042209</v>
      </c>
      <c r="AF184">
        <f t="shared" si="266"/>
        <v>2456629.5</v>
      </c>
      <c r="AG184">
        <f t="shared" si="267"/>
        <v>0.13920602327173168</v>
      </c>
      <c r="AH184">
        <f t="shared" si="268"/>
        <v>4.7989773183203397</v>
      </c>
      <c r="AI184">
        <f t="shared" si="269"/>
        <v>16.831832230520341</v>
      </c>
      <c r="AJ184">
        <f t="shared" si="270"/>
        <v>0.40902275600755622</v>
      </c>
      <c r="AK184">
        <f t="shared" si="271"/>
        <v>0.25283223052034032</v>
      </c>
      <c r="AL184">
        <f t="shared" si="303"/>
        <v>113.84315896897081</v>
      </c>
      <c r="AM184">
        <f t="shared" si="272"/>
        <v>1.9869379548798538</v>
      </c>
      <c r="AN184">
        <f t="shared" si="273"/>
        <v>0.98571228526158639</v>
      </c>
      <c r="AO184" t="s">
        <v>137</v>
      </c>
      <c r="AP184">
        <f t="shared" si="274"/>
        <v>251.48607456045895</v>
      </c>
      <c r="AQ184">
        <f t="shared" si="275"/>
        <v>251</v>
      </c>
      <c r="AR184">
        <f t="shared" si="276"/>
        <v>29</v>
      </c>
      <c r="AS184">
        <f t="shared" si="277"/>
        <v>9</v>
      </c>
      <c r="AT184">
        <f t="shared" si="278"/>
        <v>4.38926002399596</v>
      </c>
      <c r="AU184">
        <f t="shared" si="279"/>
        <v>249.94932448883429</v>
      </c>
      <c r="AV184" s="18">
        <f t="shared" si="280"/>
        <v>16.663288299255619</v>
      </c>
      <c r="AW184">
        <f t="shared" si="281"/>
        <v>4.3624386754658513</v>
      </c>
      <c r="AX184">
        <f t="shared" si="282"/>
        <v>-22.156012269915227</v>
      </c>
      <c r="AY184" t="str">
        <f t="shared" si="283"/>
        <v>NEGATIF</v>
      </c>
      <c r="AZ184">
        <f t="shared" si="284"/>
        <v>22</v>
      </c>
      <c r="BA184">
        <f t="shared" si="285"/>
        <v>9</v>
      </c>
      <c r="BB184">
        <f t="shared" si="286"/>
        <v>21</v>
      </c>
      <c r="BC184">
        <f t="shared" si="287"/>
        <v>-0.38669536322228332</v>
      </c>
      <c r="BD184">
        <f t="shared" si="288"/>
        <v>1.2006868881774599</v>
      </c>
      <c r="BE184">
        <f t="shared" si="289"/>
        <v>0.12222152900771403</v>
      </c>
      <c r="BF184">
        <f t="shared" si="290"/>
        <v>1.9428132568574878</v>
      </c>
      <c r="BG184">
        <f t="shared" si="291"/>
        <v>68.5778522171221</v>
      </c>
      <c r="BH184">
        <f t="shared" si="292"/>
        <v>16.663288299255619</v>
      </c>
      <c r="BI184">
        <f t="shared" si="293"/>
        <v>248.57785221712209</v>
      </c>
      <c r="BJ184">
        <f t="shared" si="294"/>
        <v>248</v>
      </c>
      <c r="BK184">
        <f t="shared" si="295"/>
        <v>34</v>
      </c>
      <c r="BL184">
        <f t="shared" si="296"/>
        <v>40</v>
      </c>
      <c r="BM184">
        <f t="shared" si="297"/>
        <v>-24.681377720947367</v>
      </c>
      <c r="BN184" t="str">
        <f t="shared" si="298"/>
        <v>NEGATIF</v>
      </c>
      <c r="BO184">
        <f t="shared" si="299"/>
        <v>24</v>
      </c>
      <c r="BP184">
        <f t="shared" si="300"/>
        <v>40</v>
      </c>
      <c r="BQ184">
        <f t="shared" si="301"/>
        <v>52</v>
      </c>
    </row>
    <row r="185" spans="1:70">
      <c r="A185">
        <f t="shared" ref="A185" si="347">A183</f>
        <v>7.0027777777777782</v>
      </c>
      <c r="B185">
        <f t="shared" si="318"/>
        <v>111.315</v>
      </c>
      <c r="C185">
        <f>INT(G3/15)</f>
        <v>7</v>
      </c>
      <c r="D185">
        <f>L3</f>
        <v>2013</v>
      </c>
      <c r="E185">
        <f>L2</f>
        <v>12</v>
      </c>
      <c r="F185">
        <f>L4</f>
        <v>3</v>
      </c>
      <c r="H185">
        <v>19</v>
      </c>
      <c r="I185">
        <v>15</v>
      </c>
      <c r="J185">
        <f t="shared" si="337"/>
        <v>19.25</v>
      </c>
      <c r="L185">
        <f t="shared" si="249"/>
        <v>20</v>
      </c>
      <c r="M185">
        <f t="shared" si="250"/>
        <v>-13</v>
      </c>
      <c r="N185">
        <f t="shared" si="251"/>
        <v>2456630.010416667</v>
      </c>
      <c r="O185">
        <f t="shared" si="236"/>
        <v>7.9270719030230497E-4</v>
      </c>
      <c r="P185">
        <f t="shared" si="338"/>
        <v>2456630.0112093743</v>
      </c>
      <c r="Q185">
        <f t="shared" si="339"/>
        <v>0.13922001942160969</v>
      </c>
      <c r="R185">
        <f t="shared" si="252"/>
        <v>252.49394074890006</v>
      </c>
      <c r="S185">
        <f t="shared" si="253"/>
        <v>329.31758192550387</v>
      </c>
      <c r="T185">
        <f t="shared" si="254"/>
        <v>-0.99440506817184271</v>
      </c>
      <c r="U185">
        <f t="shared" si="255"/>
        <v>4.4068506074037828</v>
      </c>
      <c r="V185">
        <f t="shared" si="256"/>
        <v>5.7476760893062098</v>
      </c>
      <c r="W185">
        <f t="shared" si="257"/>
        <v>1.6702752759184293E-2</v>
      </c>
      <c r="X185">
        <f t="shared" si="258"/>
        <v>251.49953568072823</v>
      </c>
      <c r="Y185">
        <f t="shared" si="259"/>
        <v>328.32317685733204</v>
      </c>
      <c r="Z185">
        <f t="shared" si="260"/>
        <v>5.7303204467680935</v>
      </c>
      <c r="AA185">
        <f t="shared" si="261"/>
        <v>215.77403231876045</v>
      </c>
      <c r="AB185">
        <f t="shared" si="262"/>
        <v>3.7659673042670248</v>
      </c>
      <c r="AC185">
        <f t="shared" si="263"/>
        <v>23.437480669200038</v>
      </c>
      <c r="AD185">
        <f t="shared" si="264"/>
        <v>-2.2030758152341351E-3</v>
      </c>
      <c r="AE185">
        <f t="shared" si="265"/>
        <v>23.435277593384804</v>
      </c>
      <c r="AF185">
        <f t="shared" si="266"/>
        <v>2456629.5</v>
      </c>
      <c r="AG185">
        <f t="shared" si="267"/>
        <v>0.13920602327173168</v>
      </c>
      <c r="AH185">
        <f t="shared" si="268"/>
        <v>4.7989773183203397</v>
      </c>
      <c r="AI185">
        <f t="shared" si="269"/>
        <v>17.082516707857842</v>
      </c>
      <c r="AJ185">
        <f t="shared" si="270"/>
        <v>0.40902275512341774</v>
      </c>
      <c r="AK185">
        <f t="shared" si="271"/>
        <v>0.50351670785784108</v>
      </c>
      <c r="AL185">
        <f t="shared" si="303"/>
        <v>117.59212474810646</v>
      </c>
      <c r="AM185">
        <f t="shared" si="272"/>
        <v>2.0523697512703651</v>
      </c>
      <c r="AN185">
        <f t="shared" si="273"/>
        <v>0.98571071315363046</v>
      </c>
      <c r="AO185" t="s">
        <v>137</v>
      </c>
      <c r="AP185">
        <f t="shared" si="274"/>
        <v>251.49664002103975</v>
      </c>
      <c r="AQ185">
        <f t="shared" si="275"/>
        <v>251</v>
      </c>
      <c r="AR185">
        <f t="shared" si="276"/>
        <v>29</v>
      </c>
      <c r="AS185">
        <f t="shared" si="277"/>
        <v>47</v>
      </c>
      <c r="AT185">
        <f t="shared" si="278"/>
        <v>4.3894444260700851</v>
      </c>
      <c r="AU185">
        <f t="shared" si="279"/>
        <v>249.96062586976115</v>
      </c>
      <c r="AV185" s="18">
        <f t="shared" si="280"/>
        <v>16.664041724650744</v>
      </c>
      <c r="AW185">
        <f t="shared" si="281"/>
        <v>4.3626359217730464</v>
      </c>
      <c r="AX185">
        <f t="shared" si="282"/>
        <v>-22.15745250024364</v>
      </c>
      <c r="AY185" t="str">
        <f t="shared" si="283"/>
        <v>NEGATIF</v>
      </c>
      <c r="AZ185">
        <f t="shared" si="284"/>
        <v>22</v>
      </c>
      <c r="BA185">
        <f t="shared" si="285"/>
        <v>9</v>
      </c>
      <c r="BB185">
        <f t="shared" si="286"/>
        <v>26</v>
      </c>
      <c r="BC185">
        <f t="shared" si="287"/>
        <v>-0.38672049998350116</v>
      </c>
      <c r="BD185">
        <f t="shared" si="288"/>
        <v>1.1969093151348738</v>
      </c>
      <c r="BE185">
        <f t="shared" si="289"/>
        <v>0.12222152900771403</v>
      </c>
      <c r="BF185">
        <f t="shared" si="290"/>
        <v>1.9428132568574878</v>
      </c>
      <c r="BG185">
        <f t="shared" si="291"/>
        <v>68.246598428963367</v>
      </c>
      <c r="BH185">
        <f t="shared" si="292"/>
        <v>16.664041724650744</v>
      </c>
      <c r="BI185">
        <f t="shared" si="293"/>
        <v>248.24659842896335</v>
      </c>
      <c r="BJ185">
        <f t="shared" si="294"/>
        <v>248</v>
      </c>
      <c r="BK185">
        <f t="shared" si="295"/>
        <v>14</v>
      </c>
      <c r="BL185">
        <f t="shared" si="296"/>
        <v>47</v>
      </c>
      <c r="BM185">
        <f t="shared" si="297"/>
        <v>-28.148003327910711</v>
      </c>
      <c r="BN185" t="str">
        <f t="shared" si="298"/>
        <v>NEGATIF</v>
      </c>
      <c r="BO185">
        <f t="shared" si="299"/>
        <v>28</v>
      </c>
      <c r="BP185">
        <f t="shared" si="300"/>
        <v>8</v>
      </c>
      <c r="BQ185">
        <f t="shared" si="301"/>
        <v>52</v>
      </c>
    </row>
    <row r="186" spans="1:70">
      <c r="A186">
        <f t="shared" ref="A186" si="348">A184</f>
        <v>7.0027777777777782</v>
      </c>
      <c r="B186">
        <f t="shared" si="318"/>
        <v>111.315</v>
      </c>
      <c r="C186">
        <f>INT(G3/15)</f>
        <v>7</v>
      </c>
      <c r="D186">
        <f>L3</f>
        <v>2013</v>
      </c>
      <c r="E186">
        <f>L2</f>
        <v>12</v>
      </c>
      <c r="F186">
        <f>L4</f>
        <v>3</v>
      </c>
      <c r="H186">
        <v>19</v>
      </c>
      <c r="I186">
        <v>30</v>
      </c>
      <c r="J186">
        <f t="shared" si="337"/>
        <v>19.5</v>
      </c>
      <c r="L186">
        <f t="shared" si="249"/>
        <v>20</v>
      </c>
      <c r="M186">
        <f t="shared" si="250"/>
        <v>-13</v>
      </c>
      <c r="N186">
        <f t="shared" si="251"/>
        <v>2456630.0208333335</v>
      </c>
      <c r="O186">
        <f t="shared" si="236"/>
        <v>7.9270719030230497E-4</v>
      </c>
      <c r="P186">
        <f t="shared" si="338"/>
        <v>2456630.0216260408</v>
      </c>
      <c r="Q186">
        <f t="shared" si="339"/>
        <v>0.13922030461439577</v>
      </c>
      <c r="R186">
        <f t="shared" si="252"/>
        <v>252.50420790874068</v>
      </c>
      <c r="S186">
        <f t="shared" si="253"/>
        <v>329.32784859495587</v>
      </c>
      <c r="T186">
        <f t="shared" si="254"/>
        <v>-0.99410669688006426</v>
      </c>
      <c r="U186">
        <f t="shared" si="255"/>
        <v>4.4070298031478305</v>
      </c>
      <c r="V186">
        <f t="shared" si="256"/>
        <v>5.7478552764913617</v>
      </c>
      <c r="W186">
        <f t="shared" si="257"/>
        <v>1.6702752747206197E-2</v>
      </c>
      <c r="X186">
        <f t="shared" si="258"/>
        <v>251.51010121186061</v>
      </c>
      <c r="Y186">
        <f t="shared" si="259"/>
        <v>328.3337418980758</v>
      </c>
      <c r="Z186">
        <f t="shared" si="260"/>
        <v>5.7305048415146791</v>
      </c>
      <c r="AA186">
        <f t="shared" si="261"/>
        <v>215.7734807170518</v>
      </c>
      <c r="AB186">
        <f t="shared" si="262"/>
        <v>3.7659576770010492</v>
      </c>
      <c r="AC186">
        <f t="shared" si="263"/>
        <v>23.437480665491343</v>
      </c>
      <c r="AD186">
        <f t="shared" si="264"/>
        <v>-2.2031227470936132E-3</v>
      </c>
      <c r="AE186">
        <f t="shared" si="265"/>
        <v>23.435277542744249</v>
      </c>
      <c r="AF186">
        <f t="shared" si="266"/>
        <v>2456629.5</v>
      </c>
      <c r="AG186">
        <f t="shared" si="267"/>
        <v>0.13920602327173168</v>
      </c>
      <c r="AH186">
        <f t="shared" si="268"/>
        <v>4.7989773183203397</v>
      </c>
      <c r="AI186">
        <f t="shared" si="269"/>
        <v>17.333201185195339</v>
      </c>
      <c r="AJ186">
        <f t="shared" si="270"/>
        <v>0.40902275423957329</v>
      </c>
      <c r="AK186">
        <f t="shared" si="271"/>
        <v>0.7542011851953383</v>
      </c>
      <c r="AL186">
        <f t="shared" si="303"/>
        <v>121.3410902604038</v>
      </c>
      <c r="AM186">
        <f t="shared" si="272"/>
        <v>2.1178015430036701</v>
      </c>
      <c r="AN186">
        <f t="shared" si="273"/>
        <v>0.98570914151547451</v>
      </c>
      <c r="AO186" t="s">
        <v>137</v>
      </c>
      <c r="AP186">
        <f t="shared" si="274"/>
        <v>251.50720551483602</v>
      </c>
      <c r="AQ186">
        <f t="shared" si="275"/>
        <v>251</v>
      </c>
      <c r="AR186">
        <f t="shared" si="276"/>
        <v>30</v>
      </c>
      <c r="AS186">
        <f t="shared" si="277"/>
        <v>25</v>
      </c>
      <c r="AT186">
        <f t="shared" si="278"/>
        <v>4.3896288287239287</v>
      </c>
      <c r="AU186">
        <f t="shared" si="279"/>
        <v>249.97192751752624</v>
      </c>
      <c r="AV186" s="18">
        <f t="shared" si="280"/>
        <v>16.664795167835084</v>
      </c>
      <c r="AW186">
        <f t="shared" si="281"/>
        <v>4.3628331727374485</v>
      </c>
      <c r="AX186">
        <f t="shared" si="282"/>
        <v>-22.15889195644462</v>
      </c>
      <c r="AY186" t="str">
        <f t="shared" si="283"/>
        <v>NEGATIF</v>
      </c>
      <c r="AZ186">
        <f t="shared" si="284"/>
        <v>22</v>
      </c>
      <c r="BA186">
        <f t="shared" si="285"/>
        <v>9</v>
      </c>
      <c r="BB186">
        <f t="shared" si="286"/>
        <v>32</v>
      </c>
      <c r="BC186">
        <f t="shared" si="287"/>
        <v>-0.38674562323364653</v>
      </c>
      <c r="BD186">
        <f t="shared" si="288"/>
        <v>1.1911278458718002</v>
      </c>
      <c r="BE186">
        <f t="shared" si="289"/>
        <v>0.12222152900771403</v>
      </c>
      <c r="BF186">
        <f t="shared" si="290"/>
        <v>1.9428132568574878</v>
      </c>
      <c r="BG186">
        <f t="shared" si="291"/>
        <v>67.785628377020231</v>
      </c>
      <c r="BH186">
        <f t="shared" si="292"/>
        <v>16.664795167835084</v>
      </c>
      <c r="BI186">
        <f t="shared" si="293"/>
        <v>247.78562837702023</v>
      </c>
      <c r="BJ186">
        <f t="shared" si="294"/>
        <v>247</v>
      </c>
      <c r="BK186">
        <f t="shared" si="295"/>
        <v>47</v>
      </c>
      <c r="BL186">
        <f t="shared" si="296"/>
        <v>8</v>
      </c>
      <c r="BM186">
        <f t="shared" si="297"/>
        <v>-31.608111794893009</v>
      </c>
      <c r="BN186" t="str">
        <f t="shared" si="298"/>
        <v>NEGATIF</v>
      </c>
      <c r="BO186">
        <f t="shared" si="299"/>
        <v>31</v>
      </c>
      <c r="BP186">
        <f t="shared" si="300"/>
        <v>36</v>
      </c>
      <c r="BQ186">
        <f t="shared" si="301"/>
        <v>29</v>
      </c>
    </row>
    <row r="187" spans="1:70">
      <c r="A187">
        <f t="shared" ref="A187" si="349">A185</f>
        <v>7.0027777777777782</v>
      </c>
      <c r="B187">
        <f t="shared" si="318"/>
        <v>111.315</v>
      </c>
      <c r="C187">
        <f>INT(G3/15)</f>
        <v>7</v>
      </c>
      <c r="D187">
        <f>L3</f>
        <v>2013</v>
      </c>
      <c r="E187">
        <f>L2</f>
        <v>12</v>
      </c>
      <c r="F187">
        <f>L4</f>
        <v>3</v>
      </c>
      <c r="H187">
        <v>19</v>
      </c>
      <c r="I187">
        <v>45</v>
      </c>
      <c r="J187">
        <f t="shared" si="337"/>
        <v>19.75</v>
      </c>
      <c r="L187">
        <f t="shared" si="249"/>
        <v>20</v>
      </c>
      <c r="M187">
        <f t="shared" si="250"/>
        <v>-13</v>
      </c>
      <c r="N187">
        <f t="shared" si="251"/>
        <v>2456630.03125</v>
      </c>
      <c r="O187">
        <f t="shared" si="236"/>
        <v>7.9270719030230497E-4</v>
      </c>
      <c r="P187">
        <f t="shared" si="338"/>
        <v>2456630.0320427073</v>
      </c>
      <c r="Q187">
        <f t="shared" si="339"/>
        <v>0.13922058980718183</v>
      </c>
      <c r="R187">
        <f t="shared" si="252"/>
        <v>252.5144750685804</v>
      </c>
      <c r="S187">
        <f t="shared" si="253"/>
        <v>329.33811526440604</v>
      </c>
      <c r="T187">
        <f t="shared" si="254"/>
        <v>-0.99380829191085718</v>
      </c>
      <c r="U187">
        <f t="shared" si="255"/>
        <v>4.4072089988918624</v>
      </c>
      <c r="V187">
        <f t="shared" si="256"/>
        <v>5.7480344636764809</v>
      </c>
      <c r="W187">
        <f t="shared" si="257"/>
        <v>1.6702752735228098E-2</v>
      </c>
      <c r="X187">
        <f t="shared" si="258"/>
        <v>251.52066677666954</v>
      </c>
      <c r="Y187">
        <f t="shared" si="259"/>
        <v>328.34430697249519</v>
      </c>
      <c r="Z187">
        <f t="shared" si="260"/>
        <v>5.7306892368490159</v>
      </c>
      <c r="AA187">
        <f t="shared" si="261"/>
        <v>215.7729291153432</v>
      </c>
      <c r="AB187">
        <f t="shared" si="262"/>
        <v>3.7659480497350746</v>
      </c>
      <c r="AC187">
        <f t="shared" si="263"/>
        <v>23.437480661782647</v>
      </c>
      <c r="AD187">
        <f t="shared" si="264"/>
        <v>-2.203169662100074E-3</v>
      </c>
      <c r="AE187">
        <f t="shared" si="265"/>
        <v>23.435277492120548</v>
      </c>
      <c r="AF187">
        <f t="shared" si="266"/>
        <v>2456629.5</v>
      </c>
      <c r="AG187">
        <f t="shared" si="267"/>
        <v>0.13920602327173168</v>
      </c>
      <c r="AH187">
        <f t="shared" si="268"/>
        <v>4.7989773183203397</v>
      </c>
      <c r="AI187">
        <f t="shared" si="269"/>
        <v>17.58388566253284</v>
      </c>
      <c r="AJ187">
        <f t="shared" si="270"/>
        <v>0.40902275335602301</v>
      </c>
      <c r="AK187">
        <f t="shared" si="271"/>
        <v>1.0048856625328391</v>
      </c>
      <c r="AL187">
        <f t="shared" si="303"/>
        <v>125.09005550547151</v>
      </c>
      <c r="AM187">
        <f t="shared" si="272"/>
        <v>2.1832333300729374</v>
      </c>
      <c r="AN187">
        <f t="shared" si="273"/>
        <v>0.98570757034710388</v>
      </c>
      <c r="AO187" t="s">
        <v>137</v>
      </c>
      <c r="AP187">
        <f t="shared" si="274"/>
        <v>251.51777104230857</v>
      </c>
      <c r="AQ187">
        <f t="shared" si="275"/>
        <v>251</v>
      </c>
      <c r="AR187">
        <f t="shared" si="276"/>
        <v>31</v>
      </c>
      <c r="AS187">
        <f t="shared" si="277"/>
        <v>3</v>
      </c>
      <c r="AT187">
        <f t="shared" si="278"/>
        <v>4.3898132319655341</v>
      </c>
      <c r="AU187">
        <f t="shared" si="279"/>
        <v>249.98322943252106</v>
      </c>
      <c r="AV187" s="18">
        <f t="shared" si="280"/>
        <v>16.665548628834738</v>
      </c>
      <c r="AW187">
        <f t="shared" si="281"/>
        <v>4.3630304283658887</v>
      </c>
      <c r="AX187">
        <f t="shared" si="282"/>
        <v>-22.160330638501645</v>
      </c>
      <c r="AY187" t="str">
        <f t="shared" si="283"/>
        <v>NEGATIF</v>
      </c>
      <c r="AZ187">
        <f t="shared" si="284"/>
        <v>22</v>
      </c>
      <c r="BA187">
        <f t="shared" si="285"/>
        <v>9</v>
      </c>
      <c r="BB187">
        <f t="shared" si="286"/>
        <v>37</v>
      </c>
      <c r="BC187">
        <f t="shared" si="287"/>
        <v>-0.38677073297243098</v>
      </c>
      <c r="BD187">
        <f t="shared" si="288"/>
        <v>1.1830824007123031</v>
      </c>
      <c r="BE187">
        <f t="shared" si="289"/>
        <v>0.12222152900771403</v>
      </c>
      <c r="BF187">
        <f t="shared" si="290"/>
        <v>1.9428132568574878</v>
      </c>
      <c r="BG187">
        <f t="shared" si="291"/>
        <v>67.175430453780052</v>
      </c>
      <c r="BH187">
        <f t="shared" si="292"/>
        <v>16.665548628834738</v>
      </c>
      <c r="BI187">
        <f t="shared" si="293"/>
        <v>247.17543045378005</v>
      </c>
      <c r="BJ187">
        <f t="shared" si="294"/>
        <v>247</v>
      </c>
      <c r="BK187">
        <f t="shared" si="295"/>
        <v>10</v>
      </c>
      <c r="BL187">
        <f t="shared" si="296"/>
        <v>31</v>
      </c>
      <c r="BM187">
        <f t="shared" si="297"/>
        <v>-35.058666190236174</v>
      </c>
      <c r="BN187" t="str">
        <f t="shared" si="298"/>
        <v>NEGATIF</v>
      </c>
      <c r="BO187">
        <f t="shared" si="299"/>
        <v>35</v>
      </c>
      <c r="BP187">
        <f t="shared" si="300"/>
        <v>3</v>
      </c>
      <c r="BQ187">
        <f t="shared" si="301"/>
        <v>31</v>
      </c>
    </row>
    <row r="188" spans="1:70">
      <c r="A188">
        <f t="shared" ref="A188" si="350">A186</f>
        <v>7.0027777777777782</v>
      </c>
      <c r="B188">
        <f t="shared" si="318"/>
        <v>111.315</v>
      </c>
      <c r="C188">
        <f>INT(G3/15)</f>
        <v>7</v>
      </c>
      <c r="D188">
        <f>L3</f>
        <v>2013</v>
      </c>
      <c r="E188">
        <f>L2</f>
        <v>12</v>
      </c>
      <c r="F188">
        <f>L4</f>
        <v>3</v>
      </c>
      <c r="H188">
        <v>20</v>
      </c>
      <c r="I188">
        <v>0</v>
      </c>
      <c r="J188">
        <f t="shared" si="337"/>
        <v>20</v>
      </c>
      <c r="L188">
        <f t="shared" si="249"/>
        <v>20</v>
      </c>
      <c r="M188">
        <f t="shared" si="250"/>
        <v>-13</v>
      </c>
      <c r="N188">
        <f t="shared" si="251"/>
        <v>2456630.041666667</v>
      </c>
      <c r="O188">
        <f t="shared" si="236"/>
        <v>7.9270719030230497E-4</v>
      </c>
      <c r="P188">
        <f t="shared" si="338"/>
        <v>2456630.0424593743</v>
      </c>
      <c r="Q188">
        <f t="shared" si="339"/>
        <v>0.13922087499998065</v>
      </c>
      <c r="R188">
        <f t="shared" si="252"/>
        <v>252.5247422288794</v>
      </c>
      <c r="S188">
        <f t="shared" si="253"/>
        <v>329.34838193431551</v>
      </c>
      <c r="T188">
        <f t="shared" si="254"/>
        <v>-0.99350985326072305</v>
      </c>
      <c r="U188">
        <f t="shared" si="255"/>
        <v>4.40738819464391</v>
      </c>
      <c r="V188">
        <f t="shared" si="256"/>
        <v>5.7482136508696167</v>
      </c>
      <c r="W188">
        <f t="shared" si="257"/>
        <v>1.6702752723250003E-2</v>
      </c>
      <c r="X188">
        <f t="shared" si="258"/>
        <v>251.53123237561869</v>
      </c>
      <c r="Y188">
        <f t="shared" si="259"/>
        <v>328.35487208105479</v>
      </c>
      <c r="Z188">
        <f t="shared" si="260"/>
        <v>5.7308736327792111</v>
      </c>
      <c r="AA188">
        <f t="shared" si="261"/>
        <v>215.77237751360994</v>
      </c>
      <c r="AB188">
        <f t="shared" si="262"/>
        <v>3.7659384224686692</v>
      </c>
      <c r="AC188">
        <f t="shared" si="263"/>
        <v>23.437480658073952</v>
      </c>
      <c r="AD188">
        <f t="shared" si="264"/>
        <v>-2.2032165602514408E-3</v>
      </c>
      <c r="AE188">
        <f t="shared" si="265"/>
        <v>23.435277441513701</v>
      </c>
      <c r="AF188">
        <f t="shared" si="266"/>
        <v>2456629.5</v>
      </c>
      <c r="AG188">
        <f t="shared" si="267"/>
        <v>0.13920602327173168</v>
      </c>
      <c r="AH188">
        <f t="shared" si="268"/>
        <v>4.7989773183203397</v>
      </c>
      <c r="AI188">
        <f t="shared" si="269"/>
        <v>17.834570139870337</v>
      </c>
      <c r="AJ188">
        <f t="shared" si="270"/>
        <v>0.40902275247276693</v>
      </c>
      <c r="AK188">
        <f t="shared" si="271"/>
        <v>1.2555701398703363</v>
      </c>
      <c r="AL188">
        <f t="shared" si="303"/>
        <v>128.839020482915</v>
      </c>
      <c r="AM188">
        <f t="shared" si="272"/>
        <v>2.2486651124712815</v>
      </c>
      <c r="AN188">
        <f t="shared" si="273"/>
        <v>0.98570599964850247</v>
      </c>
      <c r="AO188" t="s">
        <v>137</v>
      </c>
      <c r="AP188">
        <f t="shared" si="274"/>
        <v>251.52833660392105</v>
      </c>
      <c r="AQ188">
        <f t="shared" si="275"/>
        <v>251</v>
      </c>
      <c r="AR188">
        <f t="shared" si="276"/>
        <v>31</v>
      </c>
      <c r="AS188">
        <f t="shared" si="277"/>
        <v>42</v>
      </c>
      <c r="AT188">
        <f t="shared" si="278"/>
        <v>4.3899976358029944</v>
      </c>
      <c r="AU188">
        <f t="shared" si="279"/>
        <v>249.99453161514003</v>
      </c>
      <c r="AV188" s="18">
        <f t="shared" si="280"/>
        <v>16.666302107676003</v>
      </c>
      <c r="AW188">
        <f t="shared" si="281"/>
        <v>4.3632276886652512</v>
      </c>
      <c r="AX188">
        <f t="shared" si="282"/>
        <v>-22.161768546398459</v>
      </c>
      <c r="AY188" t="str">
        <f t="shared" si="283"/>
        <v>NEGATIF</v>
      </c>
      <c r="AZ188">
        <f t="shared" si="284"/>
        <v>22</v>
      </c>
      <c r="BA188">
        <f t="shared" si="285"/>
        <v>9</v>
      </c>
      <c r="BB188">
        <f t="shared" si="286"/>
        <v>42</v>
      </c>
      <c r="BC188">
        <f t="shared" si="287"/>
        <v>-0.38679582919957084</v>
      </c>
      <c r="BD188">
        <f t="shared" si="288"/>
        <v>1.1724324378629305</v>
      </c>
      <c r="BE188">
        <f t="shared" si="289"/>
        <v>0.12222152900771403</v>
      </c>
      <c r="BF188">
        <f t="shared" si="290"/>
        <v>1.9428132568574878</v>
      </c>
      <c r="BG188">
        <f t="shared" si="291"/>
        <v>66.390477564311794</v>
      </c>
      <c r="BH188">
        <f t="shared" si="292"/>
        <v>16.666302107676003</v>
      </c>
      <c r="BI188">
        <f t="shared" si="293"/>
        <v>246.39047756431179</v>
      </c>
      <c r="BJ188">
        <f t="shared" si="294"/>
        <v>246</v>
      </c>
      <c r="BK188">
        <f t="shared" si="295"/>
        <v>23</v>
      </c>
      <c r="BL188">
        <f t="shared" si="296"/>
        <v>25</v>
      </c>
      <c r="BM188">
        <f t="shared" si="297"/>
        <v>-38.496051785431511</v>
      </c>
      <c r="BN188" t="str">
        <f t="shared" si="298"/>
        <v>NEGATIF</v>
      </c>
      <c r="BO188">
        <f t="shared" si="299"/>
        <v>38</v>
      </c>
      <c r="BP188">
        <f t="shared" si="300"/>
        <v>29</v>
      </c>
      <c r="BQ188">
        <f t="shared" si="301"/>
        <v>45</v>
      </c>
    </row>
    <row r="189" spans="1:70">
      <c r="A189">
        <f t="shared" ref="A189" si="351">A187</f>
        <v>7.0027777777777782</v>
      </c>
      <c r="B189">
        <f t="shared" si="318"/>
        <v>111.315</v>
      </c>
      <c r="C189">
        <f>INT(G3/15)</f>
        <v>7</v>
      </c>
      <c r="D189">
        <f>L3</f>
        <v>2013</v>
      </c>
      <c r="E189">
        <f>L2</f>
        <v>12</v>
      </c>
      <c r="F189">
        <f>L4</f>
        <v>3</v>
      </c>
      <c r="H189">
        <v>20</v>
      </c>
      <c r="I189">
        <v>15</v>
      </c>
      <c r="J189">
        <f t="shared" si="337"/>
        <v>20.25</v>
      </c>
      <c r="L189">
        <f t="shared" si="249"/>
        <v>20</v>
      </c>
      <c r="M189">
        <f t="shared" si="250"/>
        <v>-13</v>
      </c>
      <c r="N189">
        <f t="shared" si="251"/>
        <v>2456630.0520833335</v>
      </c>
      <c r="O189">
        <f t="shared" si="236"/>
        <v>7.9270719030230497E-4</v>
      </c>
      <c r="P189">
        <f t="shared" si="338"/>
        <v>2456630.0528760408</v>
      </c>
      <c r="Q189">
        <f t="shared" si="339"/>
        <v>0.13922116019276673</v>
      </c>
      <c r="R189">
        <f t="shared" si="252"/>
        <v>252.53500938871912</v>
      </c>
      <c r="S189">
        <f t="shared" si="253"/>
        <v>329.35864860376751</v>
      </c>
      <c r="T189">
        <f t="shared" si="254"/>
        <v>-0.99321138096622308</v>
      </c>
      <c r="U189">
        <f t="shared" si="255"/>
        <v>4.4075673903879409</v>
      </c>
      <c r="V189">
        <f t="shared" si="256"/>
        <v>5.7483928380547678</v>
      </c>
      <c r="W189">
        <f t="shared" si="257"/>
        <v>1.6702752711271904E-2</v>
      </c>
      <c r="X189">
        <f t="shared" si="258"/>
        <v>251.5417980077529</v>
      </c>
      <c r="Y189">
        <f t="shared" si="259"/>
        <v>328.36543722280129</v>
      </c>
      <c r="Z189">
        <f t="shared" si="260"/>
        <v>5.7310580292886275</v>
      </c>
      <c r="AA189">
        <f t="shared" si="261"/>
        <v>215.77182591190129</v>
      </c>
      <c r="AB189">
        <f t="shared" si="262"/>
        <v>3.7659287952026936</v>
      </c>
      <c r="AC189">
        <f t="shared" si="263"/>
        <v>23.437480654365256</v>
      </c>
      <c r="AD189">
        <f t="shared" si="264"/>
        <v>-2.203263441539339E-3</v>
      </c>
      <c r="AE189">
        <f t="shared" si="265"/>
        <v>23.435277390923716</v>
      </c>
      <c r="AF189">
        <f t="shared" si="266"/>
        <v>2456629.5</v>
      </c>
      <c r="AG189">
        <f t="shared" si="267"/>
        <v>0.13920602327173168</v>
      </c>
      <c r="AH189">
        <f t="shared" si="268"/>
        <v>4.7989773183203397</v>
      </c>
      <c r="AI189">
        <f t="shared" si="269"/>
        <v>18.085254617207838</v>
      </c>
      <c r="AJ189">
        <f t="shared" si="270"/>
        <v>0.40902275158980511</v>
      </c>
      <c r="AK189">
        <f t="shared" si="271"/>
        <v>1.506254617207837</v>
      </c>
      <c r="AL189">
        <f t="shared" si="303"/>
        <v>132.5879851938578</v>
      </c>
      <c r="AM189">
        <f t="shared" si="272"/>
        <v>2.3140968902183108</v>
      </c>
      <c r="AN189">
        <f t="shared" si="273"/>
        <v>0.9857044294198658</v>
      </c>
      <c r="AO189" t="s">
        <v>137</v>
      </c>
      <c r="AP189">
        <f t="shared" si="274"/>
        <v>251.53890219871838</v>
      </c>
      <c r="AQ189">
        <f t="shared" si="275"/>
        <v>251</v>
      </c>
      <c r="AR189">
        <f t="shared" si="276"/>
        <v>32</v>
      </c>
      <c r="AS189">
        <f t="shared" si="277"/>
        <v>20</v>
      </c>
      <c r="AT189">
        <f t="shared" si="278"/>
        <v>4.3901820402196394</v>
      </c>
      <c r="AU189">
        <f t="shared" si="279"/>
        <v>250.00583406425974</v>
      </c>
      <c r="AV189" s="18">
        <f t="shared" si="280"/>
        <v>16.667055604283984</v>
      </c>
      <c r="AW189">
        <f t="shared" si="281"/>
        <v>4.3634249536159295</v>
      </c>
      <c r="AX189">
        <f t="shared" si="282"/>
        <v>-22.16320567992576</v>
      </c>
      <c r="AY189" t="str">
        <f t="shared" si="283"/>
        <v>NEGATIF</v>
      </c>
      <c r="AZ189">
        <f t="shared" si="284"/>
        <v>22</v>
      </c>
      <c r="BA189">
        <f t="shared" si="285"/>
        <v>9</v>
      </c>
      <c r="BB189">
        <f t="shared" si="286"/>
        <v>47</v>
      </c>
      <c r="BC189">
        <f t="shared" si="287"/>
        <v>-0.38682091191141305</v>
      </c>
      <c r="BD189">
        <f t="shared" si="288"/>
        <v>1.1587324254686662</v>
      </c>
      <c r="BE189">
        <f t="shared" si="289"/>
        <v>0.12222152900771403</v>
      </c>
      <c r="BF189">
        <f t="shared" si="290"/>
        <v>1.9428132568574878</v>
      </c>
      <c r="BG189">
        <f t="shared" si="291"/>
        <v>65.397250791773686</v>
      </c>
      <c r="BH189">
        <f t="shared" si="292"/>
        <v>16.667055604283984</v>
      </c>
      <c r="BI189">
        <f t="shared" si="293"/>
        <v>245.39725079177367</v>
      </c>
      <c r="BJ189">
        <f t="shared" si="294"/>
        <v>245</v>
      </c>
      <c r="BK189">
        <f t="shared" si="295"/>
        <v>23</v>
      </c>
      <c r="BL189">
        <f t="shared" si="296"/>
        <v>50</v>
      </c>
      <c r="BM189">
        <f t="shared" si="297"/>
        <v>-41.915847476796998</v>
      </c>
      <c r="BN189" t="str">
        <f t="shared" si="298"/>
        <v>NEGATIF</v>
      </c>
      <c r="BO189">
        <f t="shared" si="299"/>
        <v>41</v>
      </c>
      <c r="BP189">
        <f t="shared" si="300"/>
        <v>54</v>
      </c>
      <c r="BQ189">
        <f t="shared" si="301"/>
        <v>57</v>
      </c>
    </row>
    <row r="190" spans="1:70">
      <c r="A190">
        <f t="shared" ref="A190" si="352">A188</f>
        <v>7.0027777777777782</v>
      </c>
      <c r="B190">
        <f t="shared" si="318"/>
        <v>111.315</v>
      </c>
      <c r="C190">
        <f>INT(G3/15)</f>
        <v>7</v>
      </c>
      <c r="D190">
        <f>L3</f>
        <v>2013</v>
      </c>
      <c r="E190">
        <f>L2</f>
        <v>12</v>
      </c>
      <c r="F190">
        <f>L4</f>
        <v>3</v>
      </c>
      <c r="H190">
        <v>20</v>
      </c>
      <c r="I190">
        <v>30</v>
      </c>
      <c r="J190">
        <f t="shared" si="337"/>
        <v>20.5</v>
      </c>
      <c r="L190">
        <f t="shared" si="249"/>
        <v>20</v>
      </c>
      <c r="M190">
        <f t="shared" si="250"/>
        <v>-13</v>
      </c>
      <c r="N190">
        <f t="shared" si="251"/>
        <v>2456630.0625</v>
      </c>
      <c r="O190">
        <f t="shared" si="236"/>
        <v>7.9270719030230497E-4</v>
      </c>
      <c r="P190">
        <f t="shared" si="338"/>
        <v>2456630.0632927073</v>
      </c>
      <c r="Q190">
        <f t="shared" si="339"/>
        <v>0.13922144538555281</v>
      </c>
      <c r="R190">
        <f t="shared" si="252"/>
        <v>252.54527654855974</v>
      </c>
      <c r="S190">
        <f t="shared" si="253"/>
        <v>329.36891527321859</v>
      </c>
      <c r="T190">
        <f t="shared" si="254"/>
        <v>-0.99291287502399805</v>
      </c>
      <c r="U190">
        <f t="shared" si="255"/>
        <v>4.4077465861319887</v>
      </c>
      <c r="V190">
        <f t="shared" si="256"/>
        <v>5.7485720252399028</v>
      </c>
      <c r="W190">
        <f t="shared" si="257"/>
        <v>1.6702752699293808E-2</v>
      </c>
      <c r="X190">
        <f t="shared" si="258"/>
        <v>251.55236367353575</v>
      </c>
      <c r="Y190">
        <f t="shared" si="259"/>
        <v>328.3760023981946</v>
      </c>
      <c r="Z190">
        <f t="shared" si="260"/>
        <v>5.7312424263852915</v>
      </c>
      <c r="AA190">
        <f t="shared" si="261"/>
        <v>215.77127431019264</v>
      </c>
      <c r="AB190">
        <f t="shared" si="262"/>
        <v>3.7659191679367181</v>
      </c>
      <c r="AC190">
        <f t="shared" si="263"/>
        <v>23.43748065065656</v>
      </c>
      <c r="AD190">
        <f t="shared" si="264"/>
        <v>-2.2033103059616935E-3</v>
      </c>
      <c r="AE190">
        <f t="shared" si="265"/>
        <v>23.435277340350599</v>
      </c>
      <c r="AF190">
        <f t="shared" si="266"/>
        <v>2456629.5</v>
      </c>
      <c r="AG190">
        <f t="shared" si="267"/>
        <v>0.13920602327173168</v>
      </c>
      <c r="AH190">
        <f t="shared" si="268"/>
        <v>4.7989773183203397</v>
      </c>
      <c r="AI190">
        <f t="shared" si="269"/>
        <v>18.335939094545338</v>
      </c>
      <c r="AJ190">
        <f t="shared" si="270"/>
        <v>0.40902275070713773</v>
      </c>
      <c r="AK190">
        <f t="shared" si="271"/>
        <v>1.7569390945453378</v>
      </c>
      <c r="AL190">
        <f t="shared" si="303"/>
        <v>136.33694963790566</v>
      </c>
      <c r="AM190">
        <f t="shared" si="272"/>
        <v>2.3795286633071449</v>
      </c>
      <c r="AN190">
        <f t="shared" si="273"/>
        <v>0.98570285966117865</v>
      </c>
      <c r="AO190" t="s">
        <v>137</v>
      </c>
      <c r="AP190">
        <f t="shared" si="274"/>
        <v>251.54946782716405</v>
      </c>
      <c r="AQ190">
        <f t="shared" si="275"/>
        <v>251</v>
      </c>
      <c r="AR190">
        <f t="shared" si="276"/>
        <v>32</v>
      </c>
      <c r="AS190">
        <f t="shared" si="277"/>
        <v>58</v>
      </c>
      <c r="AT190">
        <f t="shared" si="278"/>
        <v>4.3903664452235587</v>
      </c>
      <c r="AU190">
        <f t="shared" si="279"/>
        <v>250.01713678027443</v>
      </c>
      <c r="AV190" s="18">
        <f t="shared" si="280"/>
        <v>16.667809118684961</v>
      </c>
      <c r="AW190">
        <f t="shared" si="281"/>
        <v>4.3636222232248034</v>
      </c>
      <c r="AX190">
        <f t="shared" si="282"/>
        <v>-22.164642039067385</v>
      </c>
      <c r="AY190" t="str">
        <f t="shared" si="283"/>
        <v>NEGATIF</v>
      </c>
      <c r="AZ190">
        <f t="shared" si="284"/>
        <v>22</v>
      </c>
      <c r="BA190">
        <f t="shared" si="285"/>
        <v>9</v>
      </c>
      <c r="BB190">
        <f t="shared" si="286"/>
        <v>52</v>
      </c>
      <c r="BC190">
        <f t="shared" si="287"/>
        <v>-0.38684598110767549</v>
      </c>
      <c r="BD190">
        <f t="shared" si="288"/>
        <v>1.1413973480689195</v>
      </c>
      <c r="BE190">
        <f t="shared" si="289"/>
        <v>0.12222152900771403</v>
      </c>
      <c r="BF190">
        <f t="shared" si="290"/>
        <v>1.9428132568574878</v>
      </c>
      <c r="BG190">
        <f t="shared" si="291"/>
        <v>64.151438113839731</v>
      </c>
      <c r="BH190">
        <f t="shared" si="292"/>
        <v>16.667809118684961</v>
      </c>
      <c r="BI190">
        <f t="shared" si="293"/>
        <v>244.15143811383973</v>
      </c>
      <c r="BJ190">
        <f t="shared" si="294"/>
        <v>244</v>
      </c>
      <c r="BK190">
        <f t="shared" si="295"/>
        <v>9</v>
      </c>
      <c r="BL190">
        <f t="shared" si="296"/>
        <v>5</v>
      </c>
      <c r="BM190">
        <f t="shared" si="297"/>
        <v>-45.312504014060409</v>
      </c>
      <c r="BN190" t="str">
        <f t="shared" si="298"/>
        <v>NEGATIF</v>
      </c>
      <c r="BO190">
        <f t="shared" si="299"/>
        <v>45</v>
      </c>
      <c r="BP190">
        <f t="shared" si="300"/>
        <v>18</v>
      </c>
      <c r="BQ190">
        <f t="shared" si="301"/>
        <v>45</v>
      </c>
    </row>
    <row r="191" spans="1:70">
      <c r="A191">
        <f t="shared" ref="A191" si="353">A189</f>
        <v>7.0027777777777782</v>
      </c>
      <c r="B191">
        <f t="shared" si="318"/>
        <v>111.315</v>
      </c>
      <c r="C191">
        <f>INT(G3/15)</f>
        <v>7</v>
      </c>
      <c r="D191">
        <f>L3</f>
        <v>2013</v>
      </c>
      <c r="E191">
        <f>L2</f>
        <v>12</v>
      </c>
      <c r="F191">
        <f>L4</f>
        <v>3</v>
      </c>
      <c r="H191">
        <v>20</v>
      </c>
      <c r="I191">
        <v>45</v>
      </c>
      <c r="J191">
        <f t="shared" si="337"/>
        <v>20.75</v>
      </c>
      <c r="L191">
        <f t="shared" si="249"/>
        <v>20</v>
      </c>
      <c r="M191">
        <f t="shared" si="250"/>
        <v>-13</v>
      </c>
      <c r="N191">
        <f t="shared" si="251"/>
        <v>2456630.072916667</v>
      </c>
      <c r="O191">
        <f t="shared" si="236"/>
        <v>7.9270719030230497E-4</v>
      </c>
      <c r="P191">
        <f t="shared" si="338"/>
        <v>2456630.0737093743</v>
      </c>
      <c r="Q191">
        <f t="shared" si="339"/>
        <v>0.13922173057835163</v>
      </c>
      <c r="R191">
        <f t="shared" si="252"/>
        <v>252.55554370885875</v>
      </c>
      <c r="S191">
        <f t="shared" si="253"/>
        <v>329.37918194312897</v>
      </c>
      <c r="T191">
        <f t="shared" si="254"/>
        <v>-0.99261433543057753</v>
      </c>
      <c r="U191">
        <f t="shared" si="255"/>
        <v>4.4079257818840363</v>
      </c>
      <c r="V191">
        <f t="shared" si="256"/>
        <v>5.7487512124330546</v>
      </c>
      <c r="W191">
        <f t="shared" si="257"/>
        <v>1.6702752687315709E-2</v>
      </c>
      <c r="X191">
        <f t="shared" si="258"/>
        <v>251.56292937342818</v>
      </c>
      <c r="Y191">
        <f t="shared" si="259"/>
        <v>328.3865676076984</v>
      </c>
      <c r="Z191">
        <f t="shared" si="260"/>
        <v>5.7314268240772961</v>
      </c>
      <c r="AA191">
        <f t="shared" si="261"/>
        <v>215.77072270845932</v>
      </c>
      <c r="AB191">
        <f t="shared" si="262"/>
        <v>3.7659095406703118</v>
      </c>
      <c r="AC191">
        <f t="shared" si="263"/>
        <v>23.437480646947865</v>
      </c>
      <c r="AD191">
        <f t="shared" si="264"/>
        <v>-2.2033571535164213E-3</v>
      </c>
      <c r="AE191">
        <f t="shared" si="265"/>
        <v>23.43527728979435</v>
      </c>
      <c r="AF191">
        <f t="shared" si="266"/>
        <v>2456629.5</v>
      </c>
      <c r="AG191">
        <f t="shared" si="267"/>
        <v>0.13920602327173168</v>
      </c>
      <c r="AH191">
        <f t="shared" si="268"/>
        <v>4.7989773183203397</v>
      </c>
      <c r="AI191">
        <f t="shared" si="269"/>
        <v>18.586623571882839</v>
      </c>
      <c r="AJ191">
        <f t="shared" si="270"/>
        <v>0.40902274982476472</v>
      </c>
      <c r="AK191">
        <f t="shared" si="271"/>
        <v>2.0076235718828386</v>
      </c>
      <c r="AL191">
        <f t="shared" si="303"/>
        <v>140.08591381466707</v>
      </c>
      <c r="AM191">
        <f t="shared" si="272"/>
        <v>2.4449604317309497</v>
      </c>
      <c r="AN191">
        <f t="shared" si="273"/>
        <v>0.98570129037242593</v>
      </c>
      <c r="AO191" t="s">
        <v>137</v>
      </c>
      <c r="AP191">
        <f t="shared" si="274"/>
        <v>251.56003348971905</v>
      </c>
      <c r="AQ191">
        <f t="shared" si="275"/>
        <v>251</v>
      </c>
      <c r="AR191">
        <f t="shared" si="276"/>
        <v>33</v>
      </c>
      <c r="AS191">
        <f t="shared" si="277"/>
        <v>36</v>
      </c>
      <c r="AT191">
        <f t="shared" si="278"/>
        <v>4.3905508508227982</v>
      </c>
      <c r="AU191">
        <f t="shared" si="279"/>
        <v>250.02843976357551</v>
      </c>
      <c r="AV191" s="18">
        <f t="shared" si="280"/>
        <v>16.668562650905034</v>
      </c>
      <c r="AW191">
        <f t="shared" si="281"/>
        <v>4.3638194974987048</v>
      </c>
      <c r="AX191">
        <f t="shared" si="282"/>
        <v>-22.166077623806704</v>
      </c>
      <c r="AY191" t="str">
        <f t="shared" si="283"/>
        <v>NEGATIF</v>
      </c>
      <c r="AZ191">
        <f t="shared" si="284"/>
        <v>22</v>
      </c>
      <c r="BA191">
        <f t="shared" si="285"/>
        <v>9</v>
      </c>
      <c r="BB191">
        <f t="shared" si="286"/>
        <v>57</v>
      </c>
      <c r="BC191">
        <f t="shared" si="287"/>
        <v>-0.386871036788068</v>
      </c>
      <c r="BD191">
        <f t="shared" si="288"/>
        <v>1.1196538149758841</v>
      </c>
      <c r="BE191">
        <f t="shared" si="289"/>
        <v>0.12222152900771403</v>
      </c>
      <c r="BF191">
        <f t="shared" si="290"/>
        <v>1.9428132568574878</v>
      </c>
      <c r="BG191">
        <f t="shared" si="291"/>
        <v>62.593937261634892</v>
      </c>
      <c r="BH191">
        <f t="shared" si="292"/>
        <v>16.668562650905034</v>
      </c>
      <c r="BI191">
        <f t="shared" si="293"/>
        <v>242.59393726163489</v>
      </c>
      <c r="BJ191">
        <f t="shared" si="294"/>
        <v>242</v>
      </c>
      <c r="BK191">
        <f t="shared" si="295"/>
        <v>35</v>
      </c>
      <c r="BL191">
        <f t="shared" si="296"/>
        <v>38</v>
      </c>
      <c r="BM191">
        <f t="shared" si="297"/>
        <v>-48.678880374388712</v>
      </c>
      <c r="BN191" t="str">
        <f t="shared" si="298"/>
        <v>NEGATIF</v>
      </c>
      <c r="BO191">
        <f t="shared" si="299"/>
        <v>48</v>
      </c>
      <c r="BP191">
        <f t="shared" si="300"/>
        <v>40</v>
      </c>
      <c r="BQ191">
        <f t="shared" si="301"/>
        <v>43</v>
      </c>
    </row>
    <row r="192" spans="1:70">
      <c r="A192">
        <f t="shared" ref="A192" si="354">A190</f>
        <v>7.0027777777777782</v>
      </c>
      <c r="B192">
        <f t="shared" si="318"/>
        <v>111.315</v>
      </c>
      <c r="C192">
        <f>INT(G3/15)</f>
        <v>7</v>
      </c>
      <c r="D192">
        <f>L3</f>
        <v>2013</v>
      </c>
      <c r="E192">
        <f>L2</f>
        <v>12</v>
      </c>
      <c r="F192">
        <f>L4</f>
        <v>3</v>
      </c>
      <c r="H192">
        <v>21</v>
      </c>
      <c r="I192">
        <v>0</v>
      </c>
      <c r="J192">
        <f t="shared" si="337"/>
        <v>21</v>
      </c>
      <c r="L192">
        <f t="shared" si="249"/>
        <v>20</v>
      </c>
      <c r="M192">
        <f t="shared" si="250"/>
        <v>-13</v>
      </c>
      <c r="N192">
        <f t="shared" si="251"/>
        <v>2456630.0833333335</v>
      </c>
      <c r="O192">
        <f t="shared" si="236"/>
        <v>7.9270719030230497E-4</v>
      </c>
      <c r="P192">
        <f t="shared" si="338"/>
        <v>2456630.0841260408</v>
      </c>
      <c r="Q192">
        <f t="shared" si="339"/>
        <v>0.13922201577113771</v>
      </c>
      <c r="R192">
        <f t="shared" si="252"/>
        <v>252.56581086869937</v>
      </c>
      <c r="S192">
        <f t="shared" si="253"/>
        <v>329.38944861258005</v>
      </c>
      <c r="T192">
        <f t="shared" si="254"/>
        <v>-0.99231576222258877</v>
      </c>
      <c r="U192">
        <f t="shared" si="255"/>
        <v>4.4081049776280841</v>
      </c>
      <c r="V192">
        <f t="shared" si="256"/>
        <v>5.7489303996181897</v>
      </c>
      <c r="W192">
        <f t="shared" si="257"/>
        <v>1.6702752675337613E-2</v>
      </c>
      <c r="X192">
        <f t="shared" si="258"/>
        <v>251.57349510647677</v>
      </c>
      <c r="Y192">
        <f t="shared" si="259"/>
        <v>328.39713285035748</v>
      </c>
      <c r="Z192">
        <f t="shared" si="260"/>
        <v>5.7316112223479685</v>
      </c>
      <c r="AA192">
        <f t="shared" si="261"/>
        <v>215.77017110675067</v>
      </c>
      <c r="AB192">
        <f t="shared" si="262"/>
        <v>3.7658999134043363</v>
      </c>
      <c r="AC192">
        <f t="shared" si="263"/>
        <v>23.437480643239169</v>
      </c>
      <c r="AD192">
        <f t="shared" si="264"/>
        <v>-2.2034039841951642E-3</v>
      </c>
      <c r="AE192">
        <f t="shared" si="265"/>
        <v>23.435277239254972</v>
      </c>
      <c r="AF192">
        <f t="shared" si="266"/>
        <v>2456629.5</v>
      </c>
      <c r="AG192">
        <f t="shared" si="267"/>
        <v>0.13920602327173168</v>
      </c>
      <c r="AH192">
        <f t="shared" si="268"/>
        <v>4.7989773183203397</v>
      </c>
      <c r="AI192">
        <f t="shared" si="269"/>
        <v>18.83730804922034</v>
      </c>
      <c r="AJ192">
        <f t="shared" si="270"/>
        <v>0.4090227489426862</v>
      </c>
      <c r="AK192">
        <f t="shared" si="271"/>
        <v>2.2583080492203393</v>
      </c>
      <c r="AL192">
        <f t="shared" si="303"/>
        <v>143.83487772526377</v>
      </c>
      <c r="AM192">
        <f t="shared" si="272"/>
        <v>2.5103921955093047</v>
      </c>
      <c r="AN192">
        <f t="shared" si="273"/>
        <v>0.98569972155380248</v>
      </c>
      <c r="AO192" t="s">
        <v>137</v>
      </c>
      <c r="AP192">
        <f t="shared" si="274"/>
        <v>251.57059918542996</v>
      </c>
      <c r="AQ192">
        <f t="shared" si="275"/>
        <v>251</v>
      </c>
      <c r="AR192">
        <f t="shared" si="276"/>
        <v>34</v>
      </c>
      <c r="AS192">
        <f t="shared" si="277"/>
        <v>14</v>
      </c>
      <c r="AT192">
        <f t="shared" si="278"/>
        <v>4.3907352570007179</v>
      </c>
      <c r="AU192">
        <f t="shared" si="279"/>
        <v>250.03974301304129</v>
      </c>
      <c r="AV192" s="18">
        <f t="shared" si="280"/>
        <v>16.669316200869421</v>
      </c>
      <c r="AW192">
        <f t="shared" si="281"/>
        <v>4.3640167764180573</v>
      </c>
      <c r="AX192">
        <f t="shared" si="282"/>
        <v>-22.16751243393497</v>
      </c>
      <c r="AY192" t="str">
        <f t="shared" si="283"/>
        <v>NEGATIF</v>
      </c>
      <c r="AZ192">
        <f t="shared" si="284"/>
        <v>22</v>
      </c>
      <c r="BA192">
        <f t="shared" si="285"/>
        <v>10</v>
      </c>
      <c r="BB192">
        <f t="shared" si="286"/>
        <v>3</v>
      </c>
      <c r="BC192">
        <f t="shared" si="287"/>
        <v>-0.38689607894894723</v>
      </c>
      <c r="BD192">
        <f t="shared" si="288"/>
        <v>1.0924702970022921</v>
      </c>
      <c r="BE192">
        <f t="shared" si="289"/>
        <v>0.12222152900771403</v>
      </c>
      <c r="BF192">
        <f t="shared" si="290"/>
        <v>1.9428132568574878</v>
      </c>
      <c r="BG192">
        <f t="shared" si="291"/>
        <v>60.64513832070611</v>
      </c>
      <c r="BH192">
        <f t="shared" si="292"/>
        <v>16.669316200869421</v>
      </c>
      <c r="BI192">
        <f t="shared" si="293"/>
        <v>240.64513832070611</v>
      </c>
      <c r="BJ192">
        <f t="shared" si="294"/>
        <v>240</v>
      </c>
      <c r="BK192">
        <f t="shared" si="295"/>
        <v>38</v>
      </c>
      <c r="BL192">
        <f t="shared" si="296"/>
        <v>42</v>
      </c>
      <c r="BM192">
        <f t="shared" si="297"/>
        <v>-52.005561044339736</v>
      </c>
      <c r="BN192" t="str">
        <f t="shared" si="298"/>
        <v>NEGATIF</v>
      </c>
      <c r="BO192">
        <f t="shared" si="299"/>
        <v>52</v>
      </c>
      <c r="BP192">
        <f t="shared" si="300"/>
        <v>0</v>
      </c>
      <c r="BQ192">
        <f t="shared" si="301"/>
        <v>20</v>
      </c>
    </row>
    <row r="193" spans="1:69">
      <c r="A193">
        <f t="shared" ref="A193" si="355">A191</f>
        <v>7.0027777777777782</v>
      </c>
      <c r="B193">
        <f t="shared" si="318"/>
        <v>111.315</v>
      </c>
      <c r="C193">
        <f>INT(G3/15)</f>
        <v>7</v>
      </c>
      <c r="D193">
        <f>L3</f>
        <v>2013</v>
      </c>
      <c r="E193">
        <f>L2</f>
        <v>12</v>
      </c>
      <c r="F193">
        <f>L4</f>
        <v>3</v>
      </c>
      <c r="H193">
        <v>21</v>
      </c>
      <c r="I193">
        <v>15</v>
      </c>
      <c r="J193">
        <f t="shared" si="337"/>
        <v>21.25</v>
      </c>
      <c r="L193">
        <f t="shared" si="249"/>
        <v>20</v>
      </c>
      <c r="M193">
        <f t="shared" si="250"/>
        <v>-13</v>
      </c>
      <c r="N193">
        <f t="shared" si="251"/>
        <v>2456630.09375</v>
      </c>
      <c r="O193">
        <f t="shared" si="236"/>
        <v>7.9270719030230497E-4</v>
      </c>
      <c r="P193">
        <f t="shared" si="338"/>
        <v>2456630.0945427073</v>
      </c>
      <c r="Q193">
        <f t="shared" si="339"/>
        <v>0.1392223009639238</v>
      </c>
      <c r="R193">
        <f t="shared" si="252"/>
        <v>252.57607802853909</v>
      </c>
      <c r="S193">
        <f t="shared" si="253"/>
        <v>329.39971528203114</v>
      </c>
      <c r="T193">
        <f t="shared" si="254"/>
        <v>-0.99201715539659086</v>
      </c>
      <c r="U193">
        <f t="shared" si="255"/>
        <v>4.408284173372115</v>
      </c>
      <c r="V193">
        <f t="shared" si="256"/>
        <v>5.7491095868033257</v>
      </c>
      <c r="W193">
        <f t="shared" si="257"/>
        <v>1.6702752663359514E-2</v>
      </c>
      <c r="X193">
        <f t="shared" si="258"/>
        <v>251.5840608731425</v>
      </c>
      <c r="Y193">
        <f t="shared" si="259"/>
        <v>328.40769812663456</v>
      </c>
      <c r="Z193">
        <f t="shared" si="260"/>
        <v>5.7317956212053867</v>
      </c>
      <c r="AA193">
        <f t="shared" si="261"/>
        <v>215.76961950504202</v>
      </c>
      <c r="AB193">
        <f t="shared" si="262"/>
        <v>3.7658902861383607</v>
      </c>
      <c r="AC193">
        <f t="shared" si="263"/>
        <v>23.437480639530474</v>
      </c>
      <c r="AD193">
        <f t="shared" si="264"/>
        <v>-2.2034507979958439E-3</v>
      </c>
      <c r="AE193">
        <f t="shared" si="265"/>
        <v>23.435277188732478</v>
      </c>
      <c r="AF193">
        <f t="shared" si="266"/>
        <v>2456629.5</v>
      </c>
      <c r="AG193">
        <f t="shared" si="267"/>
        <v>0.13920602327173168</v>
      </c>
      <c r="AH193">
        <f t="shared" si="268"/>
        <v>4.7989773183203397</v>
      </c>
      <c r="AI193">
        <f t="shared" si="269"/>
        <v>19.087992526557841</v>
      </c>
      <c r="AJ193">
        <f t="shared" si="270"/>
        <v>0.40902274806090227</v>
      </c>
      <c r="AK193">
        <f t="shared" si="271"/>
        <v>2.5089925265578401</v>
      </c>
      <c r="AL193">
        <f t="shared" si="303"/>
        <v>147.58384136930459</v>
      </c>
      <c r="AM193">
        <f t="shared" si="272"/>
        <v>2.5758239546353816</v>
      </c>
      <c r="AN193">
        <f t="shared" si="273"/>
        <v>0.98569815320529319</v>
      </c>
      <c r="AO193" t="s">
        <v>137</v>
      </c>
      <c r="AP193">
        <f t="shared" si="274"/>
        <v>251.58116491475775</v>
      </c>
      <c r="AQ193">
        <f t="shared" si="275"/>
        <v>251</v>
      </c>
      <c r="AR193">
        <f t="shared" si="276"/>
        <v>34</v>
      </c>
      <c r="AS193">
        <f t="shared" si="277"/>
        <v>52</v>
      </c>
      <c r="AT193">
        <f t="shared" si="278"/>
        <v>4.390919663765362</v>
      </c>
      <c r="AU193">
        <f t="shared" si="279"/>
        <v>250.051046529063</v>
      </c>
      <c r="AV193" s="18">
        <f t="shared" si="280"/>
        <v>16.670069768604201</v>
      </c>
      <c r="AW193">
        <f t="shared" si="281"/>
        <v>4.3642140599896884</v>
      </c>
      <c r="AX193">
        <f t="shared" si="282"/>
        <v>-22.168946469435667</v>
      </c>
      <c r="AY193" t="str">
        <f t="shared" si="283"/>
        <v>NEGATIF</v>
      </c>
      <c r="AZ193">
        <f t="shared" si="284"/>
        <v>22</v>
      </c>
      <c r="BA193">
        <f t="shared" si="285"/>
        <v>10</v>
      </c>
      <c r="BB193">
        <f t="shared" si="286"/>
        <v>8</v>
      </c>
      <c r="BC193">
        <f t="shared" si="287"/>
        <v>-0.38692110759002485</v>
      </c>
      <c r="BD193">
        <f t="shared" si="288"/>
        <v>1.0584573390237064</v>
      </c>
      <c r="BE193">
        <f t="shared" si="289"/>
        <v>0.12222152900771403</v>
      </c>
      <c r="BF193">
        <f t="shared" si="290"/>
        <v>1.9428132568574878</v>
      </c>
      <c r="BG193">
        <f t="shared" si="291"/>
        <v>58.196804854279357</v>
      </c>
      <c r="BH193">
        <f t="shared" si="292"/>
        <v>16.670069768604201</v>
      </c>
      <c r="BI193">
        <f t="shared" si="293"/>
        <v>238.19680485427935</v>
      </c>
      <c r="BJ193">
        <f t="shared" si="294"/>
        <v>238</v>
      </c>
      <c r="BK193">
        <f t="shared" si="295"/>
        <v>11</v>
      </c>
      <c r="BL193">
        <f t="shared" si="296"/>
        <v>48</v>
      </c>
      <c r="BM193">
        <f t="shared" si="297"/>
        <v>-55.279830135987261</v>
      </c>
      <c r="BN193" t="str">
        <f t="shared" si="298"/>
        <v>NEGATIF</v>
      </c>
      <c r="BO193">
        <f t="shared" si="299"/>
        <v>55</v>
      </c>
      <c r="BP193">
        <f t="shared" si="300"/>
        <v>16</v>
      </c>
      <c r="BQ193">
        <f t="shared" si="301"/>
        <v>47</v>
      </c>
    </row>
    <row r="194" spans="1:69">
      <c r="A194">
        <f t="shared" ref="A194" si="356">A192</f>
        <v>7.0027777777777782</v>
      </c>
      <c r="B194">
        <f t="shared" si="318"/>
        <v>111.315</v>
      </c>
      <c r="C194">
        <f>INT(G3/15)</f>
        <v>7</v>
      </c>
      <c r="D194">
        <f>L3</f>
        <v>2013</v>
      </c>
      <c r="E194">
        <f>L2</f>
        <v>12</v>
      </c>
      <c r="F194">
        <f>L4</f>
        <v>3</v>
      </c>
      <c r="H194">
        <v>21</v>
      </c>
      <c r="I194">
        <v>30</v>
      </c>
      <c r="J194">
        <f t="shared" si="337"/>
        <v>21.5</v>
      </c>
      <c r="L194">
        <f t="shared" si="249"/>
        <v>20</v>
      </c>
      <c r="M194">
        <f t="shared" si="250"/>
        <v>-13</v>
      </c>
      <c r="N194">
        <f t="shared" si="251"/>
        <v>2456630.104166667</v>
      </c>
      <c r="O194">
        <f t="shared" si="236"/>
        <v>7.9270719030230497E-4</v>
      </c>
      <c r="P194">
        <f t="shared" si="338"/>
        <v>2456630.1049593743</v>
      </c>
      <c r="Q194">
        <f t="shared" si="339"/>
        <v>0.13922258615672262</v>
      </c>
      <c r="R194">
        <f t="shared" si="252"/>
        <v>252.5863451888381</v>
      </c>
      <c r="S194">
        <f t="shared" si="253"/>
        <v>329.40998195194152</v>
      </c>
      <c r="T194">
        <f t="shared" si="254"/>
        <v>-0.99171851494914343</v>
      </c>
      <c r="U194">
        <f t="shared" si="255"/>
        <v>4.4084633691241635</v>
      </c>
      <c r="V194">
        <f t="shared" si="256"/>
        <v>5.7492887739964766</v>
      </c>
      <c r="W194">
        <f t="shared" si="257"/>
        <v>1.6702752651381419E-2</v>
      </c>
      <c r="X194">
        <f t="shared" si="258"/>
        <v>251.59462667388894</v>
      </c>
      <c r="Y194">
        <f t="shared" si="259"/>
        <v>328.41826343699239</v>
      </c>
      <c r="Z194">
        <f t="shared" si="260"/>
        <v>5.7319800206576259</v>
      </c>
      <c r="AA194">
        <f t="shared" si="261"/>
        <v>215.76906790330875</v>
      </c>
      <c r="AB194">
        <f t="shared" si="262"/>
        <v>3.7658806588719558</v>
      </c>
      <c r="AC194">
        <f t="shared" si="263"/>
        <v>23.437480635821778</v>
      </c>
      <c r="AD194">
        <f t="shared" si="264"/>
        <v>-2.2034975949163874E-3</v>
      </c>
      <c r="AE194">
        <f t="shared" si="265"/>
        <v>23.435277138226862</v>
      </c>
      <c r="AF194">
        <f t="shared" si="266"/>
        <v>2456629.5</v>
      </c>
      <c r="AG194">
        <f t="shared" si="267"/>
        <v>0.13920602327173168</v>
      </c>
      <c r="AH194">
        <f t="shared" si="268"/>
        <v>4.7989773183203397</v>
      </c>
      <c r="AI194">
        <f t="shared" si="269"/>
        <v>19.338677003895341</v>
      </c>
      <c r="AJ194">
        <f t="shared" si="270"/>
        <v>0.409022747179413</v>
      </c>
      <c r="AK194">
        <f t="shared" si="271"/>
        <v>2.7596770038953409</v>
      </c>
      <c r="AL194">
        <f t="shared" si="303"/>
        <v>151.33280474639525</v>
      </c>
      <c r="AM194">
        <f t="shared" si="272"/>
        <v>2.6412557091022997</v>
      </c>
      <c r="AN194">
        <f t="shared" si="273"/>
        <v>0.98569658532688287</v>
      </c>
      <c r="AO194" t="s">
        <v>137</v>
      </c>
      <c r="AP194">
        <f t="shared" si="274"/>
        <v>251.59173067816599</v>
      </c>
      <c r="AQ194">
        <f t="shared" si="275"/>
        <v>251</v>
      </c>
      <c r="AR194">
        <f t="shared" si="276"/>
        <v>35</v>
      </c>
      <c r="AS194">
        <f t="shared" si="277"/>
        <v>30</v>
      </c>
      <c r="AT194">
        <f t="shared" si="278"/>
        <v>4.3911040711248228</v>
      </c>
      <c r="AU194">
        <f t="shared" si="279"/>
        <v>250.06235031203482</v>
      </c>
      <c r="AV194" s="18">
        <f t="shared" si="280"/>
        <v>16.670823354135656</v>
      </c>
      <c r="AW194">
        <f t="shared" si="281"/>
        <v>4.3644113482204769</v>
      </c>
      <c r="AX194">
        <f t="shared" si="282"/>
        <v>-22.170379730292531</v>
      </c>
      <c r="AY194" t="str">
        <f t="shared" si="283"/>
        <v>NEGATIF</v>
      </c>
      <c r="AZ194">
        <f t="shared" si="284"/>
        <v>22</v>
      </c>
      <c r="BA194">
        <f t="shared" si="285"/>
        <v>10</v>
      </c>
      <c r="BB194">
        <f t="shared" si="286"/>
        <v>13</v>
      </c>
      <c r="BC194">
        <f t="shared" si="287"/>
        <v>-0.38694612271101708</v>
      </c>
      <c r="BD194">
        <f t="shared" si="288"/>
        <v>1.0157258588477935</v>
      </c>
      <c r="BE194">
        <f t="shared" si="289"/>
        <v>0.12222152900771403</v>
      </c>
      <c r="BF194">
        <f t="shared" si="290"/>
        <v>1.9428132568574878</v>
      </c>
      <c r="BG194">
        <f t="shared" si="291"/>
        <v>55.100868162535605</v>
      </c>
      <c r="BH194">
        <f t="shared" si="292"/>
        <v>16.670823354135656</v>
      </c>
      <c r="BI194">
        <f t="shared" si="293"/>
        <v>235.10086816253562</v>
      </c>
      <c r="BJ194">
        <f t="shared" si="294"/>
        <v>235</v>
      </c>
      <c r="BK194">
        <f t="shared" si="295"/>
        <v>6</v>
      </c>
      <c r="BL194">
        <f t="shared" si="296"/>
        <v>3</v>
      </c>
      <c r="BM194">
        <f t="shared" si="297"/>
        <v>-58.484102246688018</v>
      </c>
      <c r="BN194" t="str">
        <f t="shared" si="298"/>
        <v>NEGATIF</v>
      </c>
      <c r="BO194">
        <f t="shared" si="299"/>
        <v>58</v>
      </c>
      <c r="BP194">
        <f t="shared" si="300"/>
        <v>29</v>
      </c>
      <c r="BQ194">
        <f t="shared" si="301"/>
        <v>2</v>
      </c>
    </row>
    <row r="195" spans="1:69">
      <c r="A195">
        <f t="shared" ref="A195" si="357">A193</f>
        <v>7.0027777777777782</v>
      </c>
      <c r="B195">
        <f t="shared" si="318"/>
        <v>111.315</v>
      </c>
      <c r="C195">
        <f>INT(G3/15)</f>
        <v>7</v>
      </c>
      <c r="D195">
        <f>L3</f>
        <v>2013</v>
      </c>
      <c r="E195">
        <f>L2</f>
        <v>12</v>
      </c>
      <c r="F195">
        <f>L4</f>
        <v>3</v>
      </c>
      <c r="H195">
        <v>21</v>
      </c>
      <c r="I195">
        <v>45</v>
      </c>
      <c r="J195">
        <f t="shared" si="337"/>
        <v>21.75</v>
      </c>
      <c r="L195">
        <f t="shared" si="249"/>
        <v>20</v>
      </c>
      <c r="M195">
        <f t="shared" si="250"/>
        <v>-13</v>
      </c>
      <c r="N195">
        <f t="shared" si="251"/>
        <v>2456630.1145833335</v>
      </c>
      <c r="O195">
        <f t="shared" si="236"/>
        <v>7.9270719030230497E-4</v>
      </c>
      <c r="P195">
        <f t="shared" si="338"/>
        <v>2456630.1153760408</v>
      </c>
      <c r="Q195">
        <f t="shared" si="339"/>
        <v>0.1392228713495087</v>
      </c>
      <c r="R195">
        <f t="shared" si="252"/>
        <v>252.59661234867872</v>
      </c>
      <c r="S195">
        <f t="shared" si="253"/>
        <v>329.4202486213926</v>
      </c>
      <c r="T195">
        <f t="shared" si="254"/>
        <v>-0.99141984091688085</v>
      </c>
      <c r="U195">
        <f t="shared" si="255"/>
        <v>4.4086425648682104</v>
      </c>
      <c r="V195">
        <f t="shared" si="256"/>
        <v>5.7494679611816126</v>
      </c>
      <c r="W195">
        <f t="shared" si="257"/>
        <v>1.670275263940332E-2</v>
      </c>
      <c r="X195">
        <f t="shared" si="258"/>
        <v>251.60519250776184</v>
      </c>
      <c r="Y195">
        <f t="shared" si="259"/>
        <v>328.42882878047573</v>
      </c>
      <c r="Z195">
        <f t="shared" si="260"/>
        <v>5.7321644206880142</v>
      </c>
      <c r="AA195">
        <f t="shared" si="261"/>
        <v>215.7685163016001</v>
      </c>
      <c r="AB195">
        <f t="shared" si="262"/>
        <v>3.7658710316059802</v>
      </c>
      <c r="AC195">
        <f t="shared" si="263"/>
        <v>23.437480632113083</v>
      </c>
      <c r="AD195">
        <f t="shared" si="264"/>
        <v>-2.203544374948449E-3</v>
      </c>
      <c r="AE195">
        <f t="shared" si="265"/>
        <v>23.435277087738132</v>
      </c>
      <c r="AF195">
        <f t="shared" si="266"/>
        <v>2456629.5</v>
      </c>
      <c r="AG195">
        <f t="shared" si="267"/>
        <v>0.13920602327173168</v>
      </c>
      <c r="AH195">
        <f t="shared" si="268"/>
        <v>4.7989773183203397</v>
      </c>
      <c r="AI195">
        <f t="shared" si="269"/>
        <v>19.589361481232839</v>
      </c>
      <c r="AJ195">
        <f t="shared" si="270"/>
        <v>0.40902274629821844</v>
      </c>
      <c r="AK195">
        <f t="shared" si="271"/>
        <v>3.0103614812328381</v>
      </c>
      <c r="AL195">
        <f t="shared" si="303"/>
        <v>155.08176785765863</v>
      </c>
      <c r="AM195">
        <f t="shared" si="272"/>
        <v>2.7066874589296561</v>
      </c>
      <c r="AN195">
        <f t="shared" si="273"/>
        <v>0.98569501791876613</v>
      </c>
      <c r="AO195" t="s">
        <v>137</v>
      </c>
      <c r="AP195">
        <f t="shared" si="274"/>
        <v>251.60229647470044</v>
      </c>
      <c r="AQ195">
        <f t="shared" si="275"/>
        <v>251</v>
      </c>
      <c r="AR195">
        <f t="shared" si="276"/>
        <v>36</v>
      </c>
      <c r="AS195">
        <f t="shared" si="277"/>
        <v>8</v>
      </c>
      <c r="AT195">
        <f t="shared" si="278"/>
        <v>4.3912884790624442</v>
      </c>
      <c r="AU195">
        <f t="shared" si="279"/>
        <v>250.07365436083393</v>
      </c>
      <c r="AV195" s="18">
        <f t="shared" si="280"/>
        <v>16.671576957388929</v>
      </c>
      <c r="AW195">
        <f t="shared" si="281"/>
        <v>4.364608641090828</v>
      </c>
      <c r="AX195">
        <f t="shared" si="282"/>
        <v>-22.17181221629701</v>
      </c>
      <c r="AY195" t="str">
        <f t="shared" si="283"/>
        <v>NEGATIF</v>
      </c>
      <c r="AZ195">
        <f t="shared" si="284"/>
        <v>22</v>
      </c>
      <c r="BA195">
        <f t="shared" si="285"/>
        <v>10</v>
      </c>
      <c r="BB195">
        <f t="shared" si="286"/>
        <v>18</v>
      </c>
      <c r="BC195">
        <f t="shared" si="287"/>
        <v>-0.38697112430828395</v>
      </c>
      <c r="BD195">
        <f t="shared" si="288"/>
        <v>0.96169157014356432</v>
      </c>
      <c r="BE195">
        <f t="shared" si="289"/>
        <v>0.12222152900771403</v>
      </c>
      <c r="BF195">
        <f t="shared" si="290"/>
        <v>1.9428132568574878</v>
      </c>
      <c r="BG195">
        <f t="shared" si="291"/>
        <v>51.155134233145255</v>
      </c>
      <c r="BH195">
        <f t="shared" si="292"/>
        <v>16.671576957388929</v>
      </c>
      <c r="BI195">
        <f t="shared" si="293"/>
        <v>231.15513423314525</v>
      </c>
      <c r="BJ195">
        <f t="shared" si="294"/>
        <v>231</v>
      </c>
      <c r="BK195">
        <f t="shared" si="295"/>
        <v>9</v>
      </c>
      <c r="BL195">
        <f t="shared" si="296"/>
        <v>18</v>
      </c>
      <c r="BM195">
        <f t="shared" si="297"/>
        <v>-61.593491493310495</v>
      </c>
      <c r="BN195" t="str">
        <f t="shared" si="298"/>
        <v>NEGATIF</v>
      </c>
      <c r="BO195">
        <f t="shared" si="299"/>
        <v>61</v>
      </c>
      <c r="BP195">
        <f t="shared" si="300"/>
        <v>35</v>
      </c>
      <c r="BQ195">
        <f t="shared" si="301"/>
        <v>36</v>
      </c>
    </row>
    <row r="196" spans="1:69">
      <c r="A196">
        <f t="shared" ref="A196" si="358">A194</f>
        <v>7.0027777777777782</v>
      </c>
      <c r="B196">
        <f t="shared" si="318"/>
        <v>111.315</v>
      </c>
      <c r="C196">
        <f>INT(G3/15)</f>
        <v>7</v>
      </c>
      <c r="D196">
        <f>L3</f>
        <v>2013</v>
      </c>
      <c r="E196">
        <f>L2</f>
        <v>12</v>
      </c>
      <c r="F196">
        <f>L4</f>
        <v>3</v>
      </c>
      <c r="H196">
        <v>22</v>
      </c>
      <c r="I196">
        <v>0</v>
      </c>
      <c r="J196">
        <f t="shared" si="337"/>
        <v>22</v>
      </c>
      <c r="L196">
        <f t="shared" si="249"/>
        <v>20</v>
      </c>
      <c r="M196">
        <f t="shared" si="250"/>
        <v>-13</v>
      </c>
      <c r="N196">
        <f t="shared" si="251"/>
        <v>2456630.125</v>
      </c>
      <c r="O196">
        <f t="shared" ref="O196:O207" si="359">O177</f>
        <v>7.9270719030230497E-4</v>
      </c>
      <c r="P196">
        <f t="shared" si="338"/>
        <v>2456630.1257927073</v>
      </c>
      <c r="Q196">
        <f t="shared" si="339"/>
        <v>0.13922315654229478</v>
      </c>
      <c r="R196">
        <f t="shared" si="252"/>
        <v>252.60687950851934</v>
      </c>
      <c r="S196">
        <f t="shared" si="253"/>
        <v>329.43051529084369</v>
      </c>
      <c r="T196">
        <f t="shared" si="254"/>
        <v>-0.99112113329636786</v>
      </c>
      <c r="U196">
        <f t="shared" si="255"/>
        <v>4.4088217606122582</v>
      </c>
      <c r="V196">
        <f t="shared" si="256"/>
        <v>5.7496471483667477</v>
      </c>
      <c r="W196">
        <f t="shared" si="257"/>
        <v>1.6702752627425224E-2</v>
      </c>
      <c r="X196">
        <f t="shared" si="258"/>
        <v>251.61575837522298</v>
      </c>
      <c r="Y196">
        <f t="shared" si="259"/>
        <v>328.43939415754733</v>
      </c>
      <c r="Z196">
        <f t="shared" si="260"/>
        <v>5.7323488213046287</v>
      </c>
      <c r="AA196">
        <f t="shared" si="261"/>
        <v>215.76796469989145</v>
      </c>
      <c r="AB196">
        <f t="shared" si="262"/>
        <v>3.7658614043400043</v>
      </c>
      <c r="AC196">
        <f t="shared" si="263"/>
        <v>23.437480628404387</v>
      </c>
      <c r="AD196">
        <f t="shared" si="264"/>
        <v>-2.2035911380899557E-3</v>
      </c>
      <c r="AE196">
        <f t="shared" si="265"/>
        <v>23.435277037266296</v>
      </c>
      <c r="AF196">
        <f t="shared" si="266"/>
        <v>2456629.5</v>
      </c>
      <c r="AG196">
        <f t="shared" si="267"/>
        <v>0.13920602327173168</v>
      </c>
      <c r="AH196">
        <f t="shared" si="268"/>
        <v>4.7989773183203397</v>
      </c>
      <c r="AI196">
        <f t="shared" si="269"/>
        <v>19.840045958570339</v>
      </c>
      <c r="AJ196">
        <f t="shared" si="270"/>
        <v>0.4090227454173187</v>
      </c>
      <c r="AK196">
        <f t="shared" si="271"/>
        <v>3.2610459585703389</v>
      </c>
      <c r="AL196">
        <f t="shared" si="303"/>
        <v>158.83073070270274</v>
      </c>
      <c r="AM196">
        <f t="shared" si="272"/>
        <v>2.7721192041106097</v>
      </c>
      <c r="AN196">
        <f t="shared" si="273"/>
        <v>0.98569345098092798</v>
      </c>
      <c r="AO196" t="s">
        <v>137</v>
      </c>
      <c r="AP196">
        <f t="shared" si="274"/>
        <v>251.61286230482284</v>
      </c>
      <c r="AQ196">
        <f t="shared" si="275"/>
        <v>251</v>
      </c>
      <c r="AR196">
        <f t="shared" si="276"/>
        <v>36</v>
      </c>
      <c r="AS196">
        <f t="shared" si="277"/>
        <v>46</v>
      </c>
      <c r="AT196">
        <f t="shared" si="278"/>
        <v>4.3914728875862865</v>
      </c>
      <c r="AU196">
        <f t="shared" si="279"/>
        <v>250.08495867585236</v>
      </c>
      <c r="AV196" s="18">
        <f t="shared" si="280"/>
        <v>16.672330578390156</v>
      </c>
      <c r="AW196">
        <f t="shared" si="281"/>
        <v>4.3648059386075824</v>
      </c>
      <c r="AX196">
        <f t="shared" si="282"/>
        <v>-22.173243927432701</v>
      </c>
      <c r="AY196" t="str">
        <f t="shared" si="283"/>
        <v>NEGATIF</v>
      </c>
      <c r="AZ196">
        <f t="shared" si="284"/>
        <v>22</v>
      </c>
      <c r="BA196">
        <f t="shared" si="285"/>
        <v>10</v>
      </c>
      <c r="BB196">
        <f t="shared" si="286"/>
        <v>23</v>
      </c>
      <c r="BC196">
        <f t="shared" si="287"/>
        <v>-0.38699611238153925</v>
      </c>
      <c r="BD196">
        <f t="shared" si="288"/>
        <v>0.89282552166804929</v>
      </c>
      <c r="BE196">
        <f t="shared" si="289"/>
        <v>0.12222152900771403</v>
      </c>
      <c r="BF196">
        <f t="shared" si="290"/>
        <v>1.9428132568574878</v>
      </c>
      <c r="BG196">
        <f t="shared" si="291"/>
        <v>46.088869868759382</v>
      </c>
      <c r="BH196">
        <f t="shared" si="292"/>
        <v>16.672330578390156</v>
      </c>
      <c r="BI196">
        <f t="shared" si="293"/>
        <v>226.08886986875939</v>
      </c>
      <c r="BJ196">
        <f t="shared" si="294"/>
        <v>226</v>
      </c>
      <c r="BK196">
        <f t="shared" si="295"/>
        <v>5</v>
      </c>
      <c r="BL196">
        <f t="shared" si="296"/>
        <v>19</v>
      </c>
      <c r="BM196">
        <f t="shared" si="297"/>
        <v>-64.572036747748541</v>
      </c>
      <c r="BN196" t="str">
        <f t="shared" si="298"/>
        <v>NEGATIF</v>
      </c>
      <c r="BO196">
        <f t="shared" si="299"/>
        <v>64</v>
      </c>
      <c r="BP196">
        <f t="shared" si="300"/>
        <v>34</v>
      </c>
      <c r="BQ196">
        <f t="shared" si="301"/>
        <v>19</v>
      </c>
    </row>
    <row r="197" spans="1:69">
      <c r="A197">
        <f t="shared" ref="A197" si="360">A195</f>
        <v>7.0027777777777782</v>
      </c>
      <c r="B197">
        <f t="shared" si="318"/>
        <v>111.315</v>
      </c>
      <c r="C197">
        <f>INT(G3/15)</f>
        <v>7</v>
      </c>
      <c r="D197">
        <f>L3</f>
        <v>2013</v>
      </c>
      <c r="E197">
        <f>L2</f>
        <v>12</v>
      </c>
      <c r="F197">
        <f>L4</f>
        <v>3</v>
      </c>
      <c r="H197">
        <v>22</v>
      </c>
      <c r="I197">
        <v>15</v>
      </c>
      <c r="J197">
        <f t="shared" si="337"/>
        <v>22.25</v>
      </c>
      <c r="L197">
        <f t="shared" si="249"/>
        <v>20</v>
      </c>
      <c r="M197">
        <f t="shared" si="250"/>
        <v>-13</v>
      </c>
      <c r="N197">
        <f t="shared" si="251"/>
        <v>2456630.135416667</v>
      </c>
      <c r="O197">
        <f t="shared" si="359"/>
        <v>7.9270719030230497E-4</v>
      </c>
      <c r="P197">
        <f t="shared" si="338"/>
        <v>2456630.1362093743</v>
      </c>
      <c r="Q197">
        <f t="shared" si="339"/>
        <v>0.1392234417350936</v>
      </c>
      <c r="R197">
        <f t="shared" si="252"/>
        <v>252.61714666881835</v>
      </c>
      <c r="S197">
        <f t="shared" si="253"/>
        <v>329.44078196075407</v>
      </c>
      <c r="T197">
        <f t="shared" si="254"/>
        <v>-0.99082239208415768</v>
      </c>
      <c r="U197">
        <f t="shared" si="255"/>
        <v>4.4090009563643058</v>
      </c>
      <c r="V197">
        <f t="shared" si="256"/>
        <v>5.7498263355598995</v>
      </c>
      <c r="W197">
        <f t="shared" si="257"/>
        <v>1.6702752615447125E-2</v>
      </c>
      <c r="X197">
        <f t="shared" si="258"/>
        <v>251.62632427673418</v>
      </c>
      <c r="Y197">
        <f t="shared" si="259"/>
        <v>328.4499595686699</v>
      </c>
      <c r="Z197">
        <f t="shared" si="260"/>
        <v>5.7325332225155439</v>
      </c>
      <c r="AA197">
        <f t="shared" si="261"/>
        <v>215.76741309815819</v>
      </c>
      <c r="AB197">
        <f t="shared" si="262"/>
        <v>3.7658517770735993</v>
      </c>
      <c r="AC197">
        <f t="shared" si="263"/>
        <v>23.437480624695691</v>
      </c>
      <c r="AD197">
        <f t="shared" si="264"/>
        <v>-2.2036378843388314E-3</v>
      </c>
      <c r="AE197">
        <f t="shared" si="265"/>
        <v>23.435276986811353</v>
      </c>
      <c r="AF197">
        <f t="shared" si="266"/>
        <v>2456629.5</v>
      </c>
      <c r="AG197">
        <f t="shared" si="267"/>
        <v>0.13920602327173168</v>
      </c>
      <c r="AH197">
        <f t="shared" si="268"/>
        <v>4.7989773183203397</v>
      </c>
      <c r="AI197">
        <f t="shared" si="269"/>
        <v>20.090730435907837</v>
      </c>
      <c r="AJ197">
        <f t="shared" si="270"/>
        <v>0.40902274453671383</v>
      </c>
      <c r="AK197">
        <f t="shared" si="271"/>
        <v>3.5117304359078361</v>
      </c>
      <c r="AL197">
        <f t="shared" si="303"/>
        <v>162.57969328113526</v>
      </c>
      <c r="AM197">
        <f t="shared" si="272"/>
        <v>2.8375509446383131</v>
      </c>
      <c r="AN197">
        <f t="shared" si="273"/>
        <v>0.98569188451335288</v>
      </c>
      <c r="AO197" t="s">
        <v>137</v>
      </c>
      <c r="AP197">
        <f t="shared" si="274"/>
        <v>251.62342816899508</v>
      </c>
      <c r="AQ197">
        <f t="shared" si="275"/>
        <v>251</v>
      </c>
      <c r="AR197">
        <f t="shared" si="276"/>
        <v>37</v>
      </c>
      <c r="AS197">
        <f t="shared" si="277"/>
        <v>24</v>
      </c>
      <c r="AT197">
        <f t="shared" si="278"/>
        <v>4.3916572967044107</v>
      </c>
      <c r="AU197">
        <f t="shared" si="279"/>
        <v>250.09626325748229</v>
      </c>
      <c r="AV197" s="18">
        <f t="shared" si="280"/>
        <v>16.673084217165485</v>
      </c>
      <c r="AW197">
        <f t="shared" si="281"/>
        <v>4.3650032407775852</v>
      </c>
      <c r="AX197">
        <f t="shared" si="282"/>
        <v>-22.174674863683116</v>
      </c>
      <c r="AY197" t="str">
        <f t="shared" si="283"/>
        <v>NEGATIF</v>
      </c>
      <c r="AZ197">
        <f t="shared" si="284"/>
        <v>22</v>
      </c>
      <c r="BA197">
        <f t="shared" si="285"/>
        <v>10</v>
      </c>
      <c r="BB197">
        <f t="shared" si="286"/>
        <v>28</v>
      </c>
      <c r="BC197">
        <f t="shared" si="287"/>
        <v>-0.38702108693049514</v>
      </c>
      <c r="BD197">
        <f t="shared" si="288"/>
        <v>0.80440252773305798</v>
      </c>
      <c r="BE197">
        <f t="shared" si="289"/>
        <v>0.12222152900771403</v>
      </c>
      <c r="BF197">
        <f t="shared" si="290"/>
        <v>1.9428132568574878</v>
      </c>
      <c r="BG197">
        <f t="shared" si="291"/>
        <v>39.560496047674974</v>
      </c>
      <c r="BH197">
        <f t="shared" si="292"/>
        <v>16.673084217165485</v>
      </c>
      <c r="BI197">
        <f t="shared" si="293"/>
        <v>219.56049604767497</v>
      </c>
      <c r="BJ197">
        <f t="shared" si="294"/>
        <v>219</v>
      </c>
      <c r="BK197">
        <f t="shared" si="295"/>
        <v>33</v>
      </c>
      <c r="BL197">
        <f t="shared" si="296"/>
        <v>37</v>
      </c>
      <c r="BM197">
        <f t="shared" si="297"/>
        <v>-67.366958347693142</v>
      </c>
      <c r="BN197" t="str">
        <f t="shared" si="298"/>
        <v>NEGATIF</v>
      </c>
      <c r="BO197">
        <f t="shared" si="299"/>
        <v>67</v>
      </c>
      <c r="BP197">
        <f t="shared" si="300"/>
        <v>22</v>
      </c>
      <c r="BQ197">
        <f t="shared" si="301"/>
        <v>1</v>
      </c>
    </row>
    <row r="198" spans="1:69">
      <c r="A198">
        <f t="shared" ref="A198" si="361">A196</f>
        <v>7.0027777777777782</v>
      </c>
      <c r="B198">
        <f t="shared" si="318"/>
        <v>111.315</v>
      </c>
      <c r="C198">
        <f>INT(G3/15)</f>
        <v>7</v>
      </c>
      <c r="D198">
        <f>L3</f>
        <v>2013</v>
      </c>
      <c r="E198">
        <f>L2</f>
        <v>12</v>
      </c>
      <c r="F198">
        <f>L4</f>
        <v>3</v>
      </c>
      <c r="H198">
        <v>22</v>
      </c>
      <c r="I198">
        <v>30</v>
      </c>
      <c r="J198">
        <f t="shared" si="337"/>
        <v>22.5</v>
      </c>
      <c r="L198">
        <f t="shared" si="249"/>
        <v>20</v>
      </c>
      <c r="M198">
        <f t="shared" si="250"/>
        <v>-13</v>
      </c>
      <c r="N198">
        <f t="shared" si="251"/>
        <v>2456630.1458333335</v>
      </c>
      <c r="O198">
        <f t="shared" si="359"/>
        <v>7.9270719030230497E-4</v>
      </c>
      <c r="P198">
        <f t="shared" si="338"/>
        <v>2456630.1466260408</v>
      </c>
      <c r="Q198">
        <f t="shared" si="339"/>
        <v>0.13922372692787968</v>
      </c>
      <c r="R198">
        <f t="shared" si="252"/>
        <v>252.62741382865806</v>
      </c>
      <c r="S198">
        <f t="shared" si="253"/>
        <v>329.45104863020515</v>
      </c>
      <c r="T198">
        <f t="shared" si="254"/>
        <v>-0.99052361731690342</v>
      </c>
      <c r="U198">
        <f t="shared" si="255"/>
        <v>4.4091801521083376</v>
      </c>
      <c r="V198">
        <f t="shared" si="256"/>
        <v>5.7500055227450346</v>
      </c>
      <c r="W198">
        <f t="shared" si="257"/>
        <v>1.6702752603469029E-2</v>
      </c>
      <c r="X198">
        <f t="shared" si="258"/>
        <v>251.63689021134115</v>
      </c>
      <c r="Y198">
        <f t="shared" si="259"/>
        <v>328.46052501288824</v>
      </c>
      <c r="Z198">
        <f t="shared" si="260"/>
        <v>5.7327176243040903</v>
      </c>
      <c r="AA198">
        <f t="shared" si="261"/>
        <v>215.76686149644954</v>
      </c>
      <c r="AB198">
        <f t="shared" si="262"/>
        <v>3.7658421498076238</v>
      </c>
      <c r="AC198">
        <f t="shared" si="263"/>
        <v>23.437480620986996</v>
      </c>
      <c r="AD198">
        <f t="shared" si="264"/>
        <v>-2.2036846136867434E-3</v>
      </c>
      <c r="AE198">
        <f t="shared" si="265"/>
        <v>23.43527693637331</v>
      </c>
      <c r="AF198">
        <f t="shared" si="266"/>
        <v>2456629.5</v>
      </c>
      <c r="AG198">
        <f t="shared" si="267"/>
        <v>0.13920602327173168</v>
      </c>
      <c r="AH198">
        <f t="shared" si="268"/>
        <v>4.7989773183203397</v>
      </c>
      <c r="AI198">
        <f t="shared" si="269"/>
        <v>20.341414913245337</v>
      </c>
      <c r="AJ198">
        <f t="shared" si="270"/>
        <v>0.4090227436564039</v>
      </c>
      <c r="AK198">
        <f t="shared" si="271"/>
        <v>3.7624149132453368</v>
      </c>
      <c r="AL198">
        <f t="shared" si="303"/>
        <v>166.32865559407941</v>
      </c>
      <c r="AM198">
        <f t="shared" si="272"/>
        <v>2.9029826805323706</v>
      </c>
      <c r="AN198">
        <f t="shared" si="273"/>
        <v>0.98569031851623612</v>
      </c>
      <c r="AO198" t="s">
        <v>137</v>
      </c>
      <c r="AP198">
        <f t="shared" si="274"/>
        <v>251.6339940662628</v>
      </c>
      <c r="AQ198">
        <f t="shared" si="275"/>
        <v>251</v>
      </c>
      <c r="AR198">
        <f t="shared" si="276"/>
        <v>38</v>
      </c>
      <c r="AS198">
        <f t="shared" si="277"/>
        <v>2</v>
      </c>
      <c r="AT198">
        <f t="shared" si="278"/>
        <v>4.39184170640016</v>
      </c>
      <c r="AU198">
        <f t="shared" si="279"/>
        <v>250.10756810460066</v>
      </c>
      <c r="AV198" s="18">
        <f t="shared" si="280"/>
        <v>16.673837873640043</v>
      </c>
      <c r="AW198">
        <f t="shared" si="281"/>
        <v>4.3652005475812352</v>
      </c>
      <c r="AX198">
        <f t="shared" si="282"/>
        <v>-22.176105024840009</v>
      </c>
      <c r="AY198" t="str">
        <f t="shared" si="283"/>
        <v>NEGATIF</v>
      </c>
      <c r="AZ198">
        <f t="shared" si="284"/>
        <v>22</v>
      </c>
      <c r="BA198">
        <f t="shared" si="285"/>
        <v>10</v>
      </c>
      <c r="BB198">
        <f t="shared" si="286"/>
        <v>33</v>
      </c>
      <c r="BC198">
        <f t="shared" si="287"/>
        <v>-0.38704604795151704</v>
      </c>
      <c r="BD198">
        <f t="shared" si="288"/>
        <v>0.69046090975413188</v>
      </c>
      <c r="BE198">
        <f t="shared" si="289"/>
        <v>0.12222152900771403</v>
      </c>
      <c r="BF198">
        <f t="shared" si="290"/>
        <v>1.9428132568574878</v>
      </c>
      <c r="BG198">
        <f t="shared" si="291"/>
        <v>31.202112166789533</v>
      </c>
      <c r="BH198">
        <f t="shared" si="292"/>
        <v>16.673837873640043</v>
      </c>
      <c r="BI198">
        <f t="shared" si="293"/>
        <v>211.20211216678953</v>
      </c>
      <c r="BJ198">
        <f t="shared" si="294"/>
        <v>211</v>
      </c>
      <c r="BK198">
        <f t="shared" si="295"/>
        <v>12</v>
      </c>
      <c r="BL198">
        <f t="shared" si="296"/>
        <v>7</v>
      </c>
      <c r="BM198">
        <f t="shared" si="297"/>
        <v>-69.90052956473302</v>
      </c>
      <c r="BN198" t="str">
        <f t="shared" si="298"/>
        <v>NEGATIF</v>
      </c>
      <c r="BO198">
        <f t="shared" si="299"/>
        <v>69</v>
      </c>
      <c r="BP198">
        <f t="shared" si="300"/>
        <v>54</v>
      </c>
      <c r="BQ198">
        <f t="shared" si="301"/>
        <v>1</v>
      </c>
    </row>
    <row r="199" spans="1:69">
      <c r="A199">
        <f t="shared" ref="A199" si="362">A197</f>
        <v>7.0027777777777782</v>
      </c>
      <c r="B199">
        <f t="shared" si="318"/>
        <v>111.315</v>
      </c>
      <c r="C199">
        <f>INT(G3/15)</f>
        <v>7</v>
      </c>
      <c r="D199">
        <f>L3</f>
        <v>2013</v>
      </c>
      <c r="E199">
        <f>L2</f>
        <v>12</v>
      </c>
      <c r="F199">
        <f>L4</f>
        <v>3</v>
      </c>
      <c r="H199">
        <v>22</v>
      </c>
      <c r="I199">
        <v>45</v>
      </c>
      <c r="J199">
        <f t="shared" si="337"/>
        <v>22.75</v>
      </c>
      <c r="L199">
        <f t="shared" si="249"/>
        <v>20</v>
      </c>
      <c r="M199">
        <f t="shared" si="250"/>
        <v>-13</v>
      </c>
      <c r="N199">
        <f t="shared" si="251"/>
        <v>2456630.15625</v>
      </c>
      <c r="O199">
        <f t="shared" si="359"/>
        <v>7.9270719030230497E-4</v>
      </c>
      <c r="P199">
        <f t="shared" si="338"/>
        <v>2456630.1570427073</v>
      </c>
      <c r="Q199">
        <f t="shared" si="339"/>
        <v>0.13922401212066576</v>
      </c>
      <c r="R199">
        <f t="shared" si="252"/>
        <v>252.63768098849869</v>
      </c>
      <c r="S199">
        <f t="shared" si="253"/>
        <v>329.46131529965623</v>
      </c>
      <c r="T199">
        <f t="shared" si="254"/>
        <v>-0.9902248089911645</v>
      </c>
      <c r="U199">
        <f t="shared" si="255"/>
        <v>4.4093593478523845</v>
      </c>
      <c r="V199">
        <f t="shared" si="256"/>
        <v>5.7501847099301697</v>
      </c>
      <c r="W199">
        <f t="shared" si="257"/>
        <v>1.6702752591490934E-2</v>
      </c>
      <c r="X199">
        <f t="shared" si="258"/>
        <v>251.64745617950751</v>
      </c>
      <c r="Y199">
        <f t="shared" si="259"/>
        <v>328.47109049066506</v>
      </c>
      <c r="Z199">
        <f t="shared" si="260"/>
        <v>5.7329020266783415</v>
      </c>
      <c r="AA199">
        <f t="shared" si="261"/>
        <v>215.76630989474089</v>
      </c>
      <c r="AB199">
        <f t="shared" si="262"/>
        <v>3.7658325225416482</v>
      </c>
      <c r="AC199">
        <f t="shared" si="263"/>
        <v>23.4374806172783</v>
      </c>
      <c r="AD199">
        <f t="shared" si="264"/>
        <v>-2.2037313261316269E-3</v>
      </c>
      <c r="AE199">
        <f t="shared" si="265"/>
        <v>23.43527688595217</v>
      </c>
      <c r="AF199">
        <f t="shared" si="266"/>
        <v>2456629.5</v>
      </c>
      <c r="AG199">
        <f t="shared" si="267"/>
        <v>0.13920602327173168</v>
      </c>
      <c r="AH199">
        <f t="shared" si="268"/>
        <v>4.7989773183203397</v>
      </c>
      <c r="AI199">
        <f t="shared" si="269"/>
        <v>20.592099390582838</v>
      </c>
      <c r="AJ199">
        <f t="shared" si="270"/>
        <v>0.409022742776389</v>
      </c>
      <c r="AK199">
        <f t="shared" si="271"/>
        <v>4.0130993905828376</v>
      </c>
      <c r="AL199">
        <f t="shared" si="303"/>
        <v>170.07761764114125</v>
      </c>
      <c r="AM199">
        <f t="shared" si="272"/>
        <v>2.9684144117859064</v>
      </c>
      <c r="AN199">
        <f t="shared" si="273"/>
        <v>0.98568875298956204</v>
      </c>
      <c r="AO199" t="s">
        <v>137</v>
      </c>
      <c r="AP199">
        <f t="shared" si="274"/>
        <v>251.64455999708966</v>
      </c>
      <c r="AQ199">
        <f t="shared" si="275"/>
        <v>251</v>
      </c>
      <c r="AR199">
        <f t="shared" si="276"/>
        <v>38</v>
      </c>
      <c r="AS199">
        <f t="shared" si="277"/>
        <v>40</v>
      </c>
      <c r="AT199">
        <f t="shared" si="278"/>
        <v>4.3920261166816266</v>
      </c>
      <c r="AU199">
        <f t="shared" si="279"/>
        <v>250.11887321760133</v>
      </c>
      <c r="AV199" s="18">
        <f t="shared" si="280"/>
        <v>16.674591547840087</v>
      </c>
      <c r="AW199">
        <f t="shared" si="281"/>
        <v>4.365397859025407</v>
      </c>
      <c r="AX199">
        <f t="shared" si="282"/>
        <v>-22.177534410887226</v>
      </c>
      <c r="AY199" t="str">
        <f t="shared" si="283"/>
        <v>NEGATIF</v>
      </c>
      <c r="AZ199">
        <f t="shared" si="284"/>
        <v>22</v>
      </c>
      <c r="BA199">
        <f t="shared" si="285"/>
        <v>10</v>
      </c>
      <c r="BB199">
        <f t="shared" si="286"/>
        <v>39</v>
      </c>
      <c r="BC199">
        <f t="shared" si="287"/>
        <v>-0.38707099544432305</v>
      </c>
      <c r="BD199">
        <f t="shared" si="288"/>
        <v>0.54457959088705943</v>
      </c>
      <c r="BE199">
        <f t="shared" si="289"/>
        <v>0.12222152900771403</v>
      </c>
      <c r="BF199">
        <f t="shared" si="290"/>
        <v>1.9428132568574878</v>
      </c>
      <c r="BG199">
        <f t="shared" si="291"/>
        <v>20.778759329098406</v>
      </c>
      <c r="BH199">
        <f t="shared" si="292"/>
        <v>16.674591547840087</v>
      </c>
      <c r="BI199">
        <f t="shared" si="293"/>
        <v>200.77875932909842</v>
      </c>
      <c r="BJ199">
        <f t="shared" si="294"/>
        <v>200</v>
      </c>
      <c r="BK199">
        <f t="shared" si="295"/>
        <v>46</v>
      </c>
      <c r="BL199">
        <f t="shared" si="296"/>
        <v>43</v>
      </c>
      <c r="BM199">
        <f t="shared" si="297"/>
        <v>-72.06080746271752</v>
      </c>
      <c r="BN199" t="str">
        <f t="shared" si="298"/>
        <v>NEGATIF</v>
      </c>
      <c r="BO199">
        <f t="shared" si="299"/>
        <v>72</v>
      </c>
      <c r="BP199">
        <f t="shared" si="300"/>
        <v>3</v>
      </c>
      <c r="BQ199">
        <f t="shared" si="301"/>
        <v>38</v>
      </c>
    </row>
    <row r="200" spans="1:69">
      <c r="A200">
        <f t="shared" ref="A200" si="363">A198</f>
        <v>7.0027777777777782</v>
      </c>
      <c r="B200">
        <f t="shared" si="318"/>
        <v>111.315</v>
      </c>
      <c r="C200">
        <f>INT(G3/15)</f>
        <v>7</v>
      </c>
      <c r="D200">
        <f>L3</f>
        <v>2013</v>
      </c>
      <c r="E200">
        <f>L2</f>
        <v>12</v>
      </c>
      <c r="F200">
        <f>L4</f>
        <v>3</v>
      </c>
      <c r="H200">
        <v>23</v>
      </c>
      <c r="I200">
        <v>0</v>
      </c>
      <c r="J200">
        <f t="shared" si="337"/>
        <v>23</v>
      </c>
      <c r="L200">
        <f t="shared" si="249"/>
        <v>20</v>
      </c>
      <c r="M200">
        <f t="shared" si="250"/>
        <v>-13</v>
      </c>
      <c r="N200">
        <f t="shared" si="251"/>
        <v>2456630.166666667</v>
      </c>
      <c r="O200">
        <f t="shared" si="359"/>
        <v>7.9270719030230497E-4</v>
      </c>
      <c r="P200">
        <f t="shared" si="338"/>
        <v>2456630.1674593743</v>
      </c>
      <c r="Q200">
        <f t="shared" si="339"/>
        <v>0.13922429731346458</v>
      </c>
      <c r="R200">
        <f t="shared" si="252"/>
        <v>252.6479481487977</v>
      </c>
      <c r="S200">
        <f t="shared" si="253"/>
        <v>329.47158196956661</v>
      </c>
      <c r="T200">
        <f t="shared" si="254"/>
        <v>-0.98992596710349545</v>
      </c>
      <c r="U200">
        <f t="shared" si="255"/>
        <v>4.4095385436044321</v>
      </c>
      <c r="V200">
        <f t="shared" si="256"/>
        <v>5.7503638971233215</v>
      </c>
      <c r="W200">
        <f t="shared" si="257"/>
        <v>1.6702752579512835E-2</v>
      </c>
      <c r="X200">
        <f t="shared" si="258"/>
        <v>251.65802218169421</v>
      </c>
      <c r="Y200">
        <f t="shared" si="259"/>
        <v>328.48165600246313</v>
      </c>
      <c r="Z200">
        <f t="shared" si="260"/>
        <v>5.7330864296463764</v>
      </c>
      <c r="AA200">
        <f t="shared" si="261"/>
        <v>215.76575829300756</v>
      </c>
      <c r="AB200">
        <f t="shared" si="262"/>
        <v>3.7658228952752419</v>
      </c>
      <c r="AC200">
        <f t="shared" si="263"/>
        <v>23.437480613569605</v>
      </c>
      <c r="AD200">
        <f t="shared" si="264"/>
        <v>-2.2037780216714112E-3</v>
      </c>
      <c r="AE200">
        <f t="shared" si="265"/>
        <v>23.435276835547935</v>
      </c>
      <c r="AF200">
        <f t="shared" si="266"/>
        <v>2456629.5</v>
      </c>
      <c r="AG200">
        <f t="shared" si="267"/>
        <v>0.13920602327173168</v>
      </c>
      <c r="AH200">
        <f t="shared" si="268"/>
        <v>4.7989773183203397</v>
      </c>
      <c r="AI200">
        <f t="shared" si="269"/>
        <v>20.842783867920339</v>
      </c>
      <c r="AJ200">
        <f t="shared" si="270"/>
        <v>0.40902274189666915</v>
      </c>
      <c r="AK200">
        <f t="shared" si="271"/>
        <v>4.2637838679203384</v>
      </c>
      <c r="AL200">
        <f t="shared" si="303"/>
        <v>173.82657942192964</v>
      </c>
      <c r="AM200">
        <f t="shared" si="272"/>
        <v>3.0338461383920938</v>
      </c>
      <c r="AN200">
        <f t="shared" si="273"/>
        <v>0.98568718793331533</v>
      </c>
      <c r="AO200" t="s">
        <v>137</v>
      </c>
      <c r="AP200">
        <f t="shared" si="274"/>
        <v>251.65512596193659</v>
      </c>
      <c r="AQ200">
        <f t="shared" si="275"/>
        <v>251</v>
      </c>
      <c r="AR200">
        <f t="shared" si="276"/>
        <v>39</v>
      </c>
      <c r="AS200">
        <f t="shared" si="277"/>
        <v>18</v>
      </c>
      <c r="AT200">
        <f t="shared" si="278"/>
        <v>4.3922105275568555</v>
      </c>
      <c r="AU200">
        <f t="shared" si="279"/>
        <v>250.13017859687545</v>
      </c>
      <c r="AV200" s="18">
        <f t="shared" si="280"/>
        <v>16.675345239791696</v>
      </c>
      <c r="AW200">
        <f t="shared" si="281"/>
        <v>4.3655951751169271</v>
      </c>
      <c r="AX200">
        <f t="shared" si="282"/>
        <v>-22.178963021808148</v>
      </c>
      <c r="AY200" t="str">
        <f t="shared" si="283"/>
        <v>NEGATIF</v>
      </c>
      <c r="AZ200">
        <f t="shared" si="284"/>
        <v>22</v>
      </c>
      <c r="BA200">
        <f t="shared" si="285"/>
        <v>10</v>
      </c>
      <c r="BB200">
        <f t="shared" si="286"/>
        <v>44</v>
      </c>
      <c r="BC200">
        <f t="shared" si="287"/>
        <v>-0.38709592940862309</v>
      </c>
      <c r="BD200">
        <f t="shared" si="288"/>
        <v>0.3626577647722552</v>
      </c>
      <c r="BE200">
        <f t="shared" si="289"/>
        <v>0.12222152900771403</v>
      </c>
      <c r="BF200">
        <f t="shared" si="290"/>
        <v>1.9428132568574878</v>
      </c>
      <c r="BG200">
        <f t="shared" si="291"/>
        <v>8.506123092808183</v>
      </c>
      <c r="BH200">
        <f t="shared" si="292"/>
        <v>16.675345239791696</v>
      </c>
      <c r="BI200">
        <f t="shared" si="293"/>
        <v>188.5061230928082</v>
      </c>
      <c r="BJ200">
        <f t="shared" si="294"/>
        <v>188</v>
      </c>
      <c r="BK200">
        <f t="shared" si="295"/>
        <v>30</v>
      </c>
      <c r="BL200">
        <f t="shared" si="296"/>
        <v>22</v>
      </c>
      <c r="BM200">
        <f t="shared" si="297"/>
        <v>-73.697997254789499</v>
      </c>
      <c r="BN200" t="str">
        <f t="shared" si="298"/>
        <v>NEGATIF</v>
      </c>
      <c r="BO200">
        <f t="shared" si="299"/>
        <v>73</v>
      </c>
      <c r="BP200">
        <f t="shared" si="300"/>
        <v>41</v>
      </c>
      <c r="BQ200">
        <f t="shared" si="301"/>
        <v>52</v>
      </c>
    </row>
    <row r="201" spans="1:69">
      <c r="A201">
        <f t="shared" ref="A201" si="364">A199</f>
        <v>7.0027777777777782</v>
      </c>
      <c r="B201">
        <f t="shared" si="318"/>
        <v>111.315</v>
      </c>
      <c r="C201">
        <f>INT(G3/15)</f>
        <v>7</v>
      </c>
      <c r="D201">
        <f>L3</f>
        <v>2013</v>
      </c>
      <c r="E201">
        <f>L2</f>
        <v>12</v>
      </c>
      <c r="F201">
        <f>L4</f>
        <v>3</v>
      </c>
      <c r="H201">
        <v>23</v>
      </c>
      <c r="I201">
        <v>15</v>
      </c>
      <c r="J201">
        <f t="shared" si="337"/>
        <v>23.25</v>
      </c>
      <c r="L201">
        <f t="shared" si="249"/>
        <v>20</v>
      </c>
      <c r="M201">
        <f t="shared" si="250"/>
        <v>-13</v>
      </c>
      <c r="N201">
        <f t="shared" si="251"/>
        <v>2456630.1770833335</v>
      </c>
      <c r="O201">
        <f t="shared" si="359"/>
        <v>7.9270719030230497E-4</v>
      </c>
      <c r="P201">
        <f t="shared" si="338"/>
        <v>2456630.1778760408</v>
      </c>
      <c r="Q201">
        <f t="shared" si="339"/>
        <v>0.13922458250625067</v>
      </c>
      <c r="R201">
        <f t="shared" si="252"/>
        <v>252.65821530863832</v>
      </c>
      <c r="S201">
        <f t="shared" si="253"/>
        <v>329.4818486390177</v>
      </c>
      <c r="T201">
        <f t="shared" si="254"/>
        <v>-0.9896270916905624</v>
      </c>
      <c r="U201">
        <f t="shared" si="255"/>
        <v>4.4097177393484799</v>
      </c>
      <c r="V201">
        <f t="shared" si="256"/>
        <v>5.7505430843084566</v>
      </c>
      <c r="W201">
        <f t="shared" si="257"/>
        <v>1.6702752567534739E-2</v>
      </c>
      <c r="X201">
        <f t="shared" si="258"/>
        <v>251.66858821694777</v>
      </c>
      <c r="Y201">
        <f t="shared" si="259"/>
        <v>328.49222154732712</v>
      </c>
      <c r="Z201">
        <f t="shared" si="260"/>
        <v>5.7332708331915203</v>
      </c>
      <c r="AA201">
        <f t="shared" si="261"/>
        <v>215.76520669129891</v>
      </c>
      <c r="AB201">
        <f t="shared" si="262"/>
        <v>3.7658132680092664</v>
      </c>
      <c r="AC201">
        <f t="shared" si="263"/>
        <v>23.437480609860909</v>
      </c>
      <c r="AD201">
        <f t="shared" si="264"/>
        <v>-2.2038247002977712E-3</v>
      </c>
      <c r="AE201">
        <f t="shared" si="265"/>
        <v>23.43527678516061</v>
      </c>
      <c r="AF201">
        <f t="shared" si="266"/>
        <v>2456629.5</v>
      </c>
      <c r="AG201">
        <f t="shared" si="267"/>
        <v>0.13920602327173168</v>
      </c>
      <c r="AH201">
        <f t="shared" si="268"/>
        <v>4.7989773183203397</v>
      </c>
      <c r="AI201">
        <f t="shared" si="269"/>
        <v>21.09346834525784</v>
      </c>
      <c r="AJ201">
        <f t="shared" si="270"/>
        <v>0.40902274101724445</v>
      </c>
      <c r="AK201">
        <f t="shared" si="271"/>
        <v>4.5144683452578391</v>
      </c>
      <c r="AL201">
        <f t="shared" si="303"/>
        <v>177.57554093756698</v>
      </c>
      <c r="AM201">
        <f t="shared" si="272"/>
        <v>3.0992778603705222</v>
      </c>
      <c r="AN201">
        <f t="shared" si="273"/>
        <v>0.98568562334769094</v>
      </c>
      <c r="AO201" t="s">
        <v>137</v>
      </c>
      <c r="AP201">
        <f t="shared" si="274"/>
        <v>251.66569195985014</v>
      </c>
      <c r="AQ201">
        <f t="shared" si="275"/>
        <v>251</v>
      </c>
      <c r="AR201">
        <f t="shared" si="276"/>
        <v>39</v>
      </c>
      <c r="AS201">
        <f t="shared" si="277"/>
        <v>56</v>
      </c>
      <c r="AT201">
        <f t="shared" si="278"/>
        <v>4.3923949390092059</v>
      </c>
      <c r="AU201">
        <f t="shared" si="279"/>
        <v>250.14148424130059</v>
      </c>
      <c r="AV201" s="18">
        <f t="shared" si="280"/>
        <v>16.676098949420041</v>
      </c>
      <c r="AW201">
        <f t="shared" si="281"/>
        <v>4.3657924958362049</v>
      </c>
      <c r="AX201">
        <f t="shared" si="282"/>
        <v>-22.180390857394976</v>
      </c>
      <c r="AY201" t="str">
        <f t="shared" si="283"/>
        <v>NEGATIF</v>
      </c>
      <c r="AZ201">
        <f t="shared" si="284"/>
        <v>22</v>
      </c>
      <c r="BA201">
        <f t="shared" si="285"/>
        <v>10</v>
      </c>
      <c r="BB201">
        <f t="shared" si="286"/>
        <v>49</v>
      </c>
      <c r="BC201">
        <f t="shared" si="287"/>
        <v>-0.38712084984079037</v>
      </c>
      <c r="BD201">
        <f t="shared" si="288"/>
        <v>0.14845985454942598</v>
      </c>
      <c r="BE201">
        <f t="shared" si="289"/>
        <v>0.12222152900771403</v>
      </c>
      <c r="BF201">
        <f t="shared" si="290"/>
        <v>1.9428132568574878</v>
      </c>
      <c r="BG201">
        <f t="shared" si="291"/>
        <v>-4.6727926473918791</v>
      </c>
      <c r="BH201">
        <f t="shared" si="292"/>
        <v>16.676098949420041</v>
      </c>
      <c r="BI201">
        <f t="shared" si="293"/>
        <v>175.32720735260813</v>
      </c>
      <c r="BJ201">
        <f t="shared" si="294"/>
        <v>175</v>
      </c>
      <c r="BK201">
        <f t="shared" si="295"/>
        <v>19</v>
      </c>
      <c r="BL201">
        <f t="shared" si="296"/>
        <v>37</v>
      </c>
      <c r="BM201">
        <f t="shared" si="297"/>
        <v>-74.643372304022137</v>
      </c>
      <c r="BN201" t="str">
        <f t="shared" si="298"/>
        <v>NEGATIF</v>
      </c>
      <c r="BO201">
        <f t="shared" si="299"/>
        <v>74</v>
      </c>
      <c r="BP201">
        <f t="shared" si="300"/>
        <v>38</v>
      </c>
      <c r="BQ201">
        <f t="shared" si="301"/>
        <v>36</v>
      </c>
    </row>
    <row r="202" spans="1:69">
      <c r="A202">
        <f t="shared" ref="A202" si="365">A200</f>
        <v>7.0027777777777782</v>
      </c>
      <c r="B202">
        <f t="shared" si="318"/>
        <v>111.315</v>
      </c>
      <c r="C202">
        <f>INT(G3/15)</f>
        <v>7</v>
      </c>
      <c r="D202">
        <f>L3</f>
        <v>2013</v>
      </c>
      <c r="E202">
        <f>L2</f>
        <v>12</v>
      </c>
      <c r="F202">
        <f>L4</f>
        <v>3</v>
      </c>
      <c r="H202">
        <v>23</v>
      </c>
      <c r="I202">
        <v>30</v>
      </c>
      <c r="J202">
        <f t="shared" si="337"/>
        <v>23.5</v>
      </c>
      <c r="L202">
        <f t="shared" si="249"/>
        <v>20</v>
      </c>
      <c r="M202">
        <f t="shared" si="250"/>
        <v>-13</v>
      </c>
      <c r="N202">
        <f t="shared" si="251"/>
        <v>2456630.1875</v>
      </c>
      <c r="O202">
        <f t="shared" si="359"/>
        <v>7.9270719030230497E-4</v>
      </c>
      <c r="P202">
        <f t="shared" si="338"/>
        <v>2456630.1882927073</v>
      </c>
      <c r="Q202">
        <f t="shared" si="339"/>
        <v>0.13922486769903672</v>
      </c>
      <c r="R202">
        <f t="shared" si="252"/>
        <v>252.66848246847712</v>
      </c>
      <c r="S202">
        <f t="shared" si="253"/>
        <v>329.49211530846787</v>
      </c>
      <c r="T202">
        <f t="shared" si="254"/>
        <v>-0.98932818274895085</v>
      </c>
      <c r="U202">
        <f t="shared" si="255"/>
        <v>4.4098969350924957</v>
      </c>
      <c r="V202">
        <f t="shared" si="256"/>
        <v>5.7507222714935757</v>
      </c>
      <c r="W202">
        <f t="shared" si="257"/>
        <v>1.670275255555664E-2</v>
      </c>
      <c r="X202">
        <f t="shared" si="258"/>
        <v>251.67915428572817</v>
      </c>
      <c r="Y202">
        <f t="shared" si="259"/>
        <v>328.5027871257189</v>
      </c>
      <c r="Z202">
        <f t="shared" si="260"/>
        <v>5.7334552373218344</v>
      </c>
      <c r="AA202">
        <f t="shared" si="261"/>
        <v>215.76465508959032</v>
      </c>
      <c r="AB202">
        <f t="shared" si="262"/>
        <v>3.7658036407432918</v>
      </c>
      <c r="AC202">
        <f t="shared" si="263"/>
        <v>23.437480606152214</v>
      </c>
      <c r="AD202">
        <f t="shared" si="264"/>
        <v>-2.2038713620086371E-3</v>
      </c>
      <c r="AE202">
        <f t="shared" si="265"/>
        <v>23.435276734790204</v>
      </c>
      <c r="AF202">
        <f t="shared" si="266"/>
        <v>2456629.5</v>
      </c>
      <c r="AG202">
        <f t="shared" si="267"/>
        <v>0.13920602327173168</v>
      </c>
      <c r="AH202">
        <f t="shared" si="268"/>
        <v>4.7989773183203397</v>
      </c>
      <c r="AI202">
        <f t="shared" si="269"/>
        <v>21.344152822595341</v>
      </c>
      <c r="AJ202">
        <f t="shared" si="270"/>
        <v>0.40902274013811502</v>
      </c>
      <c r="AK202">
        <f t="shared" si="271"/>
        <v>4.7651528225953399</v>
      </c>
      <c r="AL202">
        <f t="shared" si="303"/>
        <v>181.32450218766334</v>
      </c>
      <c r="AM202">
        <f t="shared" si="272"/>
        <v>3.1647095777143863</v>
      </c>
      <c r="AN202">
        <f t="shared" si="273"/>
        <v>0.98568405923267377</v>
      </c>
      <c r="AO202" t="s">
        <v>137</v>
      </c>
      <c r="AP202">
        <f t="shared" si="274"/>
        <v>251.67625799129027</v>
      </c>
      <c r="AQ202">
        <f t="shared" si="275"/>
        <v>251</v>
      </c>
      <c r="AR202">
        <f t="shared" si="276"/>
        <v>40</v>
      </c>
      <c r="AS202">
        <f t="shared" si="277"/>
        <v>34</v>
      </c>
      <c r="AT202">
        <f t="shared" si="278"/>
        <v>4.3925793510467059</v>
      </c>
      <c r="AU202">
        <f t="shared" si="279"/>
        <v>250.15279015126674</v>
      </c>
      <c r="AV202" s="18">
        <f t="shared" si="280"/>
        <v>16.676852676751118</v>
      </c>
      <c r="AW202">
        <f t="shared" si="281"/>
        <v>4.3659898211900483</v>
      </c>
      <c r="AX202">
        <f t="shared" si="282"/>
        <v>-22.181817917631069</v>
      </c>
      <c r="AY202" t="str">
        <f t="shared" si="283"/>
        <v>NEGATIF</v>
      </c>
      <c r="AZ202">
        <f t="shared" si="284"/>
        <v>22</v>
      </c>
      <c r="BA202">
        <f t="shared" si="285"/>
        <v>10</v>
      </c>
      <c r="BB202">
        <f t="shared" si="286"/>
        <v>54</v>
      </c>
      <c r="BC202">
        <f t="shared" si="287"/>
        <v>-0.38714575674053447</v>
      </c>
      <c r="BD202">
        <f t="shared" si="288"/>
        <v>-8.1555616959970711E-2</v>
      </c>
      <c r="BE202">
        <f t="shared" si="289"/>
        <v>0.12222152900771403</v>
      </c>
      <c r="BF202">
        <f t="shared" si="290"/>
        <v>1.9428132568574878</v>
      </c>
      <c r="BG202">
        <f t="shared" si="291"/>
        <v>-17.337651281240532</v>
      </c>
      <c r="BH202">
        <f t="shared" si="292"/>
        <v>16.676852676751118</v>
      </c>
      <c r="BI202">
        <f t="shared" si="293"/>
        <v>162.66234871875946</v>
      </c>
      <c r="BJ202">
        <f t="shared" si="294"/>
        <v>162</v>
      </c>
      <c r="BK202">
        <f t="shared" si="295"/>
        <v>39</v>
      </c>
      <c r="BL202">
        <f t="shared" si="296"/>
        <v>44</v>
      </c>
      <c r="BM202">
        <f t="shared" si="297"/>
        <v>-74.767317265109412</v>
      </c>
      <c r="BN202" t="str">
        <f t="shared" si="298"/>
        <v>NEGATIF</v>
      </c>
      <c r="BO202">
        <f t="shared" si="299"/>
        <v>74</v>
      </c>
      <c r="BP202">
        <f t="shared" si="300"/>
        <v>46</v>
      </c>
      <c r="BQ202">
        <f t="shared" si="301"/>
        <v>2</v>
      </c>
    </row>
    <row r="203" spans="1:69">
      <c r="A203">
        <f t="shared" ref="A203" si="366">A201</f>
        <v>7.0027777777777782</v>
      </c>
      <c r="B203">
        <f t="shared" si="318"/>
        <v>111.315</v>
      </c>
      <c r="C203">
        <f>INT(G3/15)</f>
        <v>7</v>
      </c>
      <c r="D203">
        <f>L3</f>
        <v>2013</v>
      </c>
      <c r="E203">
        <f>L2</f>
        <v>12</v>
      </c>
      <c r="F203">
        <f>L4</f>
        <v>3</v>
      </c>
      <c r="H203">
        <v>23</v>
      </c>
      <c r="I203">
        <v>45</v>
      </c>
      <c r="J203">
        <f t="shared" si="337"/>
        <v>23.75</v>
      </c>
      <c r="L203">
        <f t="shared" si="249"/>
        <v>20</v>
      </c>
      <c r="M203">
        <f t="shared" si="250"/>
        <v>-13</v>
      </c>
      <c r="N203">
        <f t="shared" si="251"/>
        <v>2456630.197916667</v>
      </c>
      <c r="O203">
        <f t="shared" si="359"/>
        <v>7.9270719030230497E-4</v>
      </c>
      <c r="P203">
        <f t="shared" si="338"/>
        <v>2456630.1987093743</v>
      </c>
      <c r="Q203">
        <f t="shared" si="339"/>
        <v>0.13922515289183557</v>
      </c>
      <c r="R203">
        <f t="shared" si="252"/>
        <v>252.67874962877704</v>
      </c>
      <c r="S203">
        <f t="shared" si="253"/>
        <v>329.50238197837916</v>
      </c>
      <c r="T203">
        <f t="shared" si="254"/>
        <v>-0.98902924027513428</v>
      </c>
      <c r="U203">
        <f t="shared" si="255"/>
        <v>4.4100761308445593</v>
      </c>
      <c r="V203">
        <f t="shared" si="256"/>
        <v>5.7509014586867435</v>
      </c>
      <c r="W203">
        <f t="shared" si="257"/>
        <v>1.6702752543578545E-2</v>
      </c>
      <c r="X203">
        <f t="shared" si="258"/>
        <v>251.68972038850191</v>
      </c>
      <c r="Y203">
        <f t="shared" si="259"/>
        <v>328.513352738104</v>
      </c>
      <c r="Z203">
        <f t="shared" si="260"/>
        <v>5.7336396420454436</v>
      </c>
      <c r="AA203">
        <f t="shared" si="261"/>
        <v>215.764103487857</v>
      </c>
      <c r="AB203">
        <f t="shared" si="262"/>
        <v>3.7657940134768855</v>
      </c>
      <c r="AC203">
        <f t="shared" si="263"/>
        <v>23.437480602443518</v>
      </c>
      <c r="AD203">
        <f t="shared" si="264"/>
        <v>-2.2039180068019614E-3</v>
      </c>
      <c r="AE203">
        <f t="shared" si="265"/>
        <v>23.435276684436715</v>
      </c>
      <c r="AF203">
        <f t="shared" si="266"/>
        <v>2456629.5</v>
      </c>
      <c r="AG203">
        <f t="shared" si="267"/>
        <v>0.13920602327173168</v>
      </c>
      <c r="AH203">
        <f t="shared" si="268"/>
        <v>4.7989773183203397</v>
      </c>
      <c r="AI203">
        <f t="shared" si="269"/>
        <v>21.594837299932838</v>
      </c>
      <c r="AJ203">
        <f t="shared" si="270"/>
        <v>0.40902273925928084</v>
      </c>
      <c r="AK203">
        <f t="shared" si="271"/>
        <v>5.0158372999328371</v>
      </c>
      <c r="AL203">
        <f t="shared" si="303"/>
        <v>185.07346317182186</v>
      </c>
      <c r="AM203">
        <f t="shared" si="272"/>
        <v>3.2301412904167592</v>
      </c>
      <c r="AN203">
        <f t="shared" si="273"/>
        <v>0.98568249558824772</v>
      </c>
      <c r="AO203" t="s">
        <v>137</v>
      </c>
      <c r="AP203">
        <f t="shared" si="274"/>
        <v>251.68682405672348</v>
      </c>
      <c r="AQ203">
        <f t="shared" si="275"/>
        <v>251</v>
      </c>
      <c r="AR203">
        <f t="shared" si="276"/>
        <v>41</v>
      </c>
      <c r="AS203">
        <f t="shared" si="277"/>
        <v>12</v>
      </c>
      <c r="AT203">
        <f t="shared" si="278"/>
        <v>4.3927637636774959</v>
      </c>
      <c r="AU203">
        <f t="shared" si="279"/>
        <v>250.16409632717068</v>
      </c>
      <c r="AV203" s="18">
        <f t="shared" si="280"/>
        <v>16.67760642181138</v>
      </c>
      <c r="AW203">
        <f t="shared" si="281"/>
        <v>4.3661871511853825</v>
      </c>
      <c r="AX203">
        <f t="shared" si="282"/>
        <v>-22.183244202500536</v>
      </c>
      <c r="AY203" t="str">
        <f t="shared" si="283"/>
        <v>NEGATIF</v>
      </c>
      <c r="AZ203">
        <f t="shared" si="284"/>
        <v>22</v>
      </c>
      <c r="BA203">
        <f t="shared" si="285"/>
        <v>10</v>
      </c>
      <c r="BB203">
        <f t="shared" si="286"/>
        <v>59</v>
      </c>
      <c r="BC203">
        <f t="shared" si="287"/>
        <v>-0.38717065010757806</v>
      </c>
      <c r="BD203">
        <f t="shared" si="288"/>
        <v>-0.3025990994202607</v>
      </c>
      <c r="BE203">
        <f t="shared" si="289"/>
        <v>0.12222152900771403</v>
      </c>
      <c r="BF203">
        <f t="shared" si="290"/>
        <v>1.9428132568574878</v>
      </c>
      <c r="BG203">
        <f t="shared" si="291"/>
        <v>-28.348808775940292</v>
      </c>
      <c r="BH203">
        <f t="shared" si="292"/>
        <v>16.67760642181138</v>
      </c>
      <c r="BI203">
        <f t="shared" si="293"/>
        <v>151.65119122405972</v>
      </c>
      <c r="BJ203">
        <f t="shared" si="294"/>
        <v>151</v>
      </c>
      <c r="BK203">
        <f t="shared" si="295"/>
        <v>39</v>
      </c>
      <c r="BL203">
        <f t="shared" si="296"/>
        <v>4</v>
      </c>
      <c r="BM203">
        <f t="shared" si="297"/>
        <v>-74.05065606730804</v>
      </c>
      <c r="BN203" t="str">
        <f t="shared" si="298"/>
        <v>NEGATIF</v>
      </c>
      <c r="BO203">
        <f t="shared" si="299"/>
        <v>74</v>
      </c>
      <c r="BP203">
        <f t="shared" si="300"/>
        <v>3</v>
      </c>
      <c r="BQ203">
        <f t="shared" si="301"/>
        <v>2</v>
      </c>
    </row>
    <row r="204" spans="1:69">
      <c r="A204">
        <f t="shared" ref="A204" si="367">A202</f>
        <v>7.0027777777777782</v>
      </c>
      <c r="B204">
        <f t="shared" si="318"/>
        <v>111.315</v>
      </c>
      <c r="C204">
        <f>INT(G3/15)</f>
        <v>7</v>
      </c>
      <c r="D204">
        <f>L3</f>
        <v>2013</v>
      </c>
      <c r="E204">
        <f>L2</f>
        <v>12</v>
      </c>
      <c r="F204">
        <f>L4</f>
        <v>3</v>
      </c>
      <c r="H204">
        <v>24</v>
      </c>
      <c r="I204">
        <v>0</v>
      </c>
      <c r="J204">
        <f t="shared" si="337"/>
        <v>24</v>
      </c>
      <c r="L204">
        <f t="shared" si="249"/>
        <v>20</v>
      </c>
      <c r="M204">
        <f t="shared" si="250"/>
        <v>-13</v>
      </c>
      <c r="N204">
        <f t="shared" si="251"/>
        <v>2456630.2083333335</v>
      </c>
      <c r="O204">
        <f t="shared" si="359"/>
        <v>7.9270719030230497E-4</v>
      </c>
      <c r="P204">
        <f t="shared" si="338"/>
        <v>2456630.2091260408</v>
      </c>
      <c r="Q204">
        <f t="shared" si="339"/>
        <v>0.13922543808462162</v>
      </c>
      <c r="R204">
        <f t="shared" si="252"/>
        <v>252.68901678861675</v>
      </c>
      <c r="S204">
        <f t="shared" si="253"/>
        <v>329.51264864782934</v>
      </c>
      <c r="T204">
        <f t="shared" si="254"/>
        <v>-0.98873026430589916</v>
      </c>
      <c r="U204">
        <f t="shared" si="255"/>
        <v>4.4102553265885902</v>
      </c>
      <c r="V204">
        <f t="shared" si="256"/>
        <v>5.7510806458718626</v>
      </c>
      <c r="W204">
        <f t="shared" si="257"/>
        <v>1.6702752531600445E-2</v>
      </c>
      <c r="X204">
        <f t="shared" si="258"/>
        <v>251.70028652431085</v>
      </c>
      <c r="Y204">
        <f t="shared" si="259"/>
        <v>328.52391838352344</v>
      </c>
      <c r="Z204">
        <f t="shared" si="260"/>
        <v>5.7338240473456112</v>
      </c>
      <c r="AA204">
        <f t="shared" si="261"/>
        <v>215.76355188614841</v>
      </c>
      <c r="AB204">
        <f t="shared" si="262"/>
        <v>3.7657843862109113</v>
      </c>
      <c r="AC204">
        <f t="shared" si="263"/>
        <v>23.437480598734822</v>
      </c>
      <c r="AD204">
        <f t="shared" si="264"/>
        <v>-2.2039646346694126E-3</v>
      </c>
      <c r="AE204">
        <f t="shared" si="265"/>
        <v>23.435276634100152</v>
      </c>
      <c r="AF204">
        <f t="shared" si="266"/>
        <v>2456629.5</v>
      </c>
      <c r="AG204">
        <f t="shared" si="267"/>
        <v>0.13920602327173168</v>
      </c>
      <c r="AH204">
        <f t="shared" si="268"/>
        <v>4.7989773183203397</v>
      </c>
      <c r="AI204">
        <f t="shared" si="269"/>
        <v>21.845521777270339</v>
      </c>
      <c r="AJ204">
        <f t="shared" si="270"/>
        <v>0.40902273838074205</v>
      </c>
      <c r="AK204">
        <f t="shared" si="271"/>
        <v>5.2665217772703379</v>
      </c>
      <c r="AL204">
        <f t="shared" si="303"/>
        <v>188.82242389117013</v>
      </c>
      <c r="AM204">
        <f t="shared" si="272"/>
        <v>3.2955729984973217</v>
      </c>
      <c r="AN204">
        <f t="shared" si="273"/>
        <v>0.9856809324146083</v>
      </c>
      <c r="AO204" t="s">
        <v>137</v>
      </c>
      <c r="AP204">
        <f t="shared" si="274"/>
        <v>251.69739015519164</v>
      </c>
      <c r="AQ204">
        <f t="shared" si="275"/>
        <v>251</v>
      </c>
      <c r="AR204">
        <f t="shared" si="276"/>
        <v>41</v>
      </c>
      <c r="AS204">
        <f t="shared" si="277"/>
        <v>50</v>
      </c>
      <c r="AT204">
        <f t="shared" si="278"/>
        <v>4.3929481768848557</v>
      </c>
      <c r="AU204">
        <f t="shared" si="279"/>
        <v>250.17540276788495</v>
      </c>
      <c r="AV204" s="18">
        <f t="shared" si="280"/>
        <v>16.678360184525662</v>
      </c>
      <c r="AW204">
        <f t="shared" si="281"/>
        <v>4.3663844858025271</v>
      </c>
      <c r="AX204">
        <f t="shared" si="282"/>
        <v>-22.184669711795294</v>
      </c>
      <c r="AY204" t="str">
        <f t="shared" si="283"/>
        <v>NEGATIF</v>
      </c>
      <c r="AZ204">
        <f t="shared" si="284"/>
        <v>22</v>
      </c>
      <c r="BA204">
        <f t="shared" si="285"/>
        <v>11</v>
      </c>
      <c r="BB204">
        <f t="shared" si="286"/>
        <v>4</v>
      </c>
      <c r="BC204">
        <f t="shared" si="287"/>
        <v>-0.38719552993828937</v>
      </c>
      <c r="BD204">
        <f t="shared" si="288"/>
        <v>-0.49478005215842152</v>
      </c>
      <c r="BE204">
        <f t="shared" si="289"/>
        <v>0.12222152900771403</v>
      </c>
      <c r="BF204">
        <f t="shared" si="290"/>
        <v>1.9428132568574878</v>
      </c>
      <c r="BG204">
        <f t="shared" si="291"/>
        <v>-37.294341293472669</v>
      </c>
      <c r="BH204">
        <f t="shared" si="292"/>
        <v>16.678360184525662</v>
      </c>
      <c r="BI204">
        <f t="shared" si="293"/>
        <v>142.70565870652734</v>
      </c>
      <c r="BJ204">
        <f t="shared" si="294"/>
        <v>142</v>
      </c>
      <c r="BK204">
        <f t="shared" si="295"/>
        <v>42</v>
      </c>
      <c r="BL204">
        <f t="shared" si="296"/>
        <v>20</v>
      </c>
      <c r="BM204">
        <f t="shared" si="297"/>
        <v>-72.597128431214287</v>
      </c>
      <c r="BN204" t="str">
        <f t="shared" si="298"/>
        <v>NEGATIF</v>
      </c>
      <c r="BO204">
        <f t="shared" si="299"/>
        <v>72</v>
      </c>
      <c r="BP204">
        <f t="shared" si="300"/>
        <v>35</v>
      </c>
      <c r="BQ204">
        <f t="shared" si="301"/>
        <v>49</v>
      </c>
    </row>
    <row r="205" spans="1:69">
      <c r="A205">
        <f t="shared" ref="A205" si="368">A203</f>
        <v>7.0027777777777782</v>
      </c>
      <c r="B205">
        <f t="shared" si="318"/>
        <v>111.315</v>
      </c>
      <c r="C205">
        <f>INT(G3/15)</f>
        <v>7</v>
      </c>
      <c r="D205">
        <f>L3</f>
        <v>2013</v>
      </c>
      <c r="E205">
        <f>L2</f>
        <v>12</v>
      </c>
      <c r="F205">
        <f>L4</f>
        <v>3</v>
      </c>
      <c r="H205">
        <v>24</v>
      </c>
      <c r="I205">
        <v>15</v>
      </c>
      <c r="J205">
        <f t="shared" si="337"/>
        <v>24.25</v>
      </c>
      <c r="L205">
        <f t="shared" si="249"/>
        <v>20</v>
      </c>
      <c r="M205">
        <f t="shared" si="250"/>
        <v>-13</v>
      </c>
      <c r="N205">
        <f t="shared" si="251"/>
        <v>2456630.21875</v>
      </c>
      <c r="O205">
        <f t="shared" si="359"/>
        <v>7.9270719030230497E-4</v>
      </c>
      <c r="P205">
        <f t="shared" si="338"/>
        <v>2456630.2195427073</v>
      </c>
      <c r="Q205">
        <f t="shared" si="339"/>
        <v>0.1392257232774077</v>
      </c>
      <c r="R205">
        <f t="shared" si="252"/>
        <v>252.69928394845738</v>
      </c>
      <c r="S205">
        <f t="shared" si="253"/>
        <v>329.52291531728133</v>
      </c>
      <c r="T205">
        <f t="shared" si="254"/>
        <v>-0.98843125483769489</v>
      </c>
      <c r="U205">
        <f t="shared" si="255"/>
        <v>4.410434522332638</v>
      </c>
      <c r="V205">
        <f t="shared" si="256"/>
        <v>5.7512598330570146</v>
      </c>
      <c r="W205">
        <f t="shared" si="257"/>
        <v>1.670275251962235E-2</v>
      </c>
      <c r="X205">
        <f t="shared" si="258"/>
        <v>251.71085269361967</v>
      </c>
      <c r="Y205">
        <f t="shared" si="259"/>
        <v>328.53448406244365</v>
      </c>
      <c r="Z205">
        <f t="shared" si="260"/>
        <v>5.7340084532304774</v>
      </c>
      <c r="AA205">
        <f t="shared" si="261"/>
        <v>215.76300028443976</v>
      </c>
      <c r="AB205">
        <f t="shared" si="262"/>
        <v>3.7657747589449353</v>
      </c>
      <c r="AC205">
        <f t="shared" si="263"/>
        <v>23.437480595026127</v>
      </c>
      <c r="AD205">
        <f t="shared" si="264"/>
        <v>-2.2040112456089452E-3</v>
      </c>
      <c r="AE205">
        <f t="shared" si="265"/>
        <v>23.435276583780517</v>
      </c>
      <c r="AF205">
        <f t="shared" si="266"/>
        <v>2456629.5</v>
      </c>
      <c r="AG205">
        <f t="shared" si="267"/>
        <v>0.13920602327173168</v>
      </c>
      <c r="AH205">
        <f t="shared" si="268"/>
        <v>4.7989773183203397</v>
      </c>
      <c r="AI205">
        <f t="shared" si="269"/>
        <v>22.096206254607839</v>
      </c>
      <c r="AJ205">
        <f t="shared" si="270"/>
        <v>0.40902273750249879</v>
      </c>
      <c r="AK205">
        <f t="shared" si="271"/>
        <v>5.5172062546078386</v>
      </c>
      <c r="AL205">
        <f t="shared" si="303"/>
        <v>192.57138434531328</v>
      </c>
      <c r="AM205">
        <f t="shared" si="272"/>
        <v>3.3610047019491818</v>
      </c>
      <c r="AN205">
        <f t="shared" si="273"/>
        <v>0.98567936971173964</v>
      </c>
      <c r="AO205" t="s">
        <v>137</v>
      </c>
      <c r="AP205">
        <f t="shared" si="274"/>
        <v>251.70795628715942</v>
      </c>
      <c r="AQ205">
        <f t="shared" si="275"/>
        <v>251</v>
      </c>
      <c r="AR205">
        <f t="shared" si="276"/>
        <v>42</v>
      </c>
      <c r="AS205">
        <f t="shared" si="277"/>
        <v>28</v>
      </c>
      <c r="AT205">
        <f t="shared" si="278"/>
        <v>4.3931325906768937</v>
      </c>
      <c r="AU205">
        <f t="shared" si="279"/>
        <v>250.18670947380429</v>
      </c>
      <c r="AV205" s="18">
        <f t="shared" si="280"/>
        <v>16.679113964920287</v>
      </c>
      <c r="AW205">
        <f t="shared" si="281"/>
        <v>4.3665818250483746</v>
      </c>
      <c r="AX205">
        <f t="shared" si="282"/>
        <v>-22.186094445499311</v>
      </c>
      <c r="AY205" t="str">
        <f t="shared" si="283"/>
        <v>NEGATIF</v>
      </c>
      <c r="AZ205">
        <f t="shared" si="284"/>
        <v>22</v>
      </c>
      <c r="BA205">
        <f t="shared" si="285"/>
        <v>11</v>
      </c>
      <c r="BB205">
        <f t="shared" si="286"/>
        <v>9</v>
      </c>
      <c r="BC205">
        <f t="shared" si="287"/>
        <v>-0.38722039623238863</v>
      </c>
      <c r="BD205">
        <f t="shared" si="288"/>
        <v>-0.65090904793357884</v>
      </c>
      <c r="BE205">
        <f t="shared" si="289"/>
        <v>0.12222152900771403</v>
      </c>
      <c r="BF205">
        <f t="shared" si="290"/>
        <v>1.9428132568574878</v>
      </c>
      <c r="BG205">
        <f t="shared" si="291"/>
        <v>-44.316712405422479</v>
      </c>
      <c r="BH205">
        <f t="shared" si="292"/>
        <v>16.679113964920287</v>
      </c>
      <c r="BI205">
        <f t="shared" si="293"/>
        <v>135.68328759457751</v>
      </c>
      <c r="BJ205">
        <f t="shared" si="294"/>
        <v>135</v>
      </c>
      <c r="BK205">
        <f t="shared" si="295"/>
        <v>40</v>
      </c>
      <c r="BL205">
        <f t="shared" si="296"/>
        <v>59</v>
      </c>
      <c r="BM205">
        <f t="shared" si="297"/>
        <v>-70.571789726615734</v>
      </c>
      <c r="BN205" t="str">
        <f t="shared" si="298"/>
        <v>NEGATIF</v>
      </c>
      <c r="BO205">
        <f t="shared" si="299"/>
        <v>70</v>
      </c>
      <c r="BP205">
        <f t="shared" si="300"/>
        <v>34</v>
      </c>
      <c r="BQ205">
        <f t="shared" si="301"/>
        <v>18</v>
      </c>
    </row>
    <row r="206" spans="1:69">
      <c r="A206">
        <f t="shared" ref="A206" si="369">A204</f>
        <v>7.0027777777777782</v>
      </c>
      <c r="B206">
        <f t="shared" si="318"/>
        <v>111.315</v>
      </c>
      <c r="C206">
        <f>INT(G3/15)</f>
        <v>7</v>
      </c>
      <c r="D206">
        <f>L3</f>
        <v>2013</v>
      </c>
      <c r="E206">
        <f>L2</f>
        <v>12</v>
      </c>
      <c r="F206">
        <f>L4</f>
        <v>3</v>
      </c>
      <c r="H206">
        <v>24</v>
      </c>
      <c r="I206">
        <v>30</v>
      </c>
      <c r="J206">
        <f t="shared" si="337"/>
        <v>24.5</v>
      </c>
      <c r="L206">
        <f t="shared" si="249"/>
        <v>20</v>
      </c>
      <c r="M206">
        <f t="shared" si="250"/>
        <v>-13</v>
      </c>
      <c r="N206">
        <f t="shared" si="251"/>
        <v>2456630.229166667</v>
      </c>
      <c r="O206">
        <f t="shared" si="359"/>
        <v>7.9270719030230497E-4</v>
      </c>
      <c r="P206">
        <f t="shared" si="338"/>
        <v>2456630.2299593743</v>
      </c>
      <c r="Q206">
        <f t="shared" si="339"/>
        <v>0.13922600847020652</v>
      </c>
      <c r="R206">
        <f t="shared" si="252"/>
        <v>252.70955110875548</v>
      </c>
      <c r="S206">
        <f t="shared" si="253"/>
        <v>329.5331819871908</v>
      </c>
      <c r="T206">
        <f t="shared" si="254"/>
        <v>-0.98813221186718614</v>
      </c>
      <c r="U206">
        <f t="shared" si="255"/>
        <v>4.4106137180846696</v>
      </c>
      <c r="V206">
        <f t="shared" si="256"/>
        <v>5.7514390202501495</v>
      </c>
      <c r="W206">
        <f t="shared" si="257"/>
        <v>1.6702752507644251E-2</v>
      </c>
      <c r="X206">
        <f t="shared" si="258"/>
        <v>251.72141889688828</v>
      </c>
      <c r="Y206">
        <f t="shared" si="259"/>
        <v>328.5450497753236</v>
      </c>
      <c r="Z206">
        <f t="shared" si="260"/>
        <v>5.7341928597080534</v>
      </c>
      <c r="AA206">
        <f t="shared" si="261"/>
        <v>215.76244868270643</v>
      </c>
      <c r="AB206">
        <f t="shared" si="262"/>
        <v>3.7657651316785294</v>
      </c>
      <c r="AC206">
        <f t="shared" si="263"/>
        <v>23.437480591317431</v>
      </c>
      <c r="AD206">
        <f t="shared" si="264"/>
        <v>-2.204057839618489E-3</v>
      </c>
      <c r="AE206">
        <f t="shared" si="265"/>
        <v>23.435276533477811</v>
      </c>
      <c r="AF206">
        <f t="shared" si="266"/>
        <v>2456629.5</v>
      </c>
      <c r="AG206">
        <f t="shared" si="267"/>
        <v>0.13920602327173168</v>
      </c>
      <c r="AH206">
        <f t="shared" si="268"/>
        <v>4.7989773183203397</v>
      </c>
      <c r="AI206">
        <f t="shared" si="269"/>
        <v>22.34689073194534</v>
      </c>
      <c r="AJ206">
        <f t="shared" si="270"/>
        <v>0.40902273662455091</v>
      </c>
      <c r="AK206">
        <f t="shared" si="271"/>
        <v>5.7678907319453394</v>
      </c>
      <c r="AL206">
        <f t="shared" si="303"/>
        <v>196.3203445338616</v>
      </c>
      <c r="AM206">
        <f t="shared" si="272"/>
        <v>3.4264364007655375</v>
      </c>
      <c r="AN206">
        <f t="shared" si="273"/>
        <v>0.98567780747962674</v>
      </c>
      <c r="AO206" t="s">
        <v>137</v>
      </c>
      <c r="AP206">
        <f t="shared" si="274"/>
        <v>251.71852245308671</v>
      </c>
      <c r="AQ206">
        <f t="shared" si="275"/>
        <v>251</v>
      </c>
      <c r="AR206">
        <f t="shared" si="276"/>
        <v>43</v>
      </c>
      <c r="AS206">
        <f t="shared" si="277"/>
        <v>6</v>
      </c>
      <c r="AT206">
        <f t="shared" si="278"/>
        <v>4.393317005061637</v>
      </c>
      <c r="AU206">
        <f t="shared" si="279"/>
        <v>250.1980164453185</v>
      </c>
      <c r="AV206" s="18">
        <f t="shared" si="280"/>
        <v>16.679867763021232</v>
      </c>
      <c r="AW206">
        <f t="shared" si="281"/>
        <v>4.3667791689297273</v>
      </c>
      <c r="AX206">
        <f t="shared" si="282"/>
        <v>-22.187518403595842</v>
      </c>
      <c r="AY206" t="str">
        <f t="shared" si="283"/>
        <v>NEGATIF</v>
      </c>
      <c r="AZ206">
        <f t="shared" si="284"/>
        <v>22</v>
      </c>
      <c r="BA206">
        <f t="shared" si="285"/>
        <v>11</v>
      </c>
      <c r="BB206">
        <f t="shared" si="286"/>
        <v>15</v>
      </c>
      <c r="BC206">
        <f t="shared" si="287"/>
        <v>-0.38724524898958351</v>
      </c>
      <c r="BD206">
        <f t="shared" si="288"/>
        <v>-0.7734725451340384</v>
      </c>
      <c r="BE206">
        <f t="shared" si="289"/>
        <v>0.12222152900771403</v>
      </c>
      <c r="BF206">
        <f t="shared" si="290"/>
        <v>1.9428132568574878</v>
      </c>
      <c r="BG206">
        <f t="shared" si="291"/>
        <v>-37.294341293472669</v>
      </c>
      <c r="BH206">
        <f t="shared" si="292"/>
        <v>16.679867763021232</v>
      </c>
      <c r="BI206">
        <f t="shared" si="293"/>
        <v>142.70565870652734</v>
      </c>
      <c r="BJ206">
        <f t="shared" si="294"/>
        <v>142</v>
      </c>
      <c r="BK206">
        <f t="shared" si="295"/>
        <v>42</v>
      </c>
      <c r="BL206">
        <f t="shared" si="296"/>
        <v>20</v>
      </c>
      <c r="BM206">
        <f t="shared" si="297"/>
        <v>-68.133453942057102</v>
      </c>
      <c r="BN206" t="str">
        <f t="shared" si="298"/>
        <v>NEGATIF</v>
      </c>
      <c r="BO206">
        <f t="shared" si="299"/>
        <v>68</v>
      </c>
      <c r="BP206">
        <f t="shared" si="300"/>
        <v>8</v>
      </c>
      <c r="BQ206">
        <f t="shared" si="301"/>
        <v>0</v>
      </c>
    </row>
    <row r="207" spans="1:69">
      <c r="A207">
        <f t="shared" ref="A207" si="370">A205</f>
        <v>7.0027777777777782</v>
      </c>
      <c r="B207">
        <f t="shared" si="318"/>
        <v>111.315</v>
      </c>
      <c r="C207">
        <f>INT(G3/15)</f>
        <v>7</v>
      </c>
      <c r="D207">
        <f>L3</f>
        <v>2013</v>
      </c>
      <c r="E207">
        <f>L2</f>
        <v>12</v>
      </c>
      <c r="F207">
        <f>L4</f>
        <v>3</v>
      </c>
      <c r="H207">
        <v>24</v>
      </c>
      <c r="I207">
        <v>15</v>
      </c>
      <c r="J207">
        <f t="shared" si="337"/>
        <v>24.25</v>
      </c>
      <c r="L207">
        <f t="shared" si="249"/>
        <v>20</v>
      </c>
      <c r="M207">
        <f t="shared" si="250"/>
        <v>-13</v>
      </c>
      <c r="N207">
        <f t="shared" si="251"/>
        <v>2456630.21875</v>
      </c>
      <c r="O207">
        <f t="shared" si="359"/>
        <v>7.9270719030230497E-4</v>
      </c>
      <c r="P207">
        <f t="shared" si="338"/>
        <v>2456630.2195427073</v>
      </c>
      <c r="Q207">
        <f t="shared" si="339"/>
        <v>0.1392257232774077</v>
      </c>
      <c r="R207">
        <f t="shared" si="252"/>
        <v>252.69928394845738</v>
      </c>
      <c r="S207">
        <f t="shared" si="253"/>
        <v>329.52291531728133</v>
      </c>
      <c r="T207">
        <f t="shared" si="254"/>
        <v>-0.98843125483769489</v>
      </c>
      <c r="U207">
        <f t="shared" si="255"/>
        <v>4.410434522332638</v>
      </c>
      <c r="V207">
        <f t="shared" si="256"/>
        <v>5.7512598330570146</v>
      </c>
      <c r="W207">
        <f t="shared" si="257"/>
        <v>1.670275251962235E-2</v>
      </c>
      <c r="X207">
        <f t="shared" si="258"/>
        <v>251.71085269361967</v>
      </c>
      <c r="Y207">
        <f t="shared" si="259"/>
        <v>328.53448406244365</v>
      </c>
      <c r="Z207">
        <f t="shared" si="260"/>
        <v>5.7340084532304774</v>
      </c>
      <c r="AA207">
        <f t="shared" si="261"/>
        <v>215.76300028443976</v>
      </c>
      <c r="AB207">
        <f t="shared" si="262"/>
        <v>3.7657747589449353</v>
      </c>
      <c r="AC207">
        <f t="shared" si="263"/>
        <v>23.437480595026127</v>
      </c>
      <c r="AD207">
        <f t="shared" si="264"/>
        <v>-2.2040112456089452E-3</v>
      </c>
      <c r="AE207">
        <f t="shared" si="265"/>
        <v>23.435276583780517</v>
      </c>
      <c r="AF207">
        <f t="shared" si="266"/>
        <v>2456629.5</v>
      </c>
      <c r="AG207">
        <f t="shared" si="267"/>
        <v>0.13920602327173168</v>
      </c>
      <c r="AH207">
        <f t="shared" si="268"/>
        <v>4.7989773183203397</v>
      </c>
      <c r="AI207">
        <f t="shared" si="269"/>
        <v>22.096206254607839</v>
      </c>
      <c r="AJ207">
        <f t="shared" si="270"/>
        <v>0.40902273750249879</v>
      </c>
      <c r="AK207">
        <f t="shared" si="271"/>
        <v>5.5172062546078386</v>
      </c>
      <c r="AL207">
        <f t="shared" si="303"/>
        <v>192.57138434531328</v>
      </c>
      <c r="AM207">
        <f t="shared" si="272"/>
        <v>3.3610047019491818</v>
      </c>
      <c r="AN207">
        <f t="shared" si="273"/>
        <v>0.98567936971173964</v>
      </c>
      <c r="AO207" t="s">
        <v>137</v>
      </c>
      <c r="AP207">
        <f t="shared" si="274"/>
        <v>251.70795628715942</v>
      </c>
      <c r="AQ207">
        <f t="shared" si="275"/>
        <v>251</v>
      </c>
      <c r="AR207">
        <f t="shared" si="276"/>
        <v>42</v>
      </c>
      <c r="AS207">
        <f t="shared" si="277"/>
        <v>28</v>
      </c>
      <c r="AT207">
        <f t="shared" si="278"/>
        <v>4.3931325906768937</v>
      </c>
      <c r="AU207">
        <f t="shared" si="279"/>
        <v>250.18670947380429</v>
      </c>
      <c r="AV207" s="18">
        <f t="shared" si="280"/>
        <v>16.679113964920287</v>
      </c>
      <c r="AW207">
        <f t="shared" si="281"/>
        <v>4.3665818250483746</v>
      </c>
      <c r="AX207">
        <f t="shared" si="282"/>
        <v>-22.186094445499311</v>
      </c>
      <c r="AY207" t="str">
        <f t="shared" si="283"/>
        <v>NEGATIF</v>
      </c>
      <c r="AZ207">
        <f t="shared" si="284"/>
        <v>22</v>
      </c>
      <c r="BA207">
        <f t="shared" si="285"/>
        <v>11</v>
      </c>
      <c r="BB207">
        <f t="shared" si="286"/>
        <v>9</v>
      </c>
      <c r="BC207">
        <f t="shared" si="287"/>
        <v>-0.38722039623238863</v>
      </c>
      <c r="BD207">
        <f t="shared" si="288"/>
        <v>-0.65090904793357884</v>
      </c>
      <c r="BE207">
        <f t="shared" si="289"/>
        <v>0.12222152900771403</v>
      </c>
      <c r="BF207">
        <f t="shared" si="290"/>
        <v>1.9428132568574878</v>
      </c>
      <c r="BG207">
        <f t="shared" si="291"/>
        <v>0</v>
      </c>
      <c r="BH207">
        <f t="shared" si="292"/>
        <v>16.679113964920287</v>
      </c>
      <c r="BI207">
        <f t="shared" si="293"/>
        <v>180</v>
      </c>
      <c r="BJ207">
        <f t="shared" si="294"/>
        <v>180</v>
      </c>
      <c r="BK207">
        <f t="shared" si="295"/>
        <v>0</v>
      </c>
      <c r="BL207">
        <f t="shared" si="296"/>
        <v>0</v>
      </c>
      <c r="BM207">
        <f t="shared" si="297"/>
        <v>-70.571789726615734</v>
      </c>
      <c r="BN207" t="str">
        <f t="shared" si="298"/>
        <v>NEGATIF</v>
      </c>
      <c r="BO207">
        <f t="shared" si="299"/>
        <v>70</v>
      </c>
      <c r="BP207">
        <f t="shared" si="300"/>
        <v>34</v>
      </c>
      <c r="BQ207">
        <f t="shared" si="301"/>
        <v>18</v>
      </c>
    </row>
    <row r="208" spans="1:69">
      <c r="AV208" s="18">
        <f t="shared" ref="AV208:AV271" si="371">AU208/15</f>
        <v>0</v>
      </c>
    </row>
    <row r="209" spans="1:69">
      <c r="A209">
        <f>A15</f>
        <v>7.0027777777777782</v>
      </c>
      <c r="B209">
        <f t="shared" si="318"/>
        <v>111.315</v>
      </c>
      <c r="C209">
        <f>INT(G3/15)</f>
        <v>7</v>
      </c>
      <c r="D209">
        <f>L3</f>
        <v>2013</v>
      </c>
      <c r="E209">
        <f>L2</f>
        <v>12</v>
      </c>
      <c r="F209">
        <f>L4+1</f>
        <v>4</v>
      </c>
      <c r="H209">
        <v>1</v>
      </c>
      <c r="I209">
        <v>0</v>
      </c>
      <c r="J209">
        <f t="shared" si="337"/>
        <v>1</v>
      </c>
      <c r="L209">
        <f t="shared" ref="L209:L271" si="372">INT(D209/100)</f>
        <v>20</v>
      </c>
      <c r="M209">
        <f t="shared" ref="M209:M271" si="373">IF(D209&lt;1583,IF(E209&lt;11,IF(F209&lt;4,0,IF(F209&gt;14,2+INT(L209/4)-L209,"TANGGAL SALAH")),2+INT(L209/4)-L209),2+INT(L209/4)-L209)</f>
        <v>-13</v>
      </c>
      <c r="N209">
        <f t="shared" ref="N209:N271" si="374">1720994.5+INT(365.25*D209)+INT(30.60001*(E209+1))+M209+F209+(H209+I209/60)/24 - C209/24</f>
        <v>2456630.25</v>
      </c>
      <c r="O209">
        <f>'delta T'!H19/86400</f>
        <v>7.9272234243593946E-4</v>
      </c>
      <c r="P209">
        <f>N209+O209</f>
        <v>2456630.2507927222</v>
      </c>
      <c r="Q209">
        <f>(P209-2451545)/36525</f>
        <v>0.13922657885618667</v>
      </c>
      <c r="R209">
        <f t="shared" ref="R209:R271" si="375">MOD(280.46607+36000.7698*Q209, 360)</f>
        <v>252.73008544312415</v>
      </c>
      <c r="S209">
        <f t="shared" ref="S209:S271" si="376">MOD(357.5291+35999.0503*Q209, 360)</f>
        <v>329.5537153407804</v>
      </c>
      <c r="T209">
        <f t="shared" ref="T209:T271" si="377" xml:space="preserve"> (1.9146 - 0.0048*Q209)*SIN(V209) + (0.02 - 0.0001)*SIN(2*V209) + 0.0003*SIN(3*V209)</f>
        <v>-0.98753402509773336</v>
      </c>
      <c r="U209">
        <f t="shared" ref="U209:U271" si="378">RADIANS(R209)</f>
        <v>4.4109721098291086</v>
      </c>
      <c r="V209">
        <f t="shared" ref="V209:V271" si="379">RADIANS(S209)</f>
        <v>5.7517973948767649</v>
      </c>
      <c r="W209">
        <f t="shared" ref="W209:W271" si="380">0.0167086 - 0.000042*Q209</f>
        <v>1.6702752483688042E-2</v>
      </c>
      <c r="X209">
        <f t="shared" ref="X209:X271" si="381">R209+T209</f>
        <v>251.74255141802641</v>
      </c>
      <c r="Y209">
        <f t="shared" ref="Y209:Y271" si="382">S209+T209</f>
        <v>328.56618131568268</v>
      </c>
      <c r="Z209">
        <f t="shared" ref="Z209:Z271" si="383">RADIANS(Y209)</f>
        <v>5.734561674663337</v>
      </c>
      <c r="AA209">
        <f t="shared" ref="AA209:AA271" si="384">MOD(125.04452-1934.13626*Q209, 360)</f>
        <v>215.76134547850003</v>
      </c>
      <c r="AB209">
        <f t="shared" ref="AB209:AB271" si="385">RADIANS(AA209)</f>
        <v>3.7657458771328058</v>
      </c>
      <c r="AC209">
        <f t="shared" ref="AC209:AC271" si="386">23.43929111 - 0.01300417*Q209</f>
        <v>23.437480583900037</v>
      </c>
      <c r="AD209">
        <f t="shared" ref="AD209:AD271" si="387">9.2*COS(AB209)/3600 + 0.57*COS(2*U209)/3600</f>
        <v>-2.2041509768872623E-3</v>
      </c>
      <c r="AE209">
        <f t="shared" ref="AE209:AE271" si="388">AC209+AD209</f>
        <v>23.43527643292315</v>
      </c>
      <c r="AF209">
        <f t="shared" ref="AF209:AF271" si="389">1720994.5+INT(365.25*D209)+INT(30.60001*(E209+1))+M209+F209</f>
        <v>2456630.5</v>
      </c>
      <c r="AG209">
        <f t="shared" ref="AG209:AG271" si="390">(AF209-2451545)/36525</f>
        <v>0.139233401779603</v>
      </c>
      <c r="AH209">
        <f t="shared" ref="AH209:AH271" si="391">MOD(6.6973745583+2400.0513369072*AG209+0.0000258622*AG209*AG209,24)</f>
        <v>4.8646871429365319</v>
      </c>
      <c r="AI209">
        <f t="shared" ref="AI209:AI271" si="392">MOD(AH209+(H209+I209/60-C209)*1.00273790935,24)</f>
        <v>22.848259686836531</v>
      </c>
      <c r="AJ209">
        <f t="shared" ref="AJ209:AJ271" si="393">RADIANS(AE209)</f>
        <v>0.40902273486954099</v>
      </c>
      <c r="AK209">
        <f t="shared" ref="AK209:AK271" si="394">MOD(AI209+B209/15,24)</f>
        <v>6.2692596868365307</v>
      </c>
      <c r="AL209">
        <f t="shared" ref="AL209:AL272" si="395">MOD(AK209-BH209,24)*15</f>
        <v>203.81826410421226</v>
      </c>
      <c r="AM209">
        <f t="shared" ref="AM209:AM271" si="396">RADIANS(AL209)</f>
        <v>3.5572997843178751</v>
      </c>
      <c r="AN209">
        <f t="shared" ref="AN209:AN271" si="397">1.000001018*(1-W209*W209)/(1+W209*COS(Z209))</f>
        <v>0.98567468442600237</v>
      </c>
      <c r="AO209" t="s">
        <v>137</v>
      </c>
      <c r="AP209">
        <f t="shared" ref="AP209:AP271" si="398">X209-0.00569-0.00478*SIN(AB209)</f>
        <v>251.73965489954139</v>
      </c>
      <c r="AQ209">
        <f t="shared" ref="AQ209:AQ271" si="399">INT(AP209)</f>
        <v>251</v>
      </c>
      <c r="AR209">
        <f t="shared" ref="AR209:AR271" si="400">INT(60*(AP209-AQ209))</f>
        <v>44</v>
      </c>
      <c r="AS209">
        <f t="shared" ref="AS209:AS271" si="401">INT(3600*(AP209-AQ209)-60*AR209)</f>
        <v>22</v>
      </c>
      <c r="AT209">
        <f t="shared" ref="AT209:AT271" si="402">RADIANS(AP209)</f>
        <v>4.3936858358312723</v>
      </c>
      <c r="AU209">
        <f t="shared" ref="AU209:AU271" si="403">MOD(DEGREES(ATAN2(COS(AT209),COS(AJ209)*SIN(AT209))),360)</f>
        <v>250.2206311983357</v>
      </c>
      <c r="AV209" s="18">
        <f t="shared" si="371"/>
        <v>16.68137541322238</v>
      </c>
      <c r="AW209">
        <f t="shared" ref="AW209:AW271" si="404">RADIANS(AU209)</f>
        <v>4.3671738708294026</v>
      </c>
      <c r="AX209">
        <f t="shared" ref="AX209:AX271" si="405">DEGREES(ASIN(SIN(AJ209)*SIN(AT209)))</f>
        <v>-22.19036399436342</v>
      </c>
      <c r="AY209" t="str">
        <f t="shared" ref="AY209:AY271" si="406">IF(AX209&lt;0, "NEGATIF", "POSITIF")</f>
        <v>NEGATIF</v>
      </c>
      <c r="AZ209">
        <f t="shared" ref="AZ209:AZ271" si="407">INT(ABS(AX209))</f>
        <v>22</v>
      </c>
      <c r="BA209">
        <f t="shared" ref="BA209:BA271" si="408">INT(60*(ABS(AX209)-AZ209))</f>
        <v>11</v>
      </c>
      <c r="BB209">
        <f t="shared" ref="BB209:BB271" si="409">INT(3600*(ABS(AX209)-AZ209)-60*BA209)</f>
        <v>25</v>
      </c>
      <c r="BC209">
        <f t="shared" ref="BC209:BC271" si="410">RADIANS(AX209)</f>
        <v>-0.38729491391764209</v>
      </c>
      <c r="BD209">
        <f t="shared" ref="BD209:BD271" si="411">ATAN2(COS(AM209)*SIN(BE209)-TAN(BC209)*COS(BE209),SIN(AM209))</f>
        <v>-0.94261577131978658</v>
      </c>
      <c r="BE209">
        <f t="shared" ref="BE209:BE271" si="412">RADIANS(A209)</f>
        <v>0.12222152900771403</v>
      </c>
      <c r="BF209">
        <f t="shared" ref="BF209:BF271" si="413">RADIANS(B209)</f>
        <v>1.9428132568574878</v>
      </c>
      <c r="BG209">
        <f t="shared" ref="BG209:BG271" si="414">DEGREES(BD210)</f>
        <v>-57.326226867528895</v>
      </c>
      <c r="BH209">
        <f t="shared" ref="BH209:BH271" si="415">AU209/15</f>
        <v>16.68137541322238</v>
      </c>
      <c r="BI209">
        <f t="shared" ref="BI209:BI271" si="416">MOD(BG209+180,360)</f>
        <v>122.6737731324711</v>
      </c>
      <c r="BJ209">
        <f t="shared" ref="BJ209:BJ271" si="417">INT(BI209)</f>
        <v>122</v>
      </c>
      <c r="BK209">
        <f t="shared" ref="BK209:BK271" si="418">INT(60*(BI209-BJ209))</f>
        <v>40</v>
      </c>
      <c r="BL209">
        <f t="shared" ref="BL209:BL271" si="419">INT(3600*(BI209-BJ209)-60*BK209)</f>
        <v>25</v>
      </c>
      <c r="BM209">
        <f t="shared" ref="BM209:BM271" si="420">DEGREES(ASIN(SIN(BE209)*SIN(BC209)+COS(BE209)*COS(BC209)*COS(AM209)))</f>
        <v>-62.473932612444308</v>
      </c>
      <c r="BN209" t="str">
        <f t="shared" ref="BN209:BN271" si="421">IF(BM209&lt;0, "NEGATIF", "POSITIF")</f>
        <v>NEGATIF</v>
      </c>
      <c r="BO209">
        <f t="shared" ref="BO209:BO271" si="422">INT(ABS(BM209))</f>
        <v>62</v>
      </c>
      <c r="BP209">
        <f t="shared" ref="BP209:BP271" si="423">INT(60*(ABS(BM209)-BO209))</f>
        <v>28</v>
      </c>
      <c r="BQ209">
        <f t="shared" ref="BQ209:BQ271" si="424">INT(3600*(ABS(BM209)-BO209)-60*BP209)</f>
        <v>26</v>
      </c>
    </row>
    <row r="210" spans="1:69">
      <c r="A210">
        <f t="shared" ref="A210:A273" si="425">A16</f>
        <v>7.0027777777777782</v>
      </c>
      <c r="B210">
        <f t="shared" si="318"/>
        <v>111.315</v>
      </c>
      <c r="C210">
        <f>INT(G3/15)</f>
        <v>7</v>
      </c>
      <c r="D210">
        <f>L3</f>
        <v>2013</v>
      </c>
      <c r="E210">
        <f>L2</f>
        <v>12</v>
      </c>
      <c r="F210">
        <f>L4+1</f>
        <v>4</v>
      </c>
      <c r="H210">
        <v>1</v>
      </c>
      <c r="I210">
        <v>15</v>
      </c>
      <c r="J210">
        <f t="shared" si="337"/>
        <v>1.25</v>
      </c>
      <c r="L210">
        <f t="shared" si="372"/>
        <v>20</v>
      </c>
      <c r="M210">
        <f t="shared" si="373"/>
        <v>-13</v>
      </c>
      <c r="N210">
        <f t="shared" si="374"/>
        <v>2456630.260416667</v>
      </c>
      <c r="O210">
        <f>O209</f>
        <v>7.9272234243593946E-4</v>
      </c>
      <c r="P210">
        <f t="shared" ref="P210:P273" si="426">N210+O210</f>
        <v>2456630.2612093892</v>
      </c>
      <c r="Q210">
        <f t="shared" ref="Q210:Q273" si="427">(P210-2451545)/36525</f>
        <v>0.13922686404898549</v>
      </c>
      <c r="R210">
        <f t="shared" si="375"/>
        <v>252.74035260342316</v>
      </c>
      <c r="S210">
        <f t="shared" si="376"/>
        <v>329.56398201069078</v>
      </c>
      <c r="T210">
        <f t="shared" si="377"/>
        <v>-0.98723488171981211</v>
      </c>
      <c r="U210">
        <f t="shared" si="378"/>
        <v>4.4111513055811562</v>
      </c>
      <c r="V210">
        <f t="shared" si="379"/>
        <v>5.7519765820699158</v>
      </c>
      <c r="W210">
        <f t="shared" si="380"/>
        <v>1.6702752471709943E-2</v>
      </c>
      <c r="X210">
        <f t="shared" si="381"/>
        <v>251.75311772170335</v>
      </c>
      <c r="Y210">
        <f t="shared" si="382"/>
        <v>328.57674712897096</v>
      </c>
      <c r="Z210">
        <f t="shared" si="383"/>
        <v>5.734746082893369</v>
      </c>
      <c r="AA210">
        <f t="shared" si="384"/>
        <v>215.76079387676677</v>
      </c>
      <c r="AB210">
        <f t="shared" si="385"/>
        <v>3.7657362498664004</v>
      </c>
      <c r="AC210">
        <f t="shared" si="386"/>
        <v>23.437480580191341</v>
      </c>
      <c r="AD210">
        <f t="shared" si="387"/>
        <v>-2.2041975200757574E-3</v>
      </c>
      <c r="AE210">
        <f t="shared" si="388"/>
        <v>23.435276382671265</v>
      </c>
      <c r="AF210">
        <f t="shared" si="389"/>
        <v>2456630.5</v>
      </c>
      <c r="AG210">
        <f t="shared" si="390"/>
        <v>0.139233401779603</v>
      </c>
      <c r="AH210">
        <f t="shared" si="391"/>
        <v>4.8646871429365319</v>
      </c>
      <c r="AI210">
        <f t="shared" si="392"/>
        <v>23.098944164174032</v>
      </c>
      <c r="AJ210">
        <f t="shared" si="393"/>
        <v>0.40902273399248018</v>
      </c>
      <c r="AK210">
        <f t="shared" si="394"/>
        <v>6.5199441641740314</v>
      </c>
      <c r="AL210">
        <f t="shared" si="395"/>
        <v>207.56722349816485</v>
      </c>
      <c r="AM210">
        <f t="shared" si="396"/>
        <v>3.6227314692659189</v>
      </c>
      <c r="AN210">
        <f t="shared" si="397"/>
        <v>0.98567312360669423</v>
      </c>
      <c r="AO210" t="s">
        <v>137</v>
      </c>
      <c r="AP210">
        <f t="shared" si="398"/>
        <v>251.75022116587624</v>
      </c>
      <c r="AQ210">
        <f t="shared" si="399"/>
        <v>251</v>
      </c>
      <c r="AR210">
        <f t="shared" si="400"/>
        <v>45</v>
      </c>
      <c r="AS210">
        <f t="shared" si="401"/>
        <v>0</v>
      </c>
      <c r="AT210">
        <f t="shared" si="402"/>
        <v>4.3938702519684583</v>
      </c>
      <c r="AU210">
        <f t="shared" si="403"/>
        <v>250.23193896444562</v>
      </c>
      <c r="AV210" s="18">
        <f t="shared" si="371"/>
        <v>16.682129264296375</v>
      </c>
      <c r="AW210">
        <f t="shared" si="404"/>
        <v>4.3673712285790662</v>
      </c>
      <c r="AX210">
        <f t="shared" si="405"/>
        <v>-22.191785624966116</v>
      </c>
      <c r="AY210" t="str">
        <f t="shared" si="406"/>
        <v>NEGATIF</v>
      </c>
      <c r="AZ210">
        <f t="shared" si="407"/>
        <v>22</v>
      </c>
      <c r="BA210">
        <f t="shared" si="408"/>
        <v>11</v>
      </c>
      <c r="BB210">
        <f t="shared" si="409"/>
        <v>30</v>
      </c>
      <c r="BC210">
        <f t="shared" si="410"/>
        <v>-0.38731972605240628</v>
      </c>
      <c r="BD210">
        <f t="shared" si="411"/>
        <v>-1.0005314065836144</v>
      </c>
      <c r="BE210">
        <f t="shared" si="412"/>
        <v>0.12222152900771403</v>
      </c>
      <c r="BF210">
        <f t="shared" si="413"/>
        <v>1.9428132568574878</v>
      </c>
      <c r="BG210">
        <f t="shared" si="414"/>
        <v>-59.944512972341634</v>
      </c>
      <c r="BH210">
        <f t="shared" si="415"/>
        <v>16.682129264296375</v>
      </c>
      <c r="BI210">
        <f t="shared" si="416"/>
        <v>120.05548702765836</v>
      </c>
      <c r="BJ210">
        <f t="shared" si="417"/>
        <v>120</v>
      </c>
      <c r="BK210">
        <f t="shared" si="418"/>
        <v>3</v>
      </c>
      <c r="BL210">
        <f t="shared" si="419"/>
        <v>19</v>
      </c>
      <c r="BM210">
        <f t="shared" si="420"/>
        <v>-59.398567889459791</v>
      </c>
      <c r="BN210" t="str">
        <f t="shared" si="421"/>
        <v>NEGATIF</v>
      </c>
      <c r="BO210">
        <f t="shared" si="422"/>
        <v>59</v>
      </c>
      <c r="BP210">
        <f t="shared" si="423"/>
        <v>23</v>
      </c>
      <c r="BQ210">
        <f t="shared" si="424"/>
        <v>54</v>
      </c>
    </row>
    <row r="211" spans="1:69">
      <c r="A211">
        <f t="shared" si="425"/>
        <v>7.0027777777777782</v>
      </c>
      <c r="B211">
        <f t="shared" si="318"/>
        <v>111.315</v>
      </c>
      <c r="C211">
        <f>INT(G3/15)</f>
        <v>7</v>
      </c>
      <c r="D211">
        <f>L3</f>
        <v>2013</v>
      </c>
      <c r="E211">
        <f>L2</f>
        <v>12</v>
      </c>
      <c r="F211">
        <f>L4+1</f>
        <v>4</v>
      </c>
      <c r="H211">
        <v>1</v>
      </c>
      <c r="I211">
        <v>30</v>
      </c>
      <c r="J211">
        <f t="shared" si="337"/>
        <v>1.5</v>
      </c>
      <c r="L211">
        <f t="shared" si="372"/>
        <v>20</v>
      </c>
      <c r="M211">
        <f t="shared" si="373"/>
        <v>-13</v>
      </c>
      <c r="N211">
        <f t="shared" si="374"/>
        <v>2456630.2708333335</v>
      </c>
      <c r="O211">
        <f>O210</f>
        <v>7.9272234243593946E-4</v>
      </c>
      <c r="P211">
        <f t="shared" si="426"/>
        <v>2456630.2716260557</v>
      </c>
      <c r="Q211">
        <f t="shared" si="427"/>
        <v>0.13922714924177157</v>
      </c>
      <c r="R211">
        <f t="shared" si="375"/>
        <v>252.75061976326378</v>
      </c>
      <c r="S211">
        <f t="shared" si="376"/>
        <v>329.57424868014186</v>
      </c>
      <c r="T211">
        <f t="shared" si="377"/>
        <v>-0.98693570490603444</v>
      </c>
      <c r="U211">
        <f t="shared" si="378"/>
        <v>4.411330501325204</v>
      </c>
      <c r="V211">
        <f t="shared" si="379"/>
        <v>5.7521557692550518</v>
      </c>
      <c r="W211">
        <f t="shared" si="380"/>
        <v>1.6702752459731848E-2</v>
      </c>
      <c r="X211">
        <f t="shared" si="381"/>
        <v>251.76368405835774</v>
      </c>
      <c r="Y211">
        <f t="shared" si="382"/>
        <v>328.58731297523582</v>
      </c>
      <c r="Z211">
        <f t="shared" si="383"/>
        <v>5.7349304916989503</v>
      </c>
      <c r="AA211">
        <f t="shared" si="384"/>
        <v>215.76024227505812</v>
      </c>
      <c r="AB211">
        <f t="shared" si="385"/>
        <v>3.7657266226004249</v>
      </c>
      <c r="AC211">
        <f t="shared" si="386"/>
        <v>23.437480576482645</v>
      </c>
      <c r="AD211">
        <f t="shared" si="387"/>
        <v>-2.2042440463135647E-3</v>
      </c>
      <c r="AE211">
        <f t="shared" si="388"/>
        <v>23.435276332436331</v>
      </c>
      <c r="AF211">
        <f t="shared" si="389"/>
        <v>2456630.5</v>
      </c>
      <c r="AG211">
        <f t="shared" si="390"/>
        <v>0.139233401779603</v>
      </c>
      <c r="AH211">
        <f t="shared" si="391"/>
        <v>4.8646871429365319</v>
      </c>
      <c r="AI211">
        <f t="shared" si="392"/>
        <v>23.349628641511533</v>
      </c>
      <c r="AJ211">
        <f t="shared" si="393"/>
        <v>0.40902273311571519</v>
      </c>
      <c r="AK211">
        <f t="shared" si="394"/>
        <v>6.7706286415115322</v>
      </c>
      <c r="AL211">
        <f t="shared" si="395"/>
        <v>211.31618262798403</v>
      </c>
      <c r="AM211">
        <f t="shared" si="396"/>
        <v>3.6881631496039651</v>
      </c>
      <c r="AN211">
        <f t="shared" si="397"/>
        <v>0.98567156325849981</v>
      </c>
      <c r="AO211" t="s">
        <v>137</v>
      </c>
      <c r="AP211">
        <f t="shared" si="398"/>
        <v>251.76078746518829</v>
      </c>
      <c r="AQ211">
        <f t="shared" si="399"/>
        <v>251</v>
      </c>
      <c r="AR211">
        <f t="shared" si="400"/>
        <v>45</v>
      </c>
      <c r="AS211">
        <f t="shared" si="401"/>
        <v>38</v>
      </c>
      <c r="AT211">
        <f t="shared" si="402"/>
        <v>4.3940546686812043</v>
      </c>
      <c r="AU211">
        <f t="shared" si="403"/>
        <v>250.24324699468895</v>
      </c>
      <c r="AV211" s="18">
        <f t="shared" si="371"/>
        <v>16.682883132979264</v>
      </c>
      <c r="AW211">
        <f t="shared" si="404"/>
        <v>4.3675685909387267</v>
      </c>
      <c r="AX211">
        <f t="shared" si="405"/>
        <v>-22.193206479514544</v>
      </c>
      <c r="AY211" t="str">
        <f t="shared" si="406"/>
        <v>NEGATIF</v>
      </c>
      <c r="AZ211">
        <f t="shared" si="407"/>
        <v>22</v>
      </c>
      <c r="BA211">
        <f t="shared" si="408"/>
        <v>11</v>
      </c>
      <c r="BB211">
        <f t="shared" si="409"/>
        <v>35</v>
      </c>
      <c r="BC211">
        <f t="shared" si="410"/>
        <v>-0.38734452464246827</v>
      </c>
      <c r="BD211">
        <f t="shared" si="411"/>
        <v>-1.0462291198718141</v>
      </c>
      <c r="BE211">
        <f t="shared" si="412"/>
        <v>0.12222152900771403</v>
      </c>
      <c r="BF211">
        <f t="shared" si="413"/>
        <v>1.9428132568574878</v>
      </c>
      <c r="BG211">
        <f t="shared" si="414"/>
        <v>-62.024946141502518</v>
      </c>
      <c r="BH211">
        <f t="shared" si="415"/>
        <v>16.682883132979264</v>
      </c>
      <c r="BI211">
        <f t="shared" si="416"/>
        <v>117.97505385849749</v>
      </c>
      <c r="BJ211">
        <f t="shared" si="417"/>
        <v>117</v>
      </c>
      <c r="BK211">
        <f t="shared" si="418"/>
        <v>58</v>
      </c>
      <c r="BL211">
        <f t="shared" si="419"/>
        <v>30</v>
      </c>
      <c r="BM211">
        <f t="shared" si="420"/>
        <v>-56.219305241092492</v>
      </c>
      <c r="BN211" t="str">
        <f t="shared" si="421"/>
        <v>NEGATIF</v>
      </c>
      <c r="BO211">
        <f t="shared" si="422"/>
        <v>56</v>
      </c>
      <c r="BP211">
        <f t="shared" si="423"/>
        <v>13</v>
      </c>
      <c r="BQ211">
        <f t="shared" si="424"/>
        <v>9</v>
      </c>
    </row>
    <row r="212" spans="1:69">
      <c r="A212">
        <f t="shared" si="425"/>
        <v>7.0027777777777782</v>
      </c>
      <c r="B212">
        <f t="shared" si="318"/>
        <v>111.315</v>
      </c>
      <c r="C212">
        <f>INT(G3/15)</f>
        <v>7</v>
      </c>
      <c r="D212">
        <f>L3</f>
        <v>2013</v>
      </c>
      <c r="E212">
        <f>L2</f>
        <v>12</v>
      </c>
      <c r="F212">
        <f>L4+1</f>
        <v>4</v>
      </c>
      <c r="H212">
        <v>1</v>
      </c>
      <c r="I212">
        <v>45</v>
      </c>
      <c r="J212">
        <f t="shared" si="337"/>
        <v>1.75</v>
      </c>
      <c r="L212">
        <f t="shared" si="372"/>
        <v>20</v>
      </c>
      <c r="M212">
        <f t="shared" si="373"/>
        <v>-13</v>
      </c>
      <c r="N212">
        <f t="shared" si="374"/>
        <v>2456630.28125</v>
      </c>
      <c r="O212">
        <f t="shared" ref="O212:O216" si="428">O211</f>
        <v>7.9272234243593946E-4</v>
      </c>
      <c r="P212">
        <f t="shared" si="426"/>
        <v>2456630.2820427222</v>
      </c>
      <c r="Q212">
        <f t="shared" si="427"/>
        <v>0.13922743443455765</v>
      </c>
      <c r="R212">
        <f t="shared" si="375"/>
        <v>252.7608869231035</v>
      </c>
      <c r="S212">
        <f t="shared" si="376"/>
        <v>329.58451534959295</v>
      </c>
      <c r="T212">
        <f t="shared" si="377"/>
        <v>-0.98663649465296199</v>
      </c>
      <c r="U212">
        <f t="shared" si="378"/>
        <v>4.4115096970692358</v>
      </c>
      <c r="V212">
        <f t="shared" si="379"/>
        <v>5.7523349564401869</v>
      </c>
      <c r="W212">
        <f t="shared" si="380"/>
        <v>1.6702752447753749E-2</v>
      </c>
      <c r="X212">
        <f t="shared" si="381"/>
        <v>251.77425042845053</v>
      </c>
      <c r="Y212">
        <f t="shared" si="382"/>
        <v>328.59787885494001</v>
      </c>
      <c r="Z212">
        <f t="shared" si="383"/>
        <v>5.7351149010881572</v>
      </c>
      <c r="AA212">
        <f t="shared" si="384"/>
        <v>215.75969067334947</v>
      </c>
      <c r="AB212">
        <f t="shared" si="385"/>
        <v>3.7657169953344494</v>
      </c>
      <c r="AC212">
        <f t="shared" si="386"/>
        <v>23.43748057277395</v>
      </c>
      <c r="AD212">
        <f t="shared" si="387"/>
        <v>-2.2042905555986294E-3</v>
      </c>
      <c r="AE212">
        <f t="shared" si="388"/>
        <v>23.43527628221835</v>
      </c>
      <c r="AF212">
        <f t="shared" si="389"/>
        <v>2456630.5</v>
      </c>
      <c r="AG212">
        <f t="shared" si="390"/>
        <v>0.139233401779603</v>
      </c>
      <c r="AH212">
        <f t="shared" si="391"/>
        <v>4.8646871429365319</v>
      </c>
      <c r="AI212">
        <f t="shared" si="392"/>
        <v>23.60031311884903</v>
      </c>
      <c r="AJ212">
        <f t="shared" si="393"/>
        <v>0.40902273223924607</v>
      </c>
      <c r="AK212">
        <f t="shared" si="394"/>
        <v>7.0213131188490294</v>
      </c>
      <c r="AL212">
        <f t="shared" si="395"/>
        <v>215.06514149327907</v>
      </c>
      <c r="AM212">
        <f t="shared" si="396"/>
        <v>3.7535948253251941</v>
      </c>
      <c r="AN212">
        <f t="shared" si="397"/>
        <v>0.98567000338140398</v>
      </c>
      <c r="AO212" t="s">
        <v>137</v>
      </c>
      <c r="AP212">
        <f t="shared" si="398"/>
        <v>251.77135379793847</v>
      </c>
      <c r="AQ212">
        <f t="shared" si="399"/>
        <v>251</v>
      </c>
      <c r="AR212">
        <f t="shared" si="400"/>
        <v>46</v>
      </c>
      <c r="AS212">
        <f t="shared" si="401"/>
        <v>16</v>
      </c>
      <c r="AT212">
        <f t="shared" si="402"/>
        <v>4.3942390859775564</v>
      </c>
      <c r="AU212">
        <f t="shared" si="403"/>
        <v>250.25455528945636</v>
      </c>
      <c r="AV212" s="18">
        <f t="shared" si="371"/>
        <v>16.683637019297091</v>
      </c>
      <c r="AW212">
        <f t="shared" si="404"/>
        <v>4.3677659579152044</v>
      </c>
      <c r="AX212">
        <f t="shared" si="405"/>
        <v>-22.194626557992205</v>
      </c>
      <c r="AY212" t="str">
        <f t="shared" si="406"/>
        <v>NEGATIF</v>
      </c>
      <c r="AZ212">
        <f t="shared" si="407"/>
        <v>22</v>
      </c>
      <c r="BA212">
        <f t="shared" si="408"/>
        <v>11</v>
      </c>
      <c r="BB212">
        <f t="shared" si="409"/>
        <v>40</v>
      </c>
      <c r="BC212">
        <f t="shared" si="410"/>
        <v>-0.38736930968754019</v>
      </c>
      <c r="BD212">
        <f t="shared" si="411"/>
        <v>-1.0825395285413717</v>
      </c>
      <c r="BE212">
        <f t="shared" si="412"/>
        <v>0.12222152900771403</v>
      </c>
      <c r="BF212">
        <f t="shared" si="413"/>
        <v>1.9428132568574878</v>
      </c>
      <c r="BG212">
        <f t="shared" si="414"/>
        <v>-63.686007200719558</v>
      </c>
      <c r="BH212">
        <f t="shared" si="415"/>
        <v>16.683637019297091</v>
      </c>
      <c r="BI212">
        <f t="shared" si="416"/>
        <v>116.31399279928044</v>
      </c>
      <c r="BJ212">
        <f t="shared" si="417"/>
        <v>116</v>
      </c>
      <c r="BK212">
        <f t="shared" si="418"/>
        <v>18</v>
      </c>
      <c r="BL212">
        <f t="shared" si="419"/>
        <v>50</v>
      </c>
      <c r="BM212">
        <f t="shared" si="420"/>
        <v>-52.96378071257385</v>
      </c>
      <c r="BN212" t="str">
        <f t="shared" si="421"/>
        <v>NEGATIF</v>
      </c>
      <c r="BO212">
        <f t="shared" si="422"/>
        <v>52</v>
      </c>
      <c r="BP212">
        <f t="shared" si="423"/>
        <v>57</v>
      </c>
      <c r="BQ212">
        <f t="shared" si="424"/>
        <v>49</v>
      </c>
    </row>
    <row r="213" spans="1:69">
      <c r="A213">
        <f t="shared" si="425"/>
        <v>7.0027777777777782</v>
      </c>
      <c r="B213">
        <f>B15</f>
        <v>111.315</v>
      </c>
      <c r="C213">
        <f>INT(G3/15)</f>
        <v>7</v>
      </c>
      <c r="D213">
        <f>L3</f>
        <v>2013</v>
      </c>
      <c r="E213">
        <f>L2</f>
        <v>12</v>
      </c>
      <c r="F213">
        <f>L4+1</f>
        <v>4</v>
      </c>
      <c r="H213">
        <v>2</v>
      </c>
      <c r="I213">
        <v>0</v>
      </c>
      <c r="J213">
        <f t="shared" si="337"/>
        <v>2</v>
      </c>
      <c r="L213">
        <f t="shared" si="372"/>
        <v>20</v>
      </c>
      <c r="M213">
        <f t="shared" si="373"/>
        <v>-13</v>
      </c>
      <c r="N213">
        <f t="shared" si="374"/>
        <v>2456630.291666667</v>
      </c>
      <c r="O213">
        <f t="shared" si="428"/>
        <v>7.9272234243593946E-4</v>
      </c>
      <c r="P213">
        <f t="shared" si="426"/>
        <v>2456630.2924593892</v>
      </c>
      <c r="Q213">
        <f t="shared" si="427"/>
        <v>0.13922771962735647</v>
      </c>
      <c r="R213">
        <f t="shared" si="375"/>
        <v>252.77115408340251</v>
      </c>
      <c r="S213">
        <f t="shared" si="376"/>
        <v>329.59478201950333</v>
      </c>
      <c r="T213">
        <f t="shared" si="377"/>
        <v>-0.98633725095714553</v>
      </c>
      <c r="U213">
        <f t="shared" si="378"/>
        <v>4.4116888928212834</v>
      </c>
      <c r="V213">
        <f t="shared" si="379"/>
        <v>5.7525141436333387</v>
      </c>
      <c r="W213">
        <f t="shared" si="380"/>
        <v>1.6702752435775653E-2</v>
      </c>
      <c r="X213">
        <f t="shared" si="381"/>
        <v>251.78481683244536</v>
      </c>
      <c r="Y213">
        <f t="shared" si="382"/>
        <v>328.60844476854618</v>
      </c>
      <c r="Z213">
        <f t="shared" si="383"/>
        <v>5.7352993110690669</v>
      </c>
      <c r="AA213">
        <f t="shared" si="384"/>
        <v>215.75913907161615</v>
      </c>
      <c r="AB213">
        <f t="shared" si="385"/>
        <v>3.7657073680680435</v>
      </c>
      <c r="AC213">
        <f t="shared" si="386"/>
        <v>23.437480569065254</v>
      </c>
      <c r="AD213">
        <f t="shared" si="387"/>
        <v>-2.2043370479289041E-3</v>
      </c>
      <c r="AE213">
        <f t="shared" si="388"/>
        <v>23.435276232017326</v>
      </c>
      <c r="AF213">
        <f t="shared" si="389"/>
        <v>2456630.5</v>
      </c>
      <c r="AG213">
        <f t="shared" si="390"/>
        <v>0.139233401779603</v>
      </c>
      <c r="AH213">
        <f t="shared" si="391"/>
        <v>4.8646871429365319</v>
      </c>
      <c r="AI213">
        <f t="shared" si="392"/>
        <v>23.850997596186531</v>
      </c>
      <c r="AJ213">
        <f t="shared" si="393"/>
        <v>0.40902273136307288</v>
      </c>
      <c r="AK213">
        <f t="shared" si="394"/>
        <v>7.2719975961865302</v>
      </c>
      <c r="AL213">
        <f t="shared" si="395"/>
        <v>218.81410009365655</v>
      </c>
      <c r="AM213">
        <f t="shared" si="396"/>
        <v>3.8190264964227394</v>
      </c>
      <c r="AN213">
        <f t="shared" si="397"/>
        <v>0.98566844397539133</v>
      </c>
      <c r="AO213" t="s">
        <v>137</v>
      </c>
      <c r="AP213">
        <f t="shared" si="398"/>
        <v>251.78192016459045</v>
      </c>
      <c r="AQ213">
        <f t="shared" si="399"/>
        <v>251</v>
      </c>
      <c r="AR213">
        <f t="shared" si="400"/>
        <v>46</v>
      </c>
      <c r="AS213">
        <f t="shared" si="401"/>
        <v>54</v>
      </c>
      <c r="AT213">
        <f t="shared" si="402"/>
        <v>4.3944235038656068</v>
      </c>
      <c r="AU213">
        <f t="shared" si="403"/>
        <v>250.2658638491414</v>
      </c>
      <c r="AV213" s="18">
        <f t="shared" si="371"/>
        <v>16.684390923276094</v>
      </c>
      <c r="AW213">
        <f t="shared" si="404"/>
        <v>4.3679633295153666</v>
      </c>
      <c r="AX213">
        <f t="shared" si="405"/>
        <v>-22.196045860382849</v>
      </c>
      <c r="AY213" t="str">
        <f t="shared" si="406"/>
        <v>NEGATIF</v>
      </c>
      <c r="AZ213">
        <f t="shared" si="407"/>
        <v>22</v>
      </c>
      <c r="BA213">
        <f t="shared" si="408"/>
        <v>11</v>
      </c>
      <c r="BB213">
        <f t="shared" si="409"/>
        <v>45</v>
      </c>
      <c r="BC213">
        <f t="shared" si="410"/>
        <v>-0.38739408118733831</v>
      </c>
      <c r="BD213">
        <f t="shared" si="411"/>
        <v>-1.1115305131013735</v>
      </c>
      <c r="BE213">
        <f t="shared" si="412"/>
        <v>0.12222152900771403</v>
      </c>
      <c r="BF213">
        <f t="shared" si="413"/>
        <v>1.9428132568574878</v>
      </c>
      <c r="BG213">
        <f t="shared" si="414"/>
        <v>-65.014642255517913</v>
      </c>
      <c r="BH213">
        <f t="shared" si="415"/>
        <v>16.684390923276094</v>
      </c>
      <c r="BI213">
        <f t="shared" si="416"/>
        <v>114.98535774448209</v>
      </c>
      <c r="BJ213">
        <f t="shared" si="417"/>
        <v>114</v>
      </c>
      <c r="BK213">
        <f t="shared" si="418"/>
        <v>59</v>
      </c>
      <c r="BL213">
        <f t="shared" si="419"/>
        <v>7</v>
      </c>
      <c r="BM213">
        <f t="shared" si="420"/>
        <v>-49.651399656542416</v>
      </c>
      <c r="BN213" t="str">
        <f t="shared" si="421"/>
        <v>NEGATIF</v>
      </c>
      <c r="BO213">
        <f t="shared" si="422"/>
        <v>49</v>
      </c>
      <c r="BP213">
        <f t="shared" si="423"/>
        <v>39</v>
      </c>
      <c r="BQ213">
        <f t="shared" si="424"/>
        <v>5</v>
      </c>
    </row>
    <row r="214" spans="1:69">
      <c r="A214">
        <f t="shared" si="425"/>
        <v>7.0027777777777782</v>
      </c>
      <c r="B214">
        <f t="shared" ref="B214:B277" si="429">B16</f>
        <v>111.315</v>
      </c>
      <c r="C214">
        <f>INT(G3/15)</f>
        <v>7</v>
      </c>
      <c r="D214">
        <f>L3</f>
        <v>2013</v>
      </c>
      <c r="E214">
        <f>L2</f>
        <v>12</v>
      </c>
      <c r="F214">
        <f>L4+1</f>
        <v>4</v>
      </c>
      <c r="H214">
        <v>2</v>
      </c>
      <c r="I214">
        <v>15</v>
      </c>
      <c r="J214">
        <f t="shared" si="337"/>
        <v>2.25</v>
      </c>
      <c r="L214">
        <f t="shared" si="372"/>
        <v>20</v>
      </c>
      <c r="M214">
        <f t="shared" si="373"/>
        <v>-13</v>
      </c>
      <c r="N214">
        <f t="shared" si="374"/>
        <v>2456630.3020833335</v>
      </c>
      <c r="O214">
        <f t="shared" si="428"/>
        <v>7.9272234243593946E-4</v>
      </c>
      <c r="P214">
        <f t="shared" si="426"/>
        <v>2456630.3028760557</v>
      </c>
      <c r="Q214">
        <f t="shared" si="427"/>
        <v>0.13922800482014255</v>
      </c>
      <c r="R214">
        <f t="shared" si="375"/>
        <v>252.78142124324313</v>
      </c>
      <c r="S214">
        <f t="shared" si="376"/>
        <v>329.60504868895441</v>
      </c>
      <c r="T214">
        <f t="shared" si="377"/>
        <v>-0.98603797385530301</v>
      </c>
      <c r="U214">
        <f t="shared" si="378"/>
        <v>4.4118680885653303</v>
      </c>
      <c r="V214">
        <f t="shared" si="379"/>
        <v>5.7526933308184738</v>
      </c>
      <c r="W214">
        <f t="shared" si="380"/>
        <v>1.6702752423797554E-2</v>
      </c>
      <c r="X214">
        <f t="shared" si="381"/>
        <v>251.79538326938783</v>
      </c>
      <c r="Y214">
        <f t="shared" si="382"/>
        <v>328.61901071509914</v>
      </c>
      <c r="Z214">
        <f t="shared" si="383"/>
        <v>5.7354837216250054</v>
      </c>
      <c r="AA214">
        <f t="shared" si="384"/>
        <v>215.7585874699075</v>
      </c>
      <c r="AB214">
        <f t="shared" si="385"/>
        <v>3.7656977408020675</v>
      </c>
      <c r="AC214">
        <f t="shared" si="386"/>
        <v>23.437480565356559</v>
      </c>
      <c r="AD214">
        <f t="shared" si="387"/>
        <v>-2.2043835232961073E-3</v>
      </c>
      <c r="AE214">
        <f t="shared" si="388"/>
        <v>23.435276181833263</v>
      </c>
      <c r="AF214">
        <f t="shared" si="389"/>
        <v>2456630.5</v>
      </c>
      <c r="AG214">
        <f t="shared" si="390"/>
        <v>0.139233401779603</v>
      </c>
      <c r="AH214">
        <f t="shared" si="391"/>
        <v>4.8646871429365319</v>
      </c>
      <c r="AI214">
        <f t="shared" si="392"/>
        <v>0.10168207352403247</v>
      </c>
      <c r="AJ214">
        <f t="shared" si="393"/>
        <v>0.40902273048719578</v>
      </c>
      <c r="AK214">
        <f t="shared" si="394"/>
        <v>7.5226820735240327</v>
      </c>
      <c r="AL214">
        <f t="shared" si="395"/>
        <v>222.56305843024083</v>
      </c>
      <c r="AM214">
        <f t="shared" si="396"/>
        <v>3.8844581629162249</v>
      </c>
      <c r="AN214">
        <f t="shared" si="397"/>
        <v>0.98566688504065592</v>
      </c>
      <c r="AO214" t="s">
        <v>137</v>
      </c>
      <c r="AP214">
        <f t="shared" si="398"/>
        <v>251.79248656418977</v>
      </c>
      <c r="AQ214">
        <f t="shared" si="399"/>
        <v>251</v>
      </c>
      <c r="AR214">
        <f t="shared" si="400"/>
        <v>47</v>
      </c>
      <c r="AS214">
        <f t="shared" si="401"/>
        <v>32</v>
      </c>
      <c r="AT214">
        <f t="shared" si="402"/>
        <v>4.3946079223286958</v>
      </c>
      <c r="AU214">
        <f t="shared" si="403"/>
        <v>250.27717267261968</v>
      </c>
      <c r="AV214" s="18">
        <f t="shared" si="371"/>
        <v>16.685144844841311</v>
      </c>
      <c r="AW214">
        <f t="shared" si="404"/>
        <v>4.3681607057195899</v>
      </c>
      <c r="AX214">
        <f t="shared" si="405"/>
        <v>-22.197464386479808</v>
      </c>
      <c r="AY214" t="str">
        <f t="shared" si="406"/>
        <v>NEGATIF</v>
      </c>
      <c r="AZ214">
        <f t="shared" si="407"/>
        <v>22</v>
      </c>
      <c r="BA214">
        <f t="shared" si="408"/>
        <v>11</v>
      </c>
      <c r="BB214">
        <f t="shared" si="409"/>
        <v>50</v>
      </c>
      <c r="BC214">
        <f t="shared" si="410"/>
        <v>-0.38741883913825576</v>
      </c>
      <c r="BD214">
        <f t="shared" si="411"/>
        <v>-1.1347195693650201</v>
      </c>
      <c r="BE214">
        <f t="shared" si="412"/>
        <v>0.12222152900771403</v>
      </c>
      <c r="BF214">
        <f t="shared" si="413"/>
        <v>1.9428132568574878</v>
      </c>
      <c r="BG214">
        <f t="shared" si="414"/>
        <v>-66.075215499963576</v>
      </c>
      <c r="BH214">
        <f t="shared" si="415"/>
        <v>16.685144844841311</v>
      </c>
      <c r="BI214">
        <f t="shared" si="416"/>
        <v>113.92478450003642</v>
      </c>
      <c r="BJ214">
        <f t="shared" si="417"/>
        <v>113</v>
      </c>
      <c r="BK214">
        <f t="shared" si="418"/>
        <v>55</v>
      </c>
      <c r="BL214">
        <f t="shared" si="419"/>
        <v>29</v>
      </c>
      <c r="BM214">
        <f t="shared" si="420"/>
        <v>-46.296099873952542</v>
      </c>
      <c r="BN214" t="str">
        <f t="shared" si="421"/>
        <v>NEGATIF</v>
      </c>
      <c r="BO214">
        <f t="shared" si="422"/>
        <v>46</v>
      </c>
      <c r="BP214">
        <f t="shared" si="423"/>
        <v>17</v>
      </c>
      <c r="BQ214">
        <f t="shared" si="424"/>
        <v>45</v>
      </c>
    </row>
    <row r="215" spans="1:69">
      <c r="A215">
        <f t="shared" si="425"/>
        <v>7.0027777777777782</v>
      </c>
      <c r="B215">
        <f t="shared" si="429"/>
        <v>111.315</v>
      </c>
      <c r="C215">
        <f>INT(G3/15)</f>
        <v>7</v>
      </c>
      <c r="D215">
        <f>L3</f>
        <v>2013</v>
      </c>
      <c r="E215">
        <f>L2</f>
        <v>12</v>
      </c>
      <c r="F215">
        <f>L4+1</f>
        <v>4</v>
      </c>
      <c r="H215">
        <v>2</v>
      </c>
      <c r="I215">
        <v>30</v>
      </c>
      <c r="J215">
        <f t="shared" si="337"/>
        <v>2.5</v>
      </c>
      <c r="L215">
        <f t="shared" si="372"/>
        <v>20</v>
      </c>
      <c r="M215">
        <f t="shared" si="373"/>
        <v>-13</v>
      </c>
      <c r="N215">
        <f t="shared" si="374"/>
        <v>2456630.3125</v>
      </c>
      <c r="O215">
        <f t="shared" si="428"/>
        <v>7.9272234243593946E-4</v>
      </c>
      <c r="P215">
        <f t="shared" si="426"/>
        <v>2456630.3132927222</v>
      </c>
      <c r="Q215">
        <f t="shared" si="427"/>
        <v>0.13922829001292861</v>
      </c>
      <c r="R215">
        <f t="shared" si="375"/>
        <v>252.79168840308284</v>
      </c>
      <c r="S215">
        <f t="shared" si="376"/>
        <v>329.61531535840459</v>
      </c>
      <c r="T215">
        <f t="shared" si="377"/>
        <v>-0.98573866334401727</v>
      </c>
      <c r="U215">
        <f t="shared" si="378"/>
        <v>4.4120472843093621</v>
      </c>
      <c r="V215">
        <f t="shared" si="379"/>
        <v>5.7528725180035929</v>
      </c>
      <c r="W215">
        <f t="shared" si="380"/>
        <v>1.6702752411819458E-2</v>
      </c>
      <c r="X215">
        <f t="shared" si="381"/>
        <v>251.80594973973882</v>
      </c>
      <c r="Y215">
        <f t="shared" si="382"/>
        <v>328.62957669506056</v>
      </c>
      <c r="Z215">
        <f t="shared" si="383"/>
        <v>5.7356681327640322</v>
      </c>
      <c r="AA215">
        <f t="shared" si="384"/>
        <v>215.7580358681989</v>
      </c>
      <c r="AB215">
        <f t="shared" si="385"/>
        <v>3.7656881135360933</v>
      </c>
      <c r="AC215">
        <f t="shared" si="386"/>
        <v>23.437480561647863</v>
      </c>
      <c r="AD215">
        <f t="shared" si="387"/>
        <v>-2.2044299816981862E-3</v>
      </c>
      <c r="AE215">
        <f t="shared" si="388"/>
        <v>23.435276131666164</v>
      </c>
      <c r="AF215">
        <f t="shared" si="389"/>
        <v>2456630.5</v>
      </c>
      <c r="AG215">
        <f t="shared" si="390"/>
        <v>0.139233401779603</v>
      </c>
      <c r="AH215">
        <f t="shared" si="391"/>
        <v>4.8646871429365319</v>
      </c>
      <c r="AI215">
        <f t="shared" si="392"/>
        <v>0.35236655086153235</v>
      </c>
      <c r="AJ215">
        <f t="shared" si="393"/>
        <v>0.40902272961161473</v>
      </c>
      <c r="AK215">
        <f t="shared" si="394"/>
        <v>7.7733665508615326</v>
      </c>
      <c r="AL215">
        <f t="shared" si="395"/>
        <v>226.31201650264109</v>
      </c>
      <c r="AM215">
        <f t="shared" si="396"/>
        <v>3.9498898247988294</v>
      </c>
      <c r="AN215">
        <f t="shared" si="397"/>
        <v>0.98566532657718275</v>
      </c>
      <c r="AO215" t="s">
        <v>137</v>
      </c>
      <c r="AP215">
        <f t="shared" si="398"/>
        <v>251.8030529971974</v>
      </c>
      <c r="AQ215">
        <f t="shared" si="399"/>
        <v>251</v>
      </c>
      <c r="AR215">
        <f t="shared" si="400"/>
        <v>48</v>
      </c>
      <c r="AS215">
        <f t="shared" si="401"/>
        <v>10</v>
      </c>
      <c r="AT215">
        <f t="shared" si="402"/>
        <v>4.3947923413748704</v>
      </c>
      <c r="AU215">
        <f t="shared" si="403"/>
        <v>250.28848176028191</v>
      </c>
      <c r="AV215" s="18">
        <f t="shared" si="371"/>
        <v>16.685898784018793</v>
      </c>
      <c r="AW215">
        <f t="shared" si="404"/>
        <v>4.368358086534692</v>
      </c>
      <c r="AX215">
        <f t="shared" si="405"/>
        <v>-22.198882136266587</v>
      </c>
      <c r="AY215" t="str">
        <f t="shared" si="406"/>
        <v>NEGATIF</v>
      </c>
      <c r="AZ215">
        <f t="shared" si="407"/>
        <v>22</v>
      </c>
      <c r="BA215">
        <f t="shared" si="408"/>
        <v>11</v>
      </c>
      <c r="BB215">
        <f t="shared" si="409"/>
        <v>55</v>
      </c>
      <c r="BC215">
        <f t="shared" si="410"/>
        <v>-0.38744358354000447</v>
      </c>
      <c r="BD215">
        <f t="shared" si="411"/>
        <v>-1.1532300644391555</v>
      </c>
      <c r="BE215">
        <f t="shared" si="412"/>
        <v>0.12222152900771403</v>
      </c>
      <c r="BF215">
        <f t="shared" si="413"/>
        <v>1.9428132568574878</v>
      </c>
      <c r="BG215">
        <f t="shared" si="414"/>
        <v>-66.915847289785432</v>
      </c>
      <c r="BH215">
        <f t="shared" si="415"/>
        <v>16.685898784018793</v>
      </c>
      <c r="BI215">
        <f t="shared" si="416"/>
        <v>113.08415271021457</v>
      </c>
      <c r="BJ215">
        <f t="shared" si="417"/>
        <v>113</v>
      </c>
      <c r="BK215">
        <f t="shared" si="418"/>
        <v>5</v>
      </c>
      <c r="BL215">
        <f t="shared" si="419"/>
        <v>2</v>
      </c>
      <c r="BM215">
        <f t="shared" si="420"/>
        <v>-42.908131421054527</v>
      </c>
      <c r="BN215" t="str">
        <f t="shared" si="421"/>
        <v>NEGATIF</v>
      </c>
      <c r="BO215">
        <f t="shared" si="422"/>
        <v>42</v>
      </c>
      <c r="BP215">
        <f t="shared" si="423"/>
        <v>54</v>
      </c>
      <c r="BQ215">
        <f t="shared" si="424"/>
        <v>29</v>
      </c>
    </row>
    <row r="216" spans="1:69">
      <c r="A216">
        <f t="shared" si="425"/>
        <v>7.0027777777777782</v>
      </c>
      <c r="B216">
        <f t="shared" si="429"/>
        <v>111.315</v>
      </c>
      <c r="C216">
        <f>INT(G3/15)</f>
        <v>7</v>
      </c>
      <c r="D216">
        <f>L3</f>
        <v>2013</v>
      </c>
      <c r="E216">
        <f>L2</f>
        <v>12</v>
      </c>
      <c r="F216">
        <f>L4+1</f>
        <v>4</v>
      </c>
      <c r="H216">
        <v>2</v>
      </c>
      <c r="I216">
        <v>45</v>
      </c>
      <c r="J216">
        <f t="shared" si="337"/>
        <v>2.75</v>
      </c>
      <c r="L216">
        <f t="shared" si="372"/>
        <v>20</v>
      </c>
      <c r="M216">
        <f t="shared" si="373"/>
        <v>-13</v>
      </c>
      <c r="N216">
        <f t="shared" si="374"/>
        <v>2456630.322916667</v>
      </c>
      <c r="O216">
        <f t="shared" si="428"/>
        <v>7.9272234243593946E-4</v>
      </c>
      <c r="P216">
        <f t="shared" si="426"/>
        <v>2456630.3237093892</v>
      </c>
      <c r="Q216">
        <f t="shared" si="427"/>
        <v>0.13922857520572746</v>
      </c>
      <c r="R216">
        <f t="shared" si="375"/>
        <v>252.80195556338276</v>
      </c>
      <c r="S216">
        <f t="shared" si="376"/>
        <v>329.62558202831588</v>
      </c>
      <c r="T216">
        <f t="shared" si="377"/>
        <v>-0.98543931941976026</v>
      </c>
      <c r="U216">
        <f t="shared" si="378"/>
        <v>4.4122264800614257</v>
      </c>
      <c r="V216">
        <f t="shared" si="379"/>
        <v>5.7530517051967607</v>
      </c>
      <c r="W216">
        <f t="shared" si="380"/>
        <v>1.6702752399841359E-2</v>
      </c>
      <c r="X216">
        <f t="shared" si="381"/>
        <v>251.81651624396301</v>
      </c>
      <c r="Y216">
        <f t="shared" si="382"/>
        <v>328.64014270889612</v>
      </c>
      <c r="Z216">
        <f t="shared" si="383"/>
        <v>5.7358525444942741</v>
      </c>
      <c r="AA216">
        <f t="shared" si="384"/>
        <v>215.75748426646558</v>
      </c>
      <c r="AB216">
        <f t="shared" si="385"/>
        <v>3.765678486269687</v>
      </c>
      <c r="AC216">
        <f t="shared" si="386"/>
        <v>23.437480557939168</v>
      </c>
      <c r="AD216">
        <f t="shared" si="387"/>
        <v>-2.2044764231331066E-3</v>
      </c>
      <c r="AE216">
        <f t="shared" si="388"/>
        <v>23.435276081516033</v>
      </c>
      <c r="AF216">
        <f t="shared" si="389"/>
        <v>2456630.5</v>
      </c>
      <c r="AG216">
        <f t="shared" si="390"/>
        <v>0.139233401779603</v>
      </c>
      <c r="AH216">
        <f t="shared" si="391"/>
        <v>4.8646871429365319</v>
      </c>
      <c r="AI216">
        <f t="shared" si="392"/>
        <v>0.60305102819903222</v>
      </c>
      <c r="AJ216">
        <f t="shared" si="393"/>
        <v>0.40902272873632978</v>
      </c>
      <c r="AK216">
        <f t="shared" si="394"/>
        <v>8.0240510281990325</v>
      </c>
      <c r="AL216">
        <f t="shared" si="395"/>
        <v>230.06097431046297</v>
      </c>
      <c r="AM216">
        <f t="shared" si="396"/>
        <v>4.01532148206367</v>
      </c>
      <c r="AN216">
        <f t="shared" si="397"/>
        <v>0.98566376858495608</v>
      </c>
      <c r="AO216" t="s">
        <v>137</v>
      </c>
      <c r="AP216">
        <f t="shared" si="398"/>
        <v>251.81361946407796</v>
      </c>
      <c r="AQ216">
        <f t="shared" si="399"/>
        <v>251</v>
      </c>
      <c r="AR216">
        <f t="shared" si="400"/>
        <v>48</v>
      </c>
      <c r="AS216">
        <f t="shared" si="401"/>
        <v>49</v>
      </c>
      <c r="AT216">
        <f t="shared" si="402"/>
        <v>4.3949767610122397</v>
      </c>
      <c r="AU216">
        <f t="shared" si="403"/>
        <v>250.29979111252248</v>
      </c>
      <c r="AV216" s="18">
        <f t="shared" si="371"/>
        <v>16.686652740834834</v>
      </c>
      <c r="AW216">
        <f t="shared" si="404"/>
        <v>4.3685554719675581</v>
      </c>
      <c r="AX216">
        <f t="shared" si="405"/>
        <v>-22.200299109727069</v>
      </c>
      <c r="AY216" t="str">
        <f t="shared" si="406"/>
        <v>NEGATIF</v>
      </c>
      <c r="AZ216">
        <f t="shared" si="407"/>
        <v>22</v>
      </c>
      <c r="BA216">
        <f t="shared" si="408"/>
        <v>12</v>
      </c>
      <c r="BB216">
        <f t="shared" si="409"/>
        <v>1</v>
      </c>
      <c r="BC216">
        <f t="shared" si="410"/>
        <v>-0.38746831439230328</v>
      </c>
      <c r="BD216">
        <f t="shared" si="411"/>
        <v>-1.1679018569684798</v>
      </c>
      <c r="BE216">
        <f t="shared" si="412"/>
        <v>0.12222152900771403</v>
      </c>
      <c r="BF216">
        <f t="shared" si="413"/>
        <v>1.9428132568574878</v>
      </c>
      <c r="BG216">
        <f t="shared" si="414"/>
        <v>-67.572848574280471</v>
      </c>
      <c r="BH216">
        <f t="shared" si="415"/>
        <v>16.686652740834834</v>
      </c>
      <c r="BI216">
        <f t="shared" si="416"/>
        <v>112.42715142571953</v>
      </c>
      <c r="BJ216">
        <f t="shared" si="417"/>
        <v>112</v>
      </c>
      <c r="BK216">
        <f t="shared" si="418"/>
        <v>25</v>
      </c>
      <c r="BL216">
        <f t="shared" si="419"/>
        <v>37</v>
      </c>
      <c r="BM216">
        <f t="shared" si="420"/>
        <v>-39.495215134084475</v>
      </c>
      <c r="BN216" t="str">
        <f t="shared" si="421"/>
        <v>NEGATIF</v>
      </c>
      <c r="BO216">
        <f t="shared" si="422"/>
        <v>39</v>
      </c>
      <c r="BP216">
        <f t="shared" si="423"/>
        <v>29</v>
      </c>
      <c r="BQ216">
        <f t="shared" si="424"/>
        <v>42</v>
      </c>
    </row>
    <row r="217" spans="1:69">
      <c r="A217">
        <f t="shared" si="425"/>
        <v>7.0027777777777782</v>
      </c>
      <c r="B217">
        <f t="shared" si="429"/>
        <v>111.315</v>
      </c>
      <c r="C217">
        <f>INT(G3/15)</f>
        <v>7</v>
      </c>
      <c r="D217">
        <f>L3</f>
        <v>2013</v>
      </c>
      <c r="E217">
        <f>L2</f>
        <v>12</v>
      </c>
      <c r="F217">
        <f>L4+1</f>
        <v>4</v>
      </c>
      <c r="H217">
        <v>3</v>
      </c>
      <c r="I217">
        <v>0</v>
      </c>
      <c r="J217">
        <f t="shared" si="337"/>
        <v>3</v>
      </c>
      <c r="L217">
        <f t="shared" si="372"/>
        <v>20</v>
      </c>
      <c r="M217">
        <f t="shared" si="373"/>
        <v>-13</v>
      </c>
      <c r="N217">
        <f t="shared" si="374"/>
        <v>2456630.3333333335</v>
      </c>
      <c r="O217">
        <f>O209</f>
        <v>7.9272234243593946E-4</v>
      </c>
      <c r="P217">
        <f t="shared" si="426"/>
        <v>2456630.3341260557</v>
      </c>
      <c r="Q217">
        <f t="shared" si="427"/>
        <v>0.13922886039851351</v>
      </c>
      <c r="R217">
        <f t="shared" si="375"/>
        <v>252.81222272322157</v>
      </c>
      <c r="S217">
        <f t="shared" si="376"/>
        <v>329.63584869776605</v>
      </c>
      <c r="T217">
        <f t="shared" si="377"/>
        <v>-0.98513994211936939</v>
      </c>
      <c r="U217">
        <f t="shared" si="378"/>
        <v>4.4124056758054415</v>
      </c>
      <c r="V217">
        <f t="shared" si="379"/>
        <v>5.7532308923818798</v>
      </c>
      <c r="W217">
        <f t="shared" si="380"/>
        <v>1.6702752387863264E-2</v>
      </c>
      <c r="X217">
        <f t="shared" si="381"/>
        <v>251.82708278110221</v>
      </c>
      <c r="Y217">
        <f t="shared" si="382"/>
        <v>328.65070875564669</v>
      </c>
      <c r="Z217">
        <f t="shared" si="383"/>
        <v>5.7360369567989906</v>
      </c>
      <c r="AA217">
        <f t="shared" si="384"/>
        <v>215.75693266475699</v>
      </c>
      <c r="AB217">
        <f t="shared" si="385"/>
        <v>3.7656688590037124</v>
      </c>
      <c r="AC217">
        <f t="shared" si="386"/>
        <v>23.437480554230472</v>
      </c>
      <c r="AD217">
        <f t="shared" si="387"/>
        <v>-2.2045228475925807E-3</v>
      </c>
      <c r="AE217">
        <f t="shared" si="388"/>
        <v>23.43527603138288</v>
      </c>
      <c r="AF217">
        <f t="shared" si="389"/>
        <v>2456630.5</v>
      </c>
      <c r="AG217">
        <f t="shared" si="390"/>
        <v>0.139233401779603</v>
      </c>
      <c r="AH217">
        <f t="shared" si="391"/>
        <v>4.8646871429365319</v>
      </c>
      <c r="AI217">
        <f t="shared" si="392"/>
        <v>0.8537355055365321</v>
      </c>
      <c r="AJ217">
        <f t="shared" si="393"/>
        <v>0.40902272786134125</v>
      </c>
      <c r="AK217">
        <f t="shared" si="394"/>
        <v>8.2747355055365333</v>
      </c>
      <c r="AL217">
        <f t="shared" si="395"/>
        <v>233.80993185483513</v>
      </c>
      <c r="AM217">
        <f t="shared" si="396"/>
        <v>4.080753134730446</v>
      </c>
      <c r="AN217">
        <f t="shared" si="397"/>
        <v>0.9856622110641704</v>
      </c>
      <c r="AO217" t="s">
        <v>137</v>
      </c>
      <c r="AP217">
        <f t="shared" si="398"/>
        <v>251.82418596387325</v>
      </c>
      <c r="AQ217">
        <f t="shared" si="399"/>
        <v>251</v>
      </c>
      <c r="AR217">
        <f t="shared" si="400"/>
        <v>49</v>
      </c>
      <c r="AS217">
        <f t="shared" si="401"/>
        <v>27</v>
      </c>
      <c r="AT217">
        <f t="shared" si="402"/>
        <v>4.3951611812240783</v>
      </c>
      <c r="AU217">
        <f t="shared" si="403"/>
        <v>250.31110072821286</v>
      </c>
      <c r="AV217" s="18">
        <f t="shared" si="371"/>
        <v>16.687406715214191</v>
      </c>
      <c r="AW217">
        <f t="shared" si="404"/>
        <v>4.3687528619984901</v>
      </c>
      <c r="AX217">
        <f t="shared" si="405"/>
        <v>-22.201715306654407</v>
      </c>
      <c r="AY217" t="str">
        <f t="shared" si="406"/>
        <v>NEGATIF</v>
      </c>
      <c r="AZ217">
        <f t="shared" si="407"/>
        <v>22</v>
      </c>
      <c r="BA217">
        <f t="shared" si="408"/>
        <v>12</v>
      </c>
      <c r="BB217">
        <f t="shared" si="409"/>
        <v>6</v>
      </c>
      <c r="BC217">
        <f t="shared" si="410"/>
        <v>-0.38749303169154192</v>
      </c>
      <c r="BD217">
        <f t="shared" si="411"/>
        <v>-1.1793686925727502</v>
      </c>
      <c r="BE217">
        <f t="shared" si="412"/>
        <v>0.12222152900771403</v>
      </c>
      <c r="BF217">
        <f t="shared" si="413"/>
        <v>1.9428132568574878</v>
      </c>
      <c r="BG217">
        <f t="shared" si="414"/>
        <v>-68.073824535241641</v>
      </c>
      <c r="BH217">
        <f t="shared" si="415"/>
        <v>16.687406715214191</v>
      </c>
      <c r="BI217">
        <f t="shared" si="416"/>
        <v>111.92617546475836</v>
      </c>
      <c r="BJ217">
        <f t="shared" si="417"/>
        <v>111</v>
      </c>
      <c r="BK217">
        <f t="shared" si="418"/>
        <v>55</v>
      </c>
      <c r="BL217">
        <f t="shared" si="419"/>
        <v>34</v>
      </c>
      <c r="BM217">
        <f t="shared" si="420"/>
        <v>-36.063309426005858</v>
      </c>
      <c r="BN217" t="str">
        <f t="shared" si="421"/>
        <v>NEGATIF</v>
      </c>
      <c r="BO217">
        <f t="shared" si="422"/>
        <v>36</v>
      </c>
      <c r="BP217">
        <f t="shared" si="423"/>
        <v>3</v>
      </c>
      <c r="BQ217">
        <f t="shared" si="424"/>
        <v>47</v>
      </c>
    </row>
    <row r="218" spans="1:69">
      <c r="A218">
        <f t="shared" si="425"/>
        <v>7.0027777777777782</v>
      </c>
      <c r="B218">
        <f t="shared" si="429"/>
        <v>111.315</v>
      </c>
      <c r="C218">
        <f>INT(G3/15)</f>
        <v>7</v>
      </c>
      <c r="D218">
        <f>L3</f>
        <v>2013</v>
      </c>
      <c r="E218">
        <f>L2</f>
        <v>12</v>
      </c>
      <c r="F218">
        <f>L4+1</f>
        <v>4</v>
      </c>
      <c r="H218">
        <v>3</v>
      </c>
      <c r="I218">
        <v>15</v>
      </c>
      <c r="J218">
        <f t="shared" si="337"/>
        <v>3.25</v>
      </c>
      <c r="L218">
        <f t="shared" si="372"/>
        <v>20</v>
      </c>
      <c r="M218">
        <f t="shared" si="373"/>
        <v>-13</v>
      </c>
      <c r="N218">
        <f t="shared" si="374"/>
        <v>2456630.34375</v>
      </c>
      <c r="O218">
        <f t="shared" ref="O218:O234" si="430">O210</f>
        <v>7.9272234243593946E-4</v>
      </c>
      <c r="P218">
        <f t="shared" si="426"/>
        <v>2456630.3445427222</v>
      </c>
      <c r="Q218">
        <f t="shared" si="427"/>
        <v>0.13922914559129959</v>
      </c>
      <c r="R218">
        <f t="shared" si="375"/>
        <v>252.82248988306219</v>
      </c>
      <c r="S218">
        <f t="shared" si="376"/>
        <v>329.64611536721713</v>
      </c>
      <c r="T218">
        <f t="shared" si="377"/>
        <v>-0.98484053143931938</v>
      </c>
      <c r="U218">
        <f t="shared" si="378"/>
        <v>4.4125848715494884</v>
      </c>
      <c r="V218">
        <f t="shared" si="379"/>
        <v>5.7534100795670158</v>
      </c>
      <c r="W218">
        <f t="shared" si="380"/>
        <v>1.6702752375885165E-2</v>
      </c>
      <c r="X218">
        <f t="shared" si="381"/>
        <v>251.83764935162287</v>
      </c>
      <c r="Y218">
        <f t="shared" si="382"/>
        <v>328.66127483577782</v>
      </c>
      <c r="Z218">
        <f t="shared" si="383"/>
        <v>5.7362213696863087</v>
      </c>
      <c r="AA218">
        <f t="shared" si="384"/>
        <v>215.75638106304834</v>
      </c>
      <c r="AB218">
        <f t="shared" si="385"/>
        <v>3.7656592317377369</v>
      </c>
      <c r="AC218">
        <f t="shared" si="386"/>
        <v>23.437480550521776</v>
      </c>
      <c r="AD218">
        <f t="shared" si="387"/>
        <v>-2.204569255074583E-3</v>
      </c>
      <c r="AE218">
        <f t="shared" si="388"/>
        <v>23.435275981266702</v>
      </c>
      <c r="AF218">
        <f t="shared" si="389"/>
        <v>2456630.5</v>
      </c>
      <c r="AG218">
        <f t="shared" si="390"/>
        <v>0.139233401779603</v>
      </c>
      <c r="AH218">
        <f t="shared" si="391"/>
        <v>4.8646871429365319</v>
      </c>
      <c r="AI218">
        <f t="shared" si="392"/>
        <v>1.104419982874032</v>
      </c>
      <c r="AJ218">
        <f t="shared" si="393"/>
        <v>0.40902272698664893</v>
      </c>
      <c r="AK218">
        <f t="shared" si="394"/>
        <v>8.5254199828740322</v>
      </c>
      <c r="AL218">
        <f t="shared" si="395"/>
        <v>237.55888913536103</v>
      </c>
      <c r="AM218">
        <f t="shared" si="396"/>
        <v>4.1461847827922353</v>
      </c>
      <c r="AN218">
        <f t="shared" si="397"/>
        <v>0.98566065401481007</v>
      </c>
      <c r="AO218" t="s">
        <v>137</v>
      </c>
      <c r="AP218">
        <f t="shared" si="398"/>
        <v>251.83475249704975</v>
      </c>
      <c r="AQ218">
        <f t="shared" si="399"/>
        <v>251</v>
      </c>
      <c r="AR218">
        <f t="shared" si="400"/>
        <v>50</v>
      </c>
      <c r="AS218">
        <f t="shared" si="401"/>
        <v>5</v>
      </c>
      <c r="AT218">
        <f t="shared" si="402"/>
        <v>4.39534560201853</v>
      </c>
      <c r="AU218">
        <f t="shared" si="403"/>
        <v>250.32241060774948</v>
      </c>
      <c r="AV218" s="18">
        <f t="shared" si="371"/>
        <v>16.688160707183297</v>
      </c>
      <c r="AW218">
        <f t="shared" si="404"/>
        <v>4.3689502566344078</v>
      </c>
      <c r="AX218">
        <f t="shared" si="405"/>
        <v>-22.203130727032843</v>
      </c>
      <c r="AY218" t="str">
        <f t="shared" si="406"/>
        <v>NEGATIF</v>
      </c>
      <c r="AZ218">
        <f t="shared" si="407"/>
        <v>22</v>
      </c>
      <c r="BA218">
        <f t="shared" si="408"/>
        <v>12</v>
      </c>
      <c r="BB218">
        <f t="shared" si="409"/>
        <v>11</v>
      </c>
      <c r="BC218">
        <f t="shared" si="410"/>
        <v>-0.38751773543744544</v>
      </c>
      <c r="BD218">
        <f t="shared" si="411"/>
        <v>-1.1881123725648652</v>
      </c>
      <c r="BE218">
        <f t="shared" si="412"/>
        <v>0.12222152900771403</v>
      </c>
      <c r="BF218">
        <f t="shared" si="413"/>
        <v>1.9428132568574878</v>
      </c>
      <c r="BG218">
        <f t="shared" si="414"/>
        <v>-68.439859491836557</v>
      </c>
      <c r="BH218">
        <f t="shared" si="415"/>
        <v>16.688160707183297</v>
      </c>
      <c r="BI218">
        <f t="shared" si="416"/>
        <v>111.56014050816344</v>
      </c>
      <c r="BJ218">
        <f t="shared" si="417"/>
        <v>111</v>
      </c>
      <c r="BK218">
        <f t="shared" si="418"/>
        <v>33</v>
      </c>
      <c r="BL218">
        <f t="shared" si="419"/>
        <v>36</v>
      </c>
      <c r="BM218">
        <f t="shared" si="420"/>
        <v>-32.617127893768895</v>
      </c>
      <c r="BN218" t="str">
        <f t="shared" si="421"/>
        <v>NEGATIF</v>
      </c>
      <c r="BO218">
        <f t="shared" si="422"/>
        <v>32</v>
      </c>
      <c r="BP218">
        <f t="shared" si="423"/>
        <v>37</v>
      </c>
      <c r="BQ218">
        <f t="shared" si="424"/>
        <v>1</v>
      </c>
    </row>
    <row r="219" spans="1:69">
      <c r="A219">
        <f t="shared" si="425"/>
        <v>7.0027777777777782</v>
      </c>
      <c r="B219">
        <f t="shared" si="429"/>
        <v>111.315</v>
      </c>
      <c r="C219">
        <f>INT(G3/15)</f>
        <v>7</v>
      </c>
      <c r="D219">
        <f>L3</f>
        <v>2013</v>
      </c>
      <c r="E219">
        <f>L2</f>
        <v>12</v>
      </c>
      <c r="F219">
        <f>L4+1</f>
        <v>4</v>
      </c>
      <c r="H219">
        <v>3</v>
      </c>
      <c r="I219">
        <v>30</v>
      </c>
      <c r="J219">
        <f t="shared" si="337"/>
        <v>3.5</v>
      </c>
      <c r="L219">
        <f t="shared" si="372"/>
        <v>20</v>
      </c>
      <c r="M219">
        <f t="shared" si="373"/>
        <v>-13</v>
      </c>
      <c r="N219">
        <f t="shared" si="374"/>
        <v>2456630.354166667</v>
      </c>
      <c r="O219">
        <f t="shared" si="430"/>
        <v>7.9272234243593946E-4</v>
      </c>
      <c r="P219">
        <f t="shared" si="426"/>
        <v>2456630.3549593892</v>
      </c>
      <c r="Q219">
        <f t="shared" si="427"/>
        <v>0.13922943078409841</v>
      </c>
      <c r="R219">
        <f t="shared" si="375"/>
        <v>252.8327570433612</v>
      </c>
      <c r="S219">
        <f t="shared" si="376"/>
        <v>329.65638203712751</v>
      </c>
      <c r="T219">
        <f t="shared" si="377"/>
        <v>-0.98454108737619173</v>
      </c>
      <c r="U219">
        <f t="shared" si="378"/>
        <v>4.4127640673015369</v>
      </c>
      <c r="V219">
        <f t="shared" si="379"/>
        <v>5.7535892667601667</v>
      </c>
      <c r="W219">
        <f t="shared" si="380"/>
        <v>1.6702752363907069E-2</v>
      </c>
      <c r="X219">
        <f t="shared" si="381"/>
        <v>251.84821595598501</v>
      </c>
      <c r="Y219">
        <f t="shared" si="382"/>
        <v>328.6718409497513</v>
      </c>
      <c r="Z219">
        <f t="shared" si="383"/>
        <v>5.7364057831642867</v>
      </c>
      <c r="AA219">
        <f t="shared" si="384"/>
        <v>215.75582946131502</v>
      </c>
      <c r="AB219">
        <f t="shared" si="385"/>
        <v>3.7656496044713306</v>
      </c>
      <c r="AC219">
        <f t="shared" si="386"/>
        <v>23.437480546813081</v>
      </c>
      <c r="AD219">
        <f t="shared" si="387"/>
        <v>-2.2046156455770645E-3</v>
      </c>
      <c r="AE219">
        <f t="shared" si="388"/>
        <v>23.435275931167503</v>
      </c>
      <c r="AF219">
        <f t="shared" si="389"/>
        <v>2456630.5</v>
      </c>
      <c r="AG219">
        <f t="shared" si="390"/>
        <v>0.139233401779603</v>
      </c>
      <c r="AH219">
        <f t="shared" si="391"/>
        <v>4.8646871429365319</v>
      </c>
      <c r="AI219">
        <f t="shared" si="392"/>
        <v>1.3551044602115319</v>
      </c>
      <c r="AJ219">
        <f t="shared" si="393"/>
        <v>0.40902272611225293</v>
      </c>
      <c r="AK219">
        <f t="shared" si="394"/>
        <v>8.7761044602115312</v>
      </c>
      <c r="AL219">
        <f t="shared" si="395"/>
        <v>241.30784615165132</v>
      </c>
      <c r="AM219">
        <f t="shared" si="396"/>
        <v>4.2116164262422435</v>
      </c>
      <c r="AN219">
        <f t="shared" si="397"/>
        <v>0.98565909743685987</v>
      </c>
      <c r="AO219" t="s">
        <v>137</v>
      </c>
      <c r="AP219">
        <f t="shared" si="398"/>
        <v>251.84531906406747</v>
      </c>
      <c r="AQ219">
        <f t="shared" si="399"/>
        <v>251</v>
      </c>
      <c r="AR219">
        <f t="shared" si="400"/>
        <v>50</v>
      </c>
      <c r="AS219">
        <f t="shared" si="401"/>
        <v>43</v>
      </c>
      <c r="AT219">
        <f t="shared" si="402"/>
        <v>4.3955300234036212</v>
      </c>
      <c r="AU219">
        <f t="shared" si="403"/>
        <v>250.33372075152164</v>
      </c>
      <c r="AV219" s="18">
        <f t="shared" si="371"/>
        <v>16.68891471676811</v>
      </c>
      <c r="AW219">
        <f t="shared" si="404"/>
        <v>4.3691476558821067</v>
      </c>
      <c r="AX219">
        <f t="shared" si="405"/>
        <v>-22.204545370845633</v>
      </c>
      <c r="AY219" t="str">
        <f t="shared" si="406"/>
        <v>NEGATIF</v>
      </c>
      <c r="AZ219">
        <f t="shared" si="407"/>
        <v>22</v>
      </c>
      <c r="BA219">
        <f t="shared" si="408"/>
        <v>12</v>
      </c>
      <c r="BB219">
        <f t="shared" si="409"/>
        <v>16</v>
      </c>
      <c r="BC219">
        <f t="shared" si="410"/>
        <v>-0.38754242562972163</v>
      </c>
      <c r="BD219">
        <f t="shared" si="411"/>
        <v>-1.1945008877348411</v>
      </c>
      <c r="BE219">
        <f t="shared" si="412"/>
        <v>0.12222152900771403</v>
      </c>
      <c r="BF219">
        <f t="shared" si="413"/>
        <v>1.9428132568574878</v>
      </c>
      <c r="BG219">
        <f t="shared" si="414"/>
        <v>-68.687067014258645</v>
      </c>
      <c r="BH219">
        <f t="shared" si="415"/>
        <v>16.68891471676811</v>
      </c>
      <c r="BI219">
        <f t="shared" si="416"/>
        <v>111.31293298574136</v>
      </c>
      <c r="BJ219">
        <f t="shared" si="417"/>
        <v>111</v>
      </c>
      <c r="BK219">
        <f t="shared" si="418"/>
        <v>18</v>
      </c>
      <c r="BL219">
        <f t="shared" si="419"/>
        <v>46</v>
      </c>
      <c r="BM219">
        <f t="shared" si="420"/>
        <v>-29.160496255510417</v>
      </c>
      <c r="BN219" t="str">
        <f t="shared" si="421"/>
        <v>NEGATIF</v>
      </c>
      <c r="BO219">
        <f t="shared" si="422"/>
        <v>29</v>
      </c>
      <c r="BP219">
        <f t="shared" si="423"/>
        <v>9</v>
      </c>
      <c r="BQ219">
        <f t="shared" si="424"/>
        <v>37</v>
      </c>
    </row>
    <row r="220" spans="1:69">
      <c r="A220">
        <f t="shared" si="425"/>
        <v>7.0027777777777782</v>
      </c>
      <c r="B220">
        <f t="shared" si="429"/>
        <v>111.315</v>
      </c>
      <c r="C220">
        <f>INT(G3/15)</f>
        <v>7</v>
      </c>
      <c r="D220">
        <f>L3</f>
        <v>2013</v>
      </c>
      <c r="E220">
        <f>L2</f>
        <v>12</v>
      </c>
      <c r="F220">
        <f>L4+1</f>
        <v>4</v>
      </c>
      <c r="H220">
        <v>3</v>
      </c>
      <c r="I220">
        <v>45</v>
      </c>
      <c r="J220">
        <f t="shared" si="337"/>
        <v>3.75</v>
      </c>
      <c r="L220">
        <f t="shared" si="372"/>
        <v>20</v>
      </c>
      <c r="M220">
        <f t="shared" si="373"/>
        <v>-13</v>
      </c>
      <c r="N220">
        <f t="shared" si="374"/>
        <v>2456630.3645833335</v>
      </c>
      <c r="O220">
        <f t="shared" si="430"/>
        <v>7.9272234243593946E-4</v>
      </c>
      <c r="P220">
        <f t="shared" si="426"/>
        <v>2456630.3653760557</v>
      </c>
      <c r="Q220">
        <f t="shared" si="427"/>
        <v>0.13922971597688449</v>
      </c>
      <c r="R220">
        <f t="shared" si="375"/>
        <v>252.84302420320182</v>
      </c>
      <c r="S220">
        <f t="shared" si="376"/>
        <v>329.6666487065786</v>
      </c>
      <c r="T220">
        <f t="shared" si="377"/>
        <v>-0.98424160996672505</v>
      </c>
      <c r="U220">
        <f t="shared" si="378"/>
        <v>4.4129432630455838</v>
      </c>
      <c r="V220">
        <f t="shared" si="379"/>
        <v>5.7537684539453027</v>
      </c>
      <c r="W220">
        <f t="shared" si="380"/>
        <v>1.670275235192897E-2</v>
      </c>
      <c r="X220">
        <f t="shared" si="381"/>
        <v>251.85878259323511</v>
      </c>
      <c r="Y220">
        <f t="shared" si="382"/>
        <v>328.68240709661188</v>
      </c>
      <c r="Z220">
        <f t="shared" si="383"/>
        <v>5.7365901972162536</v>
      </c>
      <c r="AA220">
        <f t="shared" si="384"/>
        <v>215.75527785960637</v>
      </c>
      <c r="AB220">
        <f t="shared" si="385"/>
        <v>3.765639977205355</v>
      </c>
      <c r="AC220">
        <f t="shared" si="386"/>
        <v>23.437480543104385</v>
      </c>
      <c r="AD220">
        <f t="shared" si="387"/>
        <v>-2.2046620190917642E-3</v>
      </c>
      <c r="AE220">
        <f t="shared" si="388"/>
        <v>23.435275881085293</v>
      </c>
      <c r="AF220">
        <f t="shared" si="389"/>
        <v>2456630.5</v>
      </c>
      <c r="AG220">
        <f t="shared" si="390"/>
        <v>0.139233401779603</v>
      </c>
      <c r="AH220">
        <f t="shared" si="391"/>
        <v>4.8646871429365319</v>
      </c>
      <c r="AI220">
        <f t="shared" si="392"/>
        <v>1.6057889375490322</v>
      </c>
      <c r="AJ220">
        <f t="shared" si="393"/>
        <v>0.40902272523815347</v>
      </c>
      <c r="AK220">
        <f t="shared" si="394"/>
        <v>9.026788937549032</v>
      </c>
      <c r="AL220">
        <f t="shared" si="395"/>
        <v>245.05680290482974</v>
      </c>
      <c r="AM220">
        <f t="shared" si="396"/>
        <v>4.2770480651000833</v>
      </c>
      <c r="AN220">
        <f t="shared" si="397"/>
        <v>0.98565754133051353</v>
      </c>
      <c r="AO220" t="s">
        <v>137</v>
      </c>
      <c r="AP220">
        <f t="shared" si="398"/>
        <v>251.85588566397291</v>
      </c>
      <c r="AQ220">
        <f t="shared" si="399"/>
        <v>251</v>
      </c>
      <c r="AR220">
        <f t="shared" si="400"/>
        <v>51</v>
      </c>
      <c r="AS220">
        <f t="shared" si="401"/>
        <v>21</v>
      </c>
      <c r="AT220">
        <f t="shared" si="402"/>
        <v>4.3957144453627119</v>
      </c>
      <c r="AU220">
        <f t="shared" si="403"/>
        <v>250.34503115840576</v>
      </c>
      <c r="AV220" s="18">
        <f t="shared" si="371"/>
        <v>16.689668743893716</v>
      </c>
      <c r="AW220">
        <f t="shared" si="404"/>
        <v>4.3693450597219741</v>
      </c>
      <c r="AX220">
        <f t="shared" si="405"/>
        <v>-22.205959237886894</v>
      </c>
      <c r="AY220" t="str">
        <f t="shared" si="406"/>
        <v>NEGATIF</v>
      </c>
      <c r="AZ220">
        <f t="shared" si="407"/>
        <v>22</v>
      </c>
      <c r="BA220">
        <f t="shared" si="408"/>
        <v>12</v>
      </c>
      <c r="BB220">
        <f t="shared" si="409"/>
        <v>21</v>
      </c>
      <c r="BC220">
        <f t="shared" si="410"/>
        <v>-0.38756710226477703</v>
      </c>
      <c r="BD220">
        <f t="shared" si="411"/>
        <v>-1.1988154729368043</v>
      </c>
      <c r="BE220">
        <f t="shared" si="412"/>
        <v>0.12222152900771403</v>
      </c>
      <c r="BF220">
        <f t="shared" si="413"/>
        <v>1.9428132568574878</v>
      </c>
      <c r="BG220">
        <f t="shared" si="414"/>
        <v>-68.82769790986309</v>
      </c>
      <c r="BH220">
        <f t="shared" si="415"/>
        <v>16.689668743893716</v>
      </c>
      <c r="BI220">
        <f t="shared" si="416"/>
        <v>111.17230209013691</v>
      </c>
      <c r="BJ220">
        <f t="shared" si="417"/>
        <v>111</v>
      </c>
      <c r="BK220">
        <f t="shared" si="418"/>
        <v>10</v>
      </c>
      <c r="BL220">
        <f t="shared" si="419"/>
        <v>20</v>
      </c>
      <c r="BM220">
        <f t="shared" si="420"/>
        <v>-25.696604179755205</v>
      </c>
      <c r="BN220" t="str">
        <f t="shared" si="421"/>
        <v>NEGATIF</v>
      </c>
      <c r="BO220">
        <f t="shared" si="422"/>
        <v>25</v>
      </c>
      <c r="BP220">
        <f t="shared" si="423"/>
        <v>41</v>
      </c>
      <c r="BQ220">
        <f t="shared" si="424"/>
        <v>47</v>
      </c>
    </row>
    <row r="221" spans="1:69">
      <c r="A221">
        <f t="shared" si="425"/>
        <v>7.0027777777777782</v>
      </c>
      <c r="B221">
        <f t="shared" si="429"/>
        <v>111.315</v>
      </c>
      <c r="C221">
        <f>INT(G3/15)</f>
        <v>7</v>
      </c>
      <c r="D221">
        <f>L3</f>
        <v>2013</v>
      </c>
      <c r="E221">
        <f>L2</f>
        <v>12</v>
      </c>
      <c r="F221">
        <f>L4+1</f>
        <v>4</v>
      </c>
      <c r="H221">
        <v>4</v>
      </c>
      <c r="I221">
        <v>0</v>
      </c>
      <c r="J221">
        <f t="shared" si="337"/>
        <v>4</v>
      </c>
      <c r="L221">
        <f t="shared" si="372"/>
        <v>20</v>
      </c>
      <c r="M221">
        <f t="shared" si="373"/>
        <v>-13</v>
      </c>
      <c r="N221">
        <f t="shared" si="374"/>
        <v>2456630.375</v>
      </c>
      <c r="O221">
        <f t="shared" si="430"/>
        <v>7.9272234243593946E-4</v>
      </c>
      <c r="P221">
        <f t="shared" si="426"/>
        <v>2456630.3757927222</v>
      </c>
      <c r="Q221">
        <f t="shared" si="427"/>
        <v>0.13923000116967058</v>
      </c>
      <c r="R221">
        <f t="shared" si="375"/>
        <v>252.85329136304154</v>
      </c>
      <c r="S221">
        <f t="shared" si="376"/>
        <v>329.67691537602968</v>
      </c>
      <c r="T221">
        <f t="shared" si="377"/>
        <v>-0.98394209920747877</v>
      </c>
      <c r="U221">
        <f t="shared" si="378"/>
        <v>4.4131224587896156</v>
      </c>
      <c r="V221">
        <f t="shared" si="379"/>
        <v>5.7539476411304378</v>
      </c>
      <c r="W221">
        <f t="shared" si="380"/>
        <v>1.6702752339950874E-2</v>
      </c>
      <c r="X221">
        <f t="shared" si="381"/>
        <v>251.86934926383407</v>
      </c>
      <c r="Y221">
        <f t="shared" si="382"/>
        <v>328.69297327682222</v>
      </c>
      <c r="Z221">
        <f t="shared" si="383"/>
        <v>5.7367746118502829</v>
      </c>
      <c r="AA221">
        <f t="shared" si="384"/>
        <v>215.75472625789772</v>
      </c>
      <c r="AB221">
        <f t="shared" si="385"/>
        <v>3.7656303499393795</v>
      </c>
      <c r="AC221">
        <f t="shared" si="386"/>
        <v>23.43748053939569</v>
      </c>
      <c r="AD221">
        <f t="shared" si="387"/>
        <v>-2.2047083756166434E-3</v>
      </c>
      <c r="AE221">
        <f t="shared" si="388"/>
        <v>23.435275831020075</v>
      </c>
      <c r="AF221">
        <f t="shared" si="389"/>
        <v>2456630.5</v>
      </c>
      <c r="AG221">
        <f t="shared" si="390"/>
        <v>0.139233401779603</v>
      </c>
      <c r="AH221">
        <f t="shared" si="391"/>
        <v>4.8646871429365319</v>
      </c>
      <c r="AI221">
        <f t="shared" si="392"/>
        <v>1.8564734148865321</v>
      </c>
      <c r="AJ221">
        <f t="shared" si="393"/>
        <v>0.40902272436435055</v>
      </c>
      <c r="AK221">
        <f t="shared" si="394"/>
        <v>9.2774734148865328</v>
      </c>
      <c r="AL221">
        <f t="shared" si="395"/>
        <v>248.80575939450594</v>
      </c>
      <c r="AM221">
        <f t="shared" si="396"/>
        <v>4.3424796993589423</v>
      </c>
      <c r="AN221">
        <f t="shared" si="397"/>
        <v>0.98565598569575585</v>
      </c>
      <c r="AO221" t="s">
        <v>137</v>
      </c>
      <c r="AP221">
        <f t="shared" si="398"/>
        <v>251.86645229722691</v>
      </c>
      <c r="AQ221">
        <f t="shared" si="399"/>
        <v>251</v>
      </c>
      <c r="AR221">
        <f t="shared" si="400"/>
        <v>51</v>
      </c>
      <c r="AS221">
        <f t="shared" si="401"/>
        <v>59</v>
      </c>
      <c r="AT221">
        <f t="shared" si="402"/>
        <v>4.3958988679038455</v>
      </c>
      <c r="AU221">
        <f t="shared" si="403"/>
        <v>250.35634182879207</v>
      </c>
      <c r="AV221" s="18">
        <f t="shared" si="371"/>
        <v>16.690422788586137</v>
      </c>
      <c r="AW221">
        <f t="shared" si="404"/>
        <v>4.369542468160823</v>
      </c>
      <c r="AX221">
        <f t="shared" si="405"/>
        <v>-22.20737232814011</v>
      </c>
      <c r="AY221" t="str">
        <f t="shared" si="406"/>
        <v>NEGATIF</v>
      </c>
      <c r="AZ221">
        <f t="shared" si="407"/>
        <v>22</v>
      </c>
      <c r="BA221">
        <f t="shared" si="408"/>
        <v>12</v>
      </c>
      <c r="BB221">
        <f t="shared" si="409"/>
        <v>26</v>
      </c>
      <c r="BC221">
        <f t="shared" si="410"/>
        <v>-0.38759176534232354</v>
      </c>
      <c r="BD221">
        <f t="shared" si="411"/>
        <v>-1.2012699450951303</v>
      </c>
      <c r="BE221">
        <f t="shared" si="412"/>
        <v>0.12222152900771403</v>
      </c>
      <c r="BF221">
        <f t="shared" si="413"/>
        <v>1.9428132568574878</v>
      </c>
      <c r="BG221">
        <f t="shared" si="414"/>
        <v>-68.87093641065708</v>
      </c>
      <c r="BH221">
        <f t="shared" si="415"/>
        <v>16.690422788586137</v>
      </c>
      <c r="BI221">
        <f t="shared" si="416"/>
        <v>111.12906358934292</v>
      </c>
      <c r="BJ221">
        <f t="shared" si="417"/>
        <v>111</v>
      </c>
      <c r="BK221">
        <f t="shared" si="418"/>
        <v>7</v>
      </c>
      <c r="BL221">
        <f t="shared" si="419"/>
        <v>44</v>
      </c>
      <c r="BM221">
        <f t="shared" si="420"/>
        <v>-22.228187428529726</v>
      </c>
      <c r="BN221" t="str">
        <f t="shared" si="421"/>
        <v>NEGATIF</v>
      </c>
      <c r="BO221">
        <f t="shared" si="422"/>
        <v>22</v>
      </c>
      <c r="BP221">
        <f t="shared" si="423"/>
        <v>13</v>
      </c>
      <c r="BQ221">
        <f t="shared" si="424"/>
        <v>41</v>
      </c>
    </row>
    <row r="222" spans="1:69">
      <c r="A222">
        <f t="shared" si="425"/>
        <v>7.0027777777777782</v>
      </c>
      <c r="B222">
        <f t="shared" si="429"/>
        <v>111.315</v>
      </c>
      <c r="C222">
        <f>INT(G3/15)</f>
        <v>7</v>
      </c>
      <c r="D222">
        <f>L3</f>
        <v>2013</v>
      </c>
      <c r="E222">
        <f>L2</f>
        <v>12</v>
      </c>
      <c r="F222">
        <f>L4+1</f>
        <v>4</v>
      </c>
      <c r="H222">
        <v>4</v>
      </c>
      <c r="I222">
        <v>15</v>
      </c>
      <c r="J222">
        <f t="shared" si="337"/>
        <v>4.25</v>
      </c>
      <c r="L222">
        <f t="shared" si="372"/>
        <v>20</v>
      </c>
      <c r="M222">
        <f t="shared" si="373"/>
        <v>-13</v>
      </c>
      <c r="N222">
        <f t="shared" si="374"/>
        <v>2456630.385416667</v>
      </c>
      <c r="O222">
        <f t="shared" si="430"/>
        <v>7.9272234243593946E-4</v>
      </c>
      <c r="P222">
        <f t="shared" si="426"/>
        <v>2456630.3862093892</v>
      </c>
      <c r="Q222">
        <f t="shared" si="427"/>
        <v>0.1392302863624694</v>
      </c>
      <c r="R222">
        <f t="shared" si="375"/>
        <v>252.86355852334054</v>
      </c>
      <c r="S222">
        <f t="shared" si="376"/>
        <v>329.68718204594006</v>
      </c>
      <c r="T222">
        <f t="shared" si="377"/>
        <v>-0.98364255509500165</v>
      </c>
      <c r="U222">
        <f t="shared" si="378"/>
        <v>4.4133016545416632</v>
      </c>
      <c r="V222">
        <f t="shared" si="379"/>
        <v>5.7541268283235896</v>
      </c>
      <c r="W222">
        <f t="shared" si="380"/>
        <v>1.6702752327972775E-2</v>
      </c>
      <c r="X222">
        <f t="shared" si="381"/>
        <v>251.87991596824554</v>
      </c>
      <c r="Y222">
        <f t="shared" si="382"/>
        <v>328.70353949084506</v>
      </c>
      <c r="Z222">
        <f t="shared" si="383"/>
        <v>5.7369590270744517</v>
      </c>
      <c r="AA222">
        <f t="shared" si="384"/>
        <v>215.75417465616445</v>
      </c>
      <c r="AB222">
        <f t="shared" si="385"/>
        <v>3.7656207226729745</v>
      </c>
      <c r="AC222">
        <f t="shared" si="386"/>
        <v>23.437480535686994</v>
      </c>
      <c r="AD222">
        <f t="shared" si="387"/>
        <v>-2.2047547151496649E-3</v>
      </c>
      <c r="AE222">
        <f t="shared" si="388"/>
        <v>23.435275780971846</v>
      </c>
      <c r="AF222">
        <f t="shared" si="389"/>
        <v>2456630.5</v>
      </c>
      <c r="AG222">
        <f t="shared" si="390"/>
        <v>0.139233401779603</v>
      </c>
      <c r="AH222">
        <f t="shared" si="391"/>
        <v>4.8646871429365319</v>
      </c>
      <c r="AI222">
        <f t="shared" si="392"/>
        <v>2.1071578922240319</v>
      </c>
      <c r="AJ222">
        <f t="shared" si="393"/>
        <v>0.40902272349084418</v>
      </c>
      <c r="AK222">
        <f t="shared" si="394"/>
        <v>9.5281578922240318</v>
      </c>
      <c r="AL222">
        <f t="shared" si="395"/>
        <v>252.55471562028677</v>
      </c>
      <c r="AM222">
        <f t="shared" si="396"/>
        <v>4.4079113290119576</v>
      </c>
      <c r="AN222">
        <f t="shared" si="397"/>
        <v>0.98565443053257185</v>
      </c>
      <c r="AO222" t="s">
        <v>137</v>
      </c>
      <c r="AP222">
        <f t="shared" si="398"/>
        <v>251.8770189642932</v>
      </c>
      <c r="AQ222">
        <f t="shared" si="399"/>
        <v>251</v>
      </c>
      <c r="AR222">
        <f t="shared" si="400"/>
        <v>52</v>
      </c>
      <c r="AS222">
        <f t="shared" si="401"/>
        <v>37</v>
      </c>
      <c r="AT222">
        <f t="shared" si="402"/>
        <v>4.3960832910351142</v>
      </c>
      <c r="AU222">
        <f t="shared" si="403"/>
        <v>250.36765276307375</v>
      </c>
      <c r="AV222" s="18">
        <f t="shared" si="371"/>
        <v>16.691176850871582</v>
      </c>
      <c r="AW222">
        <f t="shared" si="404"/>
        <v>4.3697398812055157</v>
      </c>
      <c r="AX222">
        <f t="shared" si="405"/>
        <v>-22.208784641589041</v>
      </c>
      <c r="AY222" t="str">
        <f t="shared" si="406"/>
        <v>NEGATIF</v>
      </c>
      <c r="AZ222">
        <f t="shared" si="407"/>
        <v>22</v>
      </c>
      <c r="BA222">
        <f t="shared" si="408"/>
        <v>12</v>
      </c>
      <c r="BB222">
        <f t="shared" si="409"/>
        <v>31</v>
      </c>
      <c r="BC222">
        <f t="shared" si="410"/>
        <v>-0.38761641486207754</v>
      </c>
      <c r="BD222">
        <f t="shared" si="411"/>
        <v>-1.2020245992976115</v>
      </c>
      <c r="BE222">
        <f t="shared" si="412"/>
        <v>0.12222152900771403</v>
      </c>
      <c r="BF222">
        <f t="shared" si="413"/>
        <v>1.9428132568574878</v>
      </c>
      <c r="BG222">
        <f t="shared" si="414"/>
        <v>-68.823472931948373</v>
      </c>
      <c r="BH222">
        <f t="shared" si="415"/>
        <v>16.691176850871582</v>
      </c>
      <c r="BI222">
        <f t="shared" si="416"/>
        <v>111.17652706805163</v>
      </c>
      <c r="BJ222">
        <f t="shared" si="417"/>
        <v>111</v>
      </c>
      <c r="BK222">
        <f t="shared" si="418"/>
        <v>10</v>
      </c>
      <c r="BL222">
        <f t="shared" si="419"/>
        <v>35</v>
      </c>
      <c r="BM222">
        <f t="shared" si="420"/>
        <v>-18.757663317019059</v>
      </c>
      <c r="BN222" t="str">
        <f t="shared" si="421"/>
        <v>NEGATIF</v>
      </c>
      <c r="BO222">
        <f t="shared" si="422"/>
        <v>18</v>
      </c>
      <c r="BP222">
        <f t="shared" si="423"/>
        <v>45</v>
      </c>
      <c r="BQ222">
        <f t="shared" si="424"/>
        <v>27</v>
      </c>
    </row>
    <row r="223" spans="1:69">
      <c r="A223">
        <f t="shared" si="425"/>
        <v>7.0027777777777782</v>
      </c>
      <c r="B223">
        <f t="shared" si="429"/>
        <v>111.315</v>
      </c>
      <c r="C223">
        <f>INT(G3/15)</f>
        <v>7</v>
      </c>
      <c r="D223">
        <f>L3</f>
        <v>2013</v>
      </c>
      <c r="E223">
        <f>L2</f>
        <v>12</v>
      </c>
      <c r="F223">
        <f>L4+1</f>
        <v>4</v>
      </c>
      <c r="H223">
        <v>4</v>
      </c>
      <c r="I223">
        <v>30</v>
      </c>
      <c r="J223">
        <f t="shared" si="337"/>
        <v>4.5</v>
      </c>
      <c r="L223">
        <f t="shared" si="372"/>
        <v>20</v>
      </c>
      <c r="M223">
        <f t="shared" si="373"/>
        <v>-13</v>
      </c>
      <c r="N223">
        <f t="shared" si="374"/>
        <v>2456630.3958333335</v>
      </c>
      <c r="O223">
        <f t="shared" si="430"/>
        <v>7.9272234243593946E-4</v>
      </c>
      <c r="P223">
        <f t="shared" si="426"/>
        <v>2456630.3966260557</v>
      </c>
      <c r="Q223">
        <f t="shared" si="427"/>
        <v>0.13923057155525548</v>
      </c>
      <c r="R223">
        <f t="shared" si="375"/>
        <v>252.87382568318117</v>
      </c>
      <c r="S223">
        <f t="shared" si="376"/>
        <v>329.69744871539115</v>
      </c>
      <c r="T223">
        <f t="shared" si="377"/>
        <v>-0.98334297766605094</v>
      </c>
      <c r="U223">
        <f t="shared" si="378"/>
        <v>4.413480850285711</v>
      </c>
      <c r="V223">
        <f t="shared" si="379"/>
        <v>5.7543060155087247</v>
      </c>
      <c r="W223">
        <f t="shared" si="380"/>
        <v>1.670275231599468E-2</v>
      </c>
      <c r="X223">
        <f t="shared" si="381"/>
        <v>251.89048270551513</v>
      </c>
      <c r="Y223">
        <f t="shared" si="382"/>
        <v>328.71410573772511</v>
      </c>
      <c r="Z223">
        <f t="shared" si="383"/>
        <v>5.7371434428720871</v>
      </c>
      <c r="AA223">
        <f t="shared" si="384"/>
        <v>215.7536230544558</v>
      </c>
      <c r="AB223">
        <f t="shared" si="385"/>
        <v>3.7656110954069986</v>
      </c>
      <c r="AC223">
        <f t="shared" si="386"/>
        <v>23.437480531978299</v>
      </c>
      <c r="AD223">
        <f t="shared" si="387"/>
        <v>-2.2048010376825851E-3</v>
      </c>
      <c r="AE223">
        <f t="shared" si="388"/>
        <v>23.435275730940617</v>
      </c>
      <c r="AF223">
        <f t="shared" si="389"/>
        <v>2456630.5</v>
      </c>
      <c r="AG223">
        <f t="shared" si="390"/>
        <v>0.139233401779603</v>
      </c>
      <c r="AH223">
        <f t="shared" si="391"/>
        <v>4.8646871429365319</v>
      </c>
      <c r="AI223">
        <f t="shared" si="392"/>
        <v>2.3578423695615323</v>
      </c>
      <c r="AJ223">
        <f t="shared" si="393"/>
        <v>0.4090227226176345</v>
      </c>
      <c r="AK223">
        <f t="shared" si="394"/>
        <v>9.7788423695615325</v>
      </c>
      <c r="AL223">
        <f t="shared" si="395"/>
        <v>256.30367158329699</v>
      </c>
      <c r="AM223">
        <f t="shared" si="396"/>
        <v>4.4733429540787606</v>
      </c>
      <c r="AN223">
        <f t="shared" si="397"/>
        <v>0.98565287584115491</v>
      </c>
      <c r="AO223" t="s">
        <v>137</v>
      </c>
      <c r="AP223">
        <f t="shared" si="398"/>
        <v>251.88758566421734</v>
      </c>
      <c r="AQ223">
        <f t="shared" si="399"/>
        <v>251</v>
      </c>
      <c r="AR223">
        <f t="shared" si="400"/>
        <v>53</v>
      </c>
      <c r="AS223">
        <f t="shared" si="401"/>
        <v>15</v>
      </c>
      <c r="AT223">
        <f t="shared" si="402"/>
        <v>4.396267714739861</v>
      </c>
      <c r="AU223">
        <f t="shared" si="403"/>
        <v>250.37896396012599</v>
      </c>
      <c r="AV223" s="18">
        <f t="shared" si="371"/>
        <v>16.691930930675067</v>
      </c>
      <c r="AW223">
        <f t="shared" si="404"/>
        <v>4.3699372988364189</v>
      </c>
      <c r="AX223">
        <f t="shared" si="405"/>
        <v>-22.210196178027989</v>
      </c>
      <c r="AY223" t="str">
        <f t="shared" si="406"/>
        <v>NEGATIF</v>
      </c>
      <c r="AZ223">
        <f t="shared" si="407"/>
        <v>22</v>
      </c>
      <c r="BA223">
        <f t="shared" si="408"/>
        <v>12</v>
      </c>
      <c r="BB223">
        <f t="shared" si="409"/>
        <v>36</v>
      </c>
      <c r="BC223">
        <f t="shared" si="410"/>
        <v>-0.38764105082044908</v>
      </c>
      <c r="BD223">
        <f t="shared" si="411"/>
        <v>-1.2011962053196943</v>
      </c>
      <c r="BE223">
        <f t="shared" si="412"/>
        <v>0.12222152900771403</v>
      </c>
      <c r="BF223">
        <f t="shared" si="413"/>
        <v>1.9428132568574878</v>
      </c>
      <c r="BG223">
        <f t="shared" si="414"/>
        <v>-68.689913557404182</v>
      </c>
      <c r="BH223">
        <f t="shared" si="415"/>
        <v>16.691930930675067</v>
      </c>
      <c r="BI223">
        <f t="shared" si="416"/>
        <v>111.31008644259582</v>
      </c>
      <c r="BJ223">
        <f t="shared" si="417"/>
        <v>111</v>
      </c>
      <c r="BK223">
        <f t="shared" si="418"/>
        <v>18</v>
      </c>
      <c r="BL223">
        <f t="shared" si="419"/>
        <v>36</v>
      </c>
      <c r="BM223">
        <f t="shared" si="420"/>
        <v>-15.287234776003515</v>
      </c>
      <c r="BN223" t="str">
        <f t="shared" si="421"/>
        <v>NEGATIF</v>
      </c>
      <c r="BO223">
        <f t="shared" si="422"/>
        <v>15</v>
      </c>
      <c r="BP223">
        <f t="shared" si="423"/>
        <v>17</v>
      </c>
      <c r="BQ223">
        <f t="shared" si="424"/>
        <v>14</v>
      </c>
    </row>
    <row r="224" spans="1:69">
      <c r="A224">
        <f t="shared" si="425"/>
        <v>7.0027777777777782</v>
      </c>
      <c r="B224">
        <f t="shared" si="429"/>
        <v>111.315</v>
      </c>
      <c r="C224">
        <f>INT(G3/15)</f>
        <v>7</v>
      </c>
      <c r="D224">
        <f>L3</f>
        <v>2013</v>
      </c>
      <c r="E224">
        <f>L2</f>
        <v>12</v>
      </c>
      <c r="F224">
        <f>L4+1</f>
        <v>4</v>
      </c>
      <c r="H224">
        <v>4</v>
      </c>
      <c r="I224">
        <v>45</v>
      </c>
      <c r="J224">
        <f t="shared" si="337"/>
        <v>4.75</v>
      </c>
      <c r="L224">
        <f t="shared" si="372"/>
        <v>20</v>
      </c>
      <c r="M224">
        <f t="shared" si="373"/>
        <v>-13</v>
      </c>
      <c r="N224">
        <f t="shared" si="374"/>
        <v>2456630.40625</v>
      </c>
      <c r="O224">
        <f t="shared" si="430"/>
        <v>7.9272234243593946E-4</v>
      </c>
      <c r="P224">
        <f t="shared" si="426"/>
        <v>2456630.4070427222</v>
      </c>
      <c r="Q224">
        <f t="shared" si="427"/>
        <v>0.13923085674804156</v>
      </c>
      <c r="R224">
        <f t="shared" si="375"/>
        <v>252.88409284302179</v>
      </c>
      <c r="S224">
        <f t="shared" si="376"/>
        <v>329.70771538484223</v>
      </c>
      <c r="T224">
        <f t="shared" si="377"/>
        <v>-0.98304336691718053</v>
      </c>
      <c r="U224">
        <f t="shared" si="378"/>
        <v>4.4136600460297579</v>
      </c>
      <c r="V224">
        <f t="shared" si="379"/>
        <v>5.7544852026938598</v>
      </c>
      <c r="W224">
        <f t="shared" si="380"/>
        <v>1.6702752304016584E-2</v>
      </c>
      <c r="X224">
        <f t="shared" si="381"/>
        <v>251.90104947610462</v>
      </c>
      <c r="Y224">
        <f t="shared" si="382"/>
        <v>328.72467201792506</v>
      </c>
      <c r="Z224">
        <f t="shared" si="383"/>
        <v>5.7373278592512644</v>
      </c>
      <c r="AA224">
        <f t="shared" si="384"/>
        <v>215.75307145274715</v>
      </c>
      <c r="AB224">
        <f t="shared" si="385"/>
        <v>3.765601468141023</v>
      </c>
      <c r="AC224">
        <f t="shared" si="386"/>
        <v>23.437480528269603</v>
      </c>
      <c r="AD224">
        <f t="shared" si="387"/>
        <v>-2.2048473432133638E-3</v>
      </c>
      <c r="AE224">
        <f t="shared" si="388"/>
        <v>23.435275680926388</v>
      </c>
      <c r="AF224">
        <f t="shared" si="389"/>
        <v>2456630.5</v>
      </c>
      <c r="AG224">
        <f t="shared" si="390"/>
        <v>0.139233401779603</v>
      </c>
      <c r="AH224">
        <f t="shared" si="391"/>
        <v>4.8646871429365319</v>
      </c>
      <c r="AI224">
        <f t="shared" si="392"/>
        <v>2.6085268468990321</v>
      </c>
      <c r="AJ224">
        <f t="shared" si="393"/>
        <v>0.40902272174472154</v>
      </c>
      <c r="AK224">
        <f t="shared" si="394"/>
        <v>10.029526846899032</v>
      </c>
      <c r="AL224">
        <f t="shared" si="395"/>
        <v>260.05262728314563</v>
      </c>
      <c r="AM224">
        <f t="shared" si="396"/>
        <v>4.5387745745525274</v>
      </c>
      <c r="AN224">
        <f t="shared" si="397"/>
        <v>0.98565132162148961</v>
      </c>
      <c r="AO224" t="s">
        <v>137</v>
      </c>
      <c r="AP224">
        <f t="shared" si="398"/>
        <v>251.89815239746113</v>
      </c>
      <c r="AQ224">
        <f t="shared" si="399"/>
        <v>251</v>
      </c>
      <c r="AR224">
        <f t="shared" si="400"/>
        <v>53</v>
      </c>
      <c r="AS224">
        <f t="shared" si="401"/>
        <v>53</v>
      </c>
      <c r="AT224">
        <f t="shared" si="402"/>
        <v>4.3964521390261444</v>
      </c>
      <c r="AU224">
        <f t="shared" si="403"/>
        <v>250.39027542033983</v>
      </c>
      <c r="AV224" s="18">
        <f t="shared" si="371"/>
        <v>16.692685028022655</v>
      </c>
      <c r="AW224">
        <f t="shared" si="404"/>
        <v>4.3701347210603592</v>
      </c>
      <c r="AX224">
        <f t="shared" si="405"/>
        <v>-22.211606937440557</v>
      </c>
      <c r="AY224" t="str">
        <f t="shared" si="406"/>
        <v>NEGATIF</v>
      </c>
      <c r="AZ224">
        <f t="shared" si="407"/>
        <v>22</v>
      </c>
      <c r="BA224">
        <f t="shared" si="408"/>
        <v>12</v>
      </c>
      <c r="BB224">
        <f t="shared" si="409"/>
        <v>41</v>
      </c>
      <c r="BC224">
        <f t="shared" si="410"/>
        <v>-0.3876656732171519</v>
      </c>
      <c r="BD224">
        <f t="shared" si="411"/>
        <v>-1.1988651544869939</v>
      </c>
      <c r="BE224">
        <f t="shared" si="412"/>
        <v>0.12222152900771403</v>
      </c>
      <c r="BF224">
        <f t="shared" si="413"/>
        <v>1.9428132568574878</v>
      </c>
      <c r="BG224">
        <f t="shared" si="414"/>
        <v>-68.473067290801495</v>
      </c>
      <c r="BH224">
        <f t="shared" si="415"/>
        <v>16.692685028022655</v>
      </c>
      <c r="BI224">
        <f t="shared" si="416"/>
        <v>111.5269327091985</v>
      </c>
      <c r="BJ224">
        <f t="shared" si="417"/>
        <v>111</v>
      </c>
      <c r="BK224">
        <f t="shared" si="418"/>
        <v>31</v>
      </c>
      <c r="BL224">
        <f t="shared" si="419"/>
        <v>36</v>
      </c>
      <c r="BM224">
        <f t="shared" si="420"/>
        <v>-11.818973437577892</v>
      </c>
      <c r="BN224" t="str">
        <f t="shared" si="421"/>
        <v>NEGATIF</v>
      </c>
      <c r="BO224">
        <f t="shared" si="422"/>
        <v>11</v>
      </c>
      <c r="BP224">
        <f t="shared" si="423"/>
        <v>49</v>
      </c>
      <c r="BQ224">
        <f t="shared" si="424"/>
        <v>8</v>
      </c>
    </row>
    <row r="225" spans="1:69">
      <c r="A225">
        <f t="shared" si="425"/>
        <v>7.0027777777777782</v>
      </c>
      <c r="B225">
        <f t="shared" si="429"/>
        <v>111.315</v>
      </c>
      <c r="C225">
        <f>INT(G3/15)</f>
        <v>7</v>
      </c>
      <c r="D225">
        <f>L3</f>
        <v>2013</v>
      </c>
      <c r="E225">
        <f>L2</f>
        <v>12</v>
      </c>
      <c r="F225">
        <f>L4+1</f>
        <v>4</v>
      </c>
      <c r="H225">
        <v>5</v>
      </c>
      <c r="I225">
        <v>0</v>
      </c>
      <c r="J225">
        <f t="shared" si="337"/>
        <v>5</v>
      </c>
      <c r="L225">
        <f t="shared" si="372"/>
        <v>20</v>
      </c>
      <c r="M225">
        <f t="shared" si="373"/>
        <v>-13</v>
      </c>
      <c r="N225">
        <f t="shared" si="374"/>
        <v>2456630.416666667</v>
      </c>
      <c r="O225">
        <f t="shared" si="430"/>
        <v>7.9272234243593946E-4</v>
      </c>
      <c r="P225">
        <f t="shared" si="426"/>
        <v>2456630.4174593892</v>
      </c>
      <c r="Q225">
        <f t="shared" si="427"/>
        <v>0.13923114194084038</v>
      </c>
      <c r="R225">
        <f t="shared" si="375"/>
        <v>252.8943600033208</v>
      </c>
      <c r="S225">
        <f t="shared" si="376"/>
        <v>329.71798205475261</v>
      </c>
      <c r="T225">
        <f t="shared" si="377"/>
        <v>-0.98274372284494138</v>
      </c>
      <c r="U225">
        <f t="shared" si="378"/>
        <v>4.4138392417818055</v>
      </c>
      <c r="V225">
        <f t="shared" si="379"/>
        <v>5.7546643898870116</v>
      </c>
      <c r="W225">
        <f t="shared" si="380"/>
        <v>1.6702752292038485E-2</v>
      </c>
      <c r="X225">
        <f t="shared" si="381"/>
        <v>251.91161628047587</v>
      </c>
      <c r="Y225">
        <f t="shared" si="382"/>
        <v>328.73523833190768</v>
      </c>
      <c r="Z225">
        <f t="shared" si="383"/>
        <v>5.7375122762200608</v>
      </c>
      <c r="AA225">
        <f t="shared" si="384"/>
        <v>215.75251985101383</v>
      </c>
      <c r="AB225">
        <f t="shared" si="385"/>
        <v>3.7655918408746172</v>
      </c>
      <c r="AC225">
        <f t="shared" si="386"/>
        <v>23.437480524560907</v>
      </c>
      <c r="AD225">
        <f t="shared" si="387"/>
        <v>-2.2048936317399688E-3</v>
      </c>
      <c r="AE225">
        <f t="shared" si="388"/>
        <v>23.435275630929169</v>
      </c>
      <c r="AF225">
        <f t="shared" si="389"/>
        <v>2456630.5</v>
      </c>
      <c r="AG225">
        <f t="shared" si="390"/>
        <v>0.139233401779603</v>
      </c>
      <c r="AH225">
        <f t="shared" si="391"/>
        <v>4.8646871429365319</v>
      </c>
      <c r="AI225">
        <f t="shared" si="392"/>
        <v>2.859211324236532</v>
      </c>
      <c r="AJ225">
        <f t="shared" si="393"/>
        <v>0.40902272087210545</v>
      </c>
      <c r="AK225">
        <f t="shared" si="394"/>
        <v>10.280211324236532</v>
      </c>
      <c r="AL225">
        <f t="shared" si="395"/>
        <v>263.80158271944146</v>
      </c>
      <c r="AM225">
        <f t="shared" si="396"/>
        <v>4.6042061904264298</v>
      </c>
      <c r="AN225">
        <f t="shared" si="397"/>
        <v>0.98564976787356118</v>
      </c>
      <c r="AO225" t="s">
        <v>137</v>
      </c>
      <c r="AP225">
        <f t="shared" si="398"/>
        <v>251.9087191644864</v>
      </c>
      <c r="AQ225">
        <f t="shared" si="399"/>
        <v>251</v>
      </c>
      <c r="AR225">
        <f t="shared" si="400"/>
        <v>54</v>
      </c>
      <c r="AS225">
        <f t="shared" si="401"/>
        <v>31</v>
      </c>
      <c r="AT225">
        <f t="shared" si="402"/>
        <v>4.3966365639020264</v>
      </c>
      <c r="AU225">
        <f t="shared" si="403"/>
        <v>250.40158714410651</v>
      </c>
      <c r="AV225" s="18">
        <f t="shared" si="371"/>
        <v>16.693439142940434</v>
      </c>
      <c r="AW225">
        <f t="shared" si="404"/>
        <v>4.3703321478841639</v>
      </c>
      <c r="AX225">
        <f t="shared" si="405"/>
        <v>-22.21301691981029</v>
      </c>
      <c r="AY225" t="str">
        <f t="shared" si="406"/>
        <v>NEGATIF</v>
      </c>
      <c r="AZ225">
        <f t="shared" si="407"/>
        <v>22</v>
      </c>
      <c r="BA225">
        <f t="shared" si="408"/>
        <v>12</v>
      </c>
      <c r="BB225">
        <f t="shared" si="409"/>
        <v>46</v>
      </c>
      <c r="BC225">
        <f t="shared" si="410"/>
        <v>-0.38769028205189882</v>
      </c>
      <c r="BD225">
        <f t="shared" si="411"/>
        <v>-1.1950804731641196</v>
      </c>
      <c r="BE225">
        <f t="shared" si="412"/>
        <v>0.12222152900771403</v>
      </c>
      <c r="BF225">
        <f t="shared" si="413"/>
        <v>1.9428132568574878</v>
      </c>
      <c r="BG225">
        <f t="shared" si="414"/>
        <v>-68.174138984693357</v>
      </c>
      <c r="BH225">
        <f t="shared" si="415"/>
        <v>16.693439142940434</v>
      </c>
      <c r="BI225">
        <f t="shared" si="416"/>
        <v>111.82586101530664</v>
      </c>
      <c r="BJ225">
        <f t="shared" si="417"/>
        <v>111</v>
      </c>
      <c r="BK225">
        <f t="shared" si="418"/>
        <v>49</v>
      </c>
      <c r="BL225">
        <f t="shared" si="419"/>
        <v>33</v>
      </c>
      <c r="BM225">
        <f t="shared" si="420"/>
        <v>-8.3548890681560053</v>
      </c>
      <c r="BN225" t="str">
        <f t="shared" si="421"/>
        <v>NEGATIF</v>
      </c>
      <c r="BO225">
        <f t="shared" si="422"/>
        <v>8</v>
      </c>
      <c r="BP225">
        <f t="shared" si="423"/>
        <v>21</v>
      </c>
      <c r="BQ225">
        <f t="shared" si="424"/>
        <v>17</v>
      </c>
    </row>
    <row r="226" spans="1:69">
      <c r="A226">
        <f t="shared" si="425"/>
        <v>7.0027777777777782</v>
      </c>
      <c r="B226">
        <f t="shared" si="429"/>
        <v>111.315</v>
      </c>
      <c r="C226">
        <f>INT(G3/15)</f>
        <v>7</v>
      </c>
      <c r="D226">
        <f>L3</f>
        <v>2013</v>
      </c>
      <c r="E226">
        <f>L2</f>
        <v>12</v>
      </c>
      <c r="F226">
        <f>L4+1</f>
        <v>4</v>
      </c>
      <c r="H226">
        <v>5</v>
      </c>
      <c r="I226">
        <v>15</v>
      </c>
      <c r="J226">
        <f t="shared" si="337"/>
        <v>5.25</v>
      </c>
      <c r="L226">
        <f t="shared" si="372"/>
        <v>20</v>
      </c>
      <c r="M226">
        <f t="shared" si="373"/>
        <v>-13</v>
      </c>
      <c r="N226">
        <f t="shared" si="374"/>
        <v>2456630.4270833335</v>
      </c>
      <c r="O226">
        <f t="shared" si="430"/>
        <v>7.9272234243593946E-4</v>
      </c>
      <c r="P226">
        <f t="shared" si="426"/>
        <v>2456630.4278760557</v>
      </c>
      <c r="Q226">
        <f t="shared" si="427"/>
        <v>0.13923142713362646</v>
      </c>
      <c r="R226">
        <f t="shared" si="375"/>
        <v>252.90462716316051</v>
      </c>
      <c r="S226">
        <f t="shared" si="376"/>
        <v>329.7282487242037</v>
      </c>
      <c r="T226">
        <f t="shared" si="377"/>
        <v>-0.98244404548610254</v>
      </c>
      <c r="U226">
        <f t="shared" si="378"/>
        <v>4.4140184375258373</v>
      </c>
      <c r="V226">
        <f t="shared" si="379"/>
        <v>5.7548435770721467</v>
      </c>
      <c r="W226">
        <f t="shared" si="380"/>
        <v>1.6702752280060389E-2</v>
      </c>
      <c r="X226">
        <f t="shared" si="381"/>
        <v>251.92218311767442</v>
      </c>
      <c r="Y226">
        <f t="shared" si="382"/>
        <v>328.7458046787176</v>
      </c>
      <c r="Z226">
        <f t="shared" si="383"/>
        <v>5.7376966937618015</v>
      </c>
      <c r="AA226">
        <f t="shared" si="384"/>
        <v>215.75196824930518</v>
      </c>
      <c r="AB226">
        <f t="shared" si="385"/>
        <v>3.7655822136086416</v>
      </c>
      <c r="AC226">
        <f t="shared" si="386"/>
        <v>23.437480520852212</v>
      </c>
      <c r="AD226">
        <f t="shared" si="387"/>
        <v>-2.2049399032541602E-3</v>
      </c>
      <c r="AE226">
        <f t="shared" si="388"/>
        <v>23.435275580948957</v>
      </c>
      <c r="AF226">
        <f t="shared" si="389"/>
        <v>2456630.5</v>
      </c>
      <c r="AG226">
        <f t="shared" si="390"/>
        <v>0.139233401779603</v>
      </c>
      <c r="AH226">
        <f t="shared" si="391"/>
        <v>4.8646871429365319</v>
      </c>
      <c r="AI226">
        <f t="shared" si="392"/>
        <v>3.1098958015740319</v>
      </c>
      <c r="AJ226">
        <f t="shared" si="393"/>
        <v>0.40902271999978618</v>
      </c>
      <c r="AK226">
        <f t="shared" si="394"/>
        <v>10.530895801574033</v>
      </c>
      <c r="AL226">
        <f t="shared" si="395"/>
        <v>267.55053789330958</v>
      </c>
      <c r="AM226">
        <f t="shared" si="396"/>
        <v>4.6696378017201052</v>
      </c>
      <c r="AN226">
        <f t="shared" si="397"/>
        <v>0.98564821459756269</v>
      </c>
      <c r="AO226" t="s">
        <v>137</v>
      </c>
      <c r="AP226">
        <f t="shared" si="398"/>
        <v>251.91928596433874</v>
      </c>
      <c r="AQ226">
        <f t="shared" si="399"/>
        <v>251</v>
      </c>
      <c r="AR226">
        <f t="shared" si="400"/>
        <v>55</v>
      </c>
      <c r="AS226">
        <f t="shared" si="401"/>
        <v>9</v>
      </c>
      <c r="AT226">
        <f t="shared" si="402"/>
        <v>4.3968209893508492</v>
      </c>
      <c r="AU226">
        <f t="shared" si="403"/>
        <v>250.41289913030096</v>
      </c>
      <c r="AV226" s="18">
        <f t="shared" si="371"/>
        <v>16.694193275353395</v>
      </c>
      <c r="AW226">
        <f t="shared" si="404"/>
        <v>4.3705295792881964</v>
      </c>
      <c r="AX226">
        <f t="shared" si="405"/>
        <v>-22.21442612493178</v>
      </c>
      <c r="AY226" t="str">
        <f t="shared" si="406"/>
        <v>NEGATIF</v>
      </c>
      <c r="AZ226">
        <f t="shared" si="407"/>
        <v>22</v>
      </c>
      <c r="BA226">
        <f t="shared" si="408"/>
        <v>12</v>
      </c>
      <c r="BB226">
        <f t="shared" si="409"/>
        <v>51</v>
      </c>
      <c r="BC226">
        <f t="shared" si="410"/>
        <v>-0.38771487732110477</v>
      </c>
      <c r="BD226">
        <f t="shared" si="411"/>
        <v>-1.1898631899951231</v>
      </c>
      <c r="BE226">
        <f t="shared" si="412"/>
        <v>0.12222152900771403</v>
      </c>
      <c r="BF226">
        <f t="shared" si="413"/>
        <v>1.9428132568574878</v>
      </c>
      <c r="BG226">
        <f t="shared" si="414"/>
        <v>-67.792846664944676</v>
      </c>
      <c r="BH226">
        <f t="shared" si="415"/>
        <v>16.694193275353395</v>
      </c>
      <c r="BI226">
        <f t="shared" si="416"/>
        <v>112.20715333505532</v>
      </c>
      <c r="BJ226">
        <f t="shared" si="417"/>
        <v>112</v>
      </c>
      <c r="BK226">
        <f t="shared" si="418"/>
        <v>12</v>
      </c>
      <c r="BL226">
        <f t="shared" si="419"/>
        <v>25</v>
      </c>
      <c r="BM226">
        <f t="shared" si="420"/>
        <v>-4.8969907362974014</v>
      </c>
      <c r="BN226" t="str">
        <f t="shared" si="421"/>
        <v>NEGATIF</v>
      </c>
      <c r="BO226">
        <f t="shared" si="422"/>
        <v>4</v>
      </c>
      <c r="BP226">
        <f t="shared" si="423"/>
        <v>53</v>
      </c>
      <c r="BQ226">
        <f t="shared" si="424"/>
        <v>49</v>
      </c>
    </row>
    <row r="227" spans="1:69">
      <c r="A227">
        <f t="shared" si="425"/>
        <v>7.0027777777777782</v>
      </c>
      <c r="B227">
        <f t="shared" si="429"/>
        <v>111.315</v>
      </c>
      <c r="C227">
        <f>INT(G3/15)</f>
        <v>7</v>
      </c>
      <c r="D227">
        <f>L3</f>
        <v>2013</v>
      </c>
      <c r="E227">
        <f>L2</f>
        <v>12</v>
      </c>
      <c r="F227">
        <f>L4+1</f>
        <v>4</v>
      </c>
      <c r="H227">
        <v>5</v>
      </c>
      <c r="I227">
        <v>30</v>
      </c>
      <c r="J227">
        <f t="shared" si="337"/>
        <v>5.5</v>
      </c>
      <c r="L227">
        <f t="shared" si="372"/>
        <v>20</v>
      </c>
      <c r="M227">
        <f t="shared" si="373"/>
        <v>-13</v>
      </c>
      <c r="N227">
        <f t="shared" si="374"/>
        <v>2456630.4375</v>
      </c>
      <c r="O227">
        <f t="shared" si="430"/>
        <v>7.9272234243593946E-4</v>
      </c>
      <c r="P227">
        <f t="shared" si="426"/>
        <v>2456630.4382927222</v>
      </c>
      <c r="Q227">
        <f t="shared" si="427"/>
        <v>0.13923171232641254</v>
      </c>
      <c r="R227">
        <f t="shared" si="375"/>
        <v>252.91489432300114</v>
      </c>
      <c r="S227">
        <f t="shared" si="376"/>
        <v>329.73851539365569</v>
      </c>
      <c r="T227">
        <f t="shared" si="377"/>
        <v>-0.98214433483719144</v>
      </c>
      <c r="U227">
        <f t="shared" si="378"/>
        <v>4.4141976332698851</v>
      </c>
      <c r="V227">
        <f t="shared" si="379"/>
        <v>5.7550227642572978</v>
      </c>
      <c r="W227">
        <f t="shared" si="380"/>
        <v>1.670275226808229E-2</v>
      </c>
      <c r="X227">
        <f t="shared" si="381"/>
        <v>251.93274998816395</v>
      </c>
      <c r="Y227">
        <f t="shared" si="382"/>
        <v>328.7563710588185</v>
      </c>
      <c r="Z227">
        <f t="shared" si="383"/>
        <v>5.7378811118845796</v>
      </c>
      <c r="AA227">
        <f t="shared" si="384"/>
        <v>215.75141664759653</v>
      </c>
      <c r="AB227">
        <f t="shared" si="385"/>
        <v>3.7655725863426657</v>
      </c>
      <c r="AC227">
        <f t="shared" si="386"/>
        <v>23.437480517143516</v>
      </c>
      <c r="AD227">
        <f t="shared" si="387"/>
        <v>-2.2049861577539149E-3</v>
      </c>
      <c r="AE227">
        <f t="shared" si="388"/>
        <v>23.435275530985763</v>
      </c>
      <c r="AF227">
        <f t="shared" si="389"/>
        <v>2456630.5</v>
      </c>
      <c r="AG227">
        <f t="shared" si="390"/>
        <v>0.139233401779603</v>
      </c>
      <c r="AH227">
        <f t="shared" si="391"/>
        <v>4.8646871429365319</v>
      </c>
      <c r="AI227">
        <f t="shared" si="392"/>
        <v>3.3605802789115318</v>
      </c>
      <c r="AJ227">
        <f t="shared" si="393"/>
        <v>0.40902271912776395</v>
      </c>
      <c r="AK227">
        <f t="shared" si="394"/>
        <v>10.781580278911532</v>
      </c>
      <c r="AL227">
        <f t="shared" si="395"/>
        <v>271.29949280435687</v>
      </c>
      <c r="AM227">
        <f t="shared" si="396"/>
        <v>4.7350694084266918</v>
      </c>
      <c r="AN227">
        <f t="shared" si="397"/>
        <v>0.98564666179347893</v>
      </c>
      <c r="AO227" t="s">
        <v>137</v>
      </c>
      <c r="AP227">
        <f t="shared" si="398"/>
        <v>251.92985279748177</v>
      </c>
      <c r="AQ227">
        <f t="shared" si="399"/>
        <v>251</v>
      </c>
      <c r="AR227">
        <f t="shared" si="400"/>
        <v>55</v>
      </c>
      <c r="AS227">
        <f t="shared" si="401"/>
        <v>47</v>
      </c>
      <c r="AT227">
        <f t="shared" si="402"/>
        <v>4.3970054153807041</v>
      </c>
      <c r="AU227">
        <f t="shared" si="403"/>
        <v>250.42421137931615</v>
      </c>
      <c r="AV227" s="18">
        <f t="shared" si="371"/>
        <v>16.694947425287744</v>
      </c>
      <c r="AW227">
        <f t="shared" si="404"/>
        <v>4.370727015279317</v>
      </c>
      <c r="AX227">
        <f t="shared" si="405"/>
        <v>-22.215834552788909</v>
      </c>
      <c r="AY227" t="str">
        <f t="shared" si="406"/>
        <v>NEGATIF</v>
      </c>
      <c r="AZ227">
        <f t="shared" si="407"/>
        <v>22</v>
      </c>
      <c r="BA227">
        <f t="shared" si="408"/>
        <v>12</v>
      </c>
      <c r="BB227">
        <f t="shared" si="409"/>
        <v>57</v>
      </c>
      <c r="BC227">
        <f t="shared" si="410"/>
        <v>-0.38773945902448848</v>
      </c>
      <c r="BD227">
        <f t="shared" si="411"/>
        <v>-1.1832083836029417</v>
      </c>
      <c r="BE227">
        <f t="shared" si="412"/>
        <v>0.12222152900771403</v>
      </c>
      <c r="BF227">
        <f t="shared" si="413"/>
        <v>1.9428132568574878</v>
      </c>
      <c r="BG227">
        <f t="shared" si="414"/>
        <v>-67.327475362372056</v>
      </c>
      <c r="BH227">
        <f t="shared" si="415"/>
        <v>16.694947425287744</v>
      </c>
      <c r="BI227">
        <f t="shared" si="416"/>
        <v>112.67252463762794</v>
      </c>
      <c r="BJ227">
        <f t="shared" si="417"/>
        <v>112</v>
      </c>
      <c r="BK227">
        <f t="shared" si="418"/>
        <v>40</v>
      </c>
      <c r="BL227">
        <f t="shared" si="419"/>
        <v>21</v>
      </c>
      <c r="BM227">
        <f t="shared" si="420"/>
        <v>-1.4473438988214651</v>
      </c>
      <c r="BN227" t="str">
        <f t="shared" si="421"/>
        <v>NEGATIF</v>
      </c>
      <c r="BO227">
        <f t="shared" si="422"/>
        <v>1</v>
      </c>
      <c r="BP227">
        <f t="shared" si="423"/>
        <v>26</v>
      </c>
      <c r="BQ227">
        <f t="shared" si="424"/>
        <v>50</v>
      </c>
    </row>
    <row r="228" spans="1:69">
      <c r="A228">
        <f t="shared" si="425"/>
        <v>7.0027777777777782</v>
      </c>
      <c r="B228">
        <f t="shared" si="429"/>
        <v>111.315</v>
      </c>
      <c r="C228">
        <f>INT(G3/15)</f>
        <v>7</v>
      </c>
      <c r="D228">
        <f>L3</f>
        <v>2013</v>
      </c>
      <c r="E228">
        <f>L2</f>
        <v>12</v>
      </c>
      <c r="F228">
        <f>L4+1</f>
        <v>4</v>
      </c>
      <c r="H228">
        <v>5</v>
      </c>
      <c r="I228">
        <v>45</v>
      </c>
      <c r="J228">
        <f t="shared" si="337"/>
        <v>5.75</v>
      </c>
      <c r="L228">
        <f t="shared" si="372"/>
        <v>20</v>
      </c>
      <c r="M228">
        <f t="shared" si="373"/>
        <v>-13</v>
      </c>
      <c r="N228">
        <f t="shared" si="374"/>
        <v>2456630.447916667</v>
      </c>
      <c r="O228">
        <f t="shared" si="430"/>
        <v>7.9272234243593946E-4</v>
      </c>
      <c r="P228">
        <f t="shared" si="426"/>
        <v>2456630.4487093892</v>
      </c>
      <c r="Q228">
        <f t="shared" si="427"/>
        <v>0.13923199751921136</v>
      </c>
      <c r="R228">
        <f t="shared" si="375"/>
        <v>252.92516148330014</v>
      </c>
      <c r="S228">
        <f t="shared" si="376"/>
        <v>329.74878206356516</v>
      </c>
      <c r="T228">
        <f t="shared" si="377"/>
        <v>-0.98184459089483789</v>
      </c>
      <c r="U228">
        <f t="shared" si="378"/>
        <v>4.4143768290219327</v>
      </c>
      <c r="V228">
        <f t="shared" si="379"/>
        <v>5.7552019514504336</v>
      </c>
      <c r="W228">
        <f t="shared" si="380"/>
        <v>1.6702752256104195E-2</v>
      </c>
      <c r="X228">
        <f t="shared" si="381"/>
        <v>251.94331689240531</v>
      </c>
      <c r="Y228">
        <f t="shared" si="382"/>
        <v>328.76693747267029</v>
      </c>
      <c r="Z228">
        <f t="shared" si="383"/>
        <v>5.7380655305964217</v>
      </c>
      <c r="AA228">
        <f t="shared" si="384"/>
        <v>215.75086504586326</v>
      </c>
      <c r="AB228">
        <f t="shared" si="385"/>
        <v>3.7655629590762607</v>
      </c>
      <c r="AC228">
        <f t="shared" si="386"/>
        <v>23.437480513434821</v>
      </c>
      <c r="AD228">
        <f t="shared" si="387"/>
        <v>-2.2050323952371954E-3</v>
      </c>
      <c r="AE228">
        <f t="shared" si="388"/>
        <v>23.435275481039582</v>
      </c>
      <c r="AF228">
        <f t="shared" si="389"/>
        <v>2456630.5</v>
      </c>
      <c r="AG228">
        <f t="shared" si="390"/>
        <v>0.139233401779603</v>
      </c>
      <c r="AH228">
        <f t="shared" si="391"/>
        <v>4.8646871429365319</v>
      </c>
      <c r="AI228">
        <f t="shared" si="392"/>
        <v>3.6112647562490321</v>
      </c>
      <c r="AJ228">
        <f t="shared" si="393"/>
        <v>0.40902271825603864</v>
      </c>
      <c r="AK228">
        <f t="shared" si="394"/>
        <v>11.032264756249033</v>
      </c>
      <c r="AL228">
        <f t="shared" si="395"/>
        <v>275.04844745219339</v>
      </c>
      <c r="AM228">
        <f t="shared" si="396"/>
        <v>4.8005010105393833</v>
      </c>
      <c r="AN228">
        <f t="shared" si="397"/>
        <v>0.98564510946129502</v>
      </c>
      <c r="AO228" t="s">
        <v>137</v>
      </c>
      <c r="AP228">
        <f t="shared" si="398"/>
        <v>251.94041966437638</v>
      </c>
      <c r="AQ228">
        <f t="shared" si="399"/>
        <v>251</v>
      </c>
      <c r="AR228">
        <f t="shared" si="400"/>
        <v>56</v>
      </c>
      <c r="AS228">
        <f t="shared" si="401"/>
        <v>25</v>
      </c>
      <c r="AT228">
        <f t="shared" si="402"/>
        <v>4.3971898419996354</v>
      </c>
      <c r="AU228">
        <f t="shared" si="403"/>
        <v>250.43552389154203</v>
      </c>
      <c r="AV228" s="18">
        <f t="shared" si="371"/>
        <v>16.695701592769471</v>
      </c>
      <c r="AW228">
        <f t="shared" si="404"/>
        <v>4.3709244558643308</v>
      </c>
      <c r="AX228">
        <f t="shared" si="405"/>
        <v>-22.217242203365064</v>
      </c>
      <c r="AY228" t="str">
        <f t="shared" si="406"/>
        <v>NEGATIF</v>
      </c>
      <c r="AZ228">
        <f t="shared" si="407"/>
        <v>22</v>
      </c>
      <c r="BA228">
        <f t="shared" si="408"/>
        <v>13</v>
      </c>
      <c r="BB228">
        <f t="shared" si="409"/>
        <v>2</v>
      </c>
      <c r="BC228">
        <f t="shared" si="410"/>
        <v>-0.38776402716175995</v>
      </c>
      <c r="BD228">
        <f t="shared" si="411"/>
        <v>-1.1750861221287547</v>
      </c>
      <c r="BE228">
        <f t="shared" si="412"/>
        <v>0.12222152900771403</v>
      </c>
      <c r="BF228">
        <f t="shared" si="413"/>
        <v>1.9428132568574878</v>
      </c>
      <c r="BG228">
        <f t="shared" si="414"/>
        <v>-66.774874644310671</v>
      </c>
      <c r="BH228">
        <f t="shared" si="415"/>
        <v>16.695701592769471</v>
      </c>
      <c r="BI228">
        <f t="shared" si="416"/>
        <v>113.22512535568933</v>
      </c>
      <c r="BJ228">
        <f t="shared" si="417"/>
        <v>113</v>
      </c>
      <c r="BK228">
        <f t="shared" si="418"/>
        <v>13</v>
      </c>
      <c r="BL228">
        <f t="shared" si="419"/>
        <v>30</v>
      </c>
      <c r="BM228">
        <f t="shared" si="420"/>
        <v>1.9918731176985869</v>
      </c>
      <c r="BN228" t="str">
        <f t="shared" si="421"/>
        <v>POSITIF</v>
      </c>
      <c r="BO228">
        <f t="shared" si="422"/>
        <v>1</v>
      </c>
      <c r="BP228">
        <f t="shared" si="423"/>
        <v>59</v>
      </c>
      <c r="BQ228">
        <f t="shared" si="424"/>
        <v>30</v>
      </c>
    </row>
    <row r="229" spans="1:69">
      <c r="A229">
        <f t="shared" si="425"/>
        <v>7.0027777777777782</v>
      </c>
      <c r="B229">
        <f t="shared" si="429"/>
        <v>111.315</v>
      </c>
      <c r="C229">
        <f>INT(G3/15)</f>
        <v>7</v>
      </c>
      <c r="D229">
        <f>L3</f>
        <v>2013</v>
      </c>
      <c r="E229">
        <f>L2</f>
        <v>12</v>
      </c>
      <c r="F229">
        <f>L4+1</f>
        <v>4</v>
      </c>
      <c r="H229">
        <v>6</v>
      </c>
      <c r="I229">
        <v>0</v>
      </c>
      <c r="J229">
        <f t="shared" si="337"/>
        <v>6</v>
      </c>
      <c r="L229">
        <f t="shared" si="372"/>
        <v>20</v>
      </c>
      <c r="M229">
        <f t="shared" si="373"/>
        <v>-13</v>
      </c>
      <c r="N229">
        <f t="shared" si="374"/>
        <v>2456630.4583333335</v>
      </c>
      <c r="O229">
        <f t="shared" si="430"/>
        <v>7.9272234243593946E-4</v>
      </c>
      <c r="P229">
        <f t="shared" si="426"/>
        <v>2456630.4591260557</v>
      </c>
      <c r="Q229">
        <f t="shared" si="427"/>
        <v>0.13923228271199745</v>
      </c>
      <c r="R229">
        <f t="shared" si="375"/>
        <v>252.93542864314077</v>
      </c>
      <c r="S229">
        <f t="shared" si="376"/>
        <v>329.75904873301624</v>
      </c>
      <c r="T229">
        <f t="shared" si="377"/>
        <v>-0.98154481369574398</v>
      </c>
      <c r="U229">
        <f t="shared" si="378"/>
        <v>4.4145560247659796</v>
      </c>
      <c r="V229">
        <f t="shared" si="379"/>
        <v>5.7553811386355687</v>
      </c>
      <c r="W229">
        <f t="shared" si="380"/>
        <v>1.6702752244126096E-2</v>
      </c>
      <c r="X229">
        <f t="shared" si="381"/>
        <v>251.95388382944503</v>
      </c>
      <c r="Y229">
        <f t="shared" si="382"/>
        <v>328.77750391932051</v>
      </c>
      <c r="Z229">
        <f t="shared" si="383"/>
        <v>5.7382499498807045</v>
      </c>
      <c r="AA229">
        <f t="shared" si="384"/>
        <v>215.75031344415461</v>
      </c>
      <c r="AB229">
        <f t="shared" si="385"/>
        <v>3.7655533318102852</v>
      </c>
      <c r="AC229">
        <f t="shared" si="386"/>
        <v>23.437480509726125</v>
      </c>
      <c r="AD229">
        <f t="shared" si="387"/>
        <v>-2.2050786156957813E-3</v>
      </c>
      <c r="AE229">
        <f t="shared" si="388"/>
        <v>23.43527543111043</v>
      </c>
      <c r="AF229">
        <f t="shared" si="389"/>
        <v>2456630.5</v>
      </c>
      <c r="AG229">
        <f t="shared" si="390"/>
        <v>0.139233401779603</v>
      </c>
      <c r="AH229">
        <f t="shared" si="391"/>
        <v>4.8646871429365319</v>
      </c>
      <c r="AI229">
        <f t="shared" si="392"/>
        <v>3.861949233586532</v>
      </c>
      <c r="AJ229">
        <f t="shared" si="393"/>
        <v>0.40902271738461055</v>
      </c>
      <c r="AK229">
        <f t="shared" si="394"/>
        <v>11.282949233586532</v>
      </c>
      <c r="AL229">
        <f t="shared" si="395"/>
        <v>278.7974018379436</v>
      </c>
      <c r="AM229">
        <f t="shared" si="396"/>
        <v>4.8659326080778058</v>
      </c>
      <c r="AN229">
        <f t="shared" si="397"/>
        <v>0.98564355760120392</v>
      </c>
      <c r="AO229" t="s">
        <v>137</v>
      </c>
      <c r="AP229">
        <f t="shared" si="398"/>
        <v>251.9509865640691</v>
      </c>
      <c r="AQ229">
        <f t="shared" si="399"/>
        <v>251</v>
      </c>
      <c r="AR229">
        <f t="shared" si="400"/>
        <v>57</v>
      </c>
      <c r="AS229">
        <f t="shared" si="401"/>
        <v>3</v>
      </c>
      <c r="AT229">
        <f t="shared" si="402"/>
        <v>4.3973742691910012</v>
      </c>
      <c r="AU229">
        <f t="shared" si="403"/>
        <v>250.44683666585439</v>
      </c>
      <c r="AV229" s="18">
        <f t="shared" si="371"/>
        <v>16.696455777723624</v>
      </c>
      <c r="AW229">
        <f t="shared" si="404"/>
        <v>4.3711219010236171</v>
      </c>
      <c r="AX229">
        <f t="shared" si="405"/>
        <v>-22.2186490764553</v>
      </c>
      <c r="AY229" t="str">
        <f t="shared" si="406"/>
        <v>NEGATIF</v>
      </c>
      <c r="AZ229">
        <f t="shared" si="407"/>
        <v>22</v>
      </c>
      <c r="BA229">
        <f t="shared" si="408"/>
        <v>13</v>
      </c>
      <c r="BB229">
        <f t="shared" si="409"/>
        <v>7</v>
      </c>
      <c r="BC229">
        <f t="shared" si="410"/>
        <v>-0.38778858172934227</v>
      </c>
      <c r="BD229">
        <f t="shared" si="411"/>
        <v>-1.1654414201496988</v>
      </c>
      <c r="BE229">
        <f t="shared" si="412"/>
        <v>0.12222152900771403</v>
      </c>
      <c r="BF229">
        <f t="shared" si="413"/>
        <v>1.9428132568574878</v>
      </c>
      <c r="BG229">
        <f t="shared" si="414"/>
        <v>-66.13040322384316</v>
      </c>
      <c r="BH229">
        <f t="shared" si="415"/>
        <v>16.696455777723624</v>
      </c>
      <c r="BI229">
        <f t="shared" si="416"/>
        <v>113.86959677615684</v>
      </c>
      <c r="BJ229">
        <f t="shared" si="417"/>
        <v>113</v>
      </c>
      <c r="BK229">
        <f t="shared" si="418"/>
        <v>52</v>
      </c>
      <c r="BL229">
        <f t="shared" si="419"/>
        <v>10</v>
      </c>
      <c r="BM229">
        <f t="shared" si="420"/>
        <v>5.4183100713918408</v>
      </c>
      <c r="BN229" t="str">
        <f t="shared" si="421"/>
        <v>POSITIF</v>
      </c>
      <c r="BO229">
        <f t="shared" si="422"/>
        <v>5</v>
      </c>
      <c r="BP229">
        <f t="shared" si="423"/>
        <v>25</v>
      </c>
      <c r="BQ229">
        <f t="shared" si="424"/>
        <v>5</v>
      </c>
    </row>
    <row r="230" spans="1:69">
      <c r="A230">
        <f t="shared" si="425"/>
        <v>7.0027777777777782</v>
      </c>
      <c r="B230">
        <f t="shared" si="429"/>
        <v>111.315</v>
      </c>
      <c r="C230">
        <f>INT(G3/15)</f>
        <v>7</v>
      </c>
      <c r="D230">
        <f>L3</f>
        <v>2013</v>
      </c>
      <c r="E230">
        <f>L2</f>
        <v>12</v>
      </c>
      <c r="F230">
        <f>L4+1</f>
        <v>4</v>
      </c>
      <c r="H230">
        <v>6</v>
      </c>
      <c r="I230">
        <v>15</v>
      </c>
      <c r="J230">
        <f t="shared" si="337"/>
        <v>6.25</v>
      </c>
      <c r="L230">
        <f t="shared" si="372"/>
        <v>20</v>
      </c>
      <c r="M230">
        <f t="shared" si="373"/>
        <v>-13</v>
      </c>
      <c r="N230">
        <f t="shared" si="374"/>
        <v>2456630.46875</v>
      </c>
      <c r="O230">
        <f t="shared" si="430"/>
        <v>7.9272234243593946E-4</v>
      </c>
      <c r="P230">
        <f t="shared" si="426"/>
        <v>2456630.4695427222</v>
      </c>
      <c r="Q230">
        <f t="shared" si="427"/>
        <v>0.1392325679047835</v>
      </c>
      <c r="R230">
        <f t="shared" si="375"/>
        <v>252.94569580297957</v>
      </c>
      <c r="S230">
        <f t="shared" si="376"/>
        <v>329.76931540246733</v>
      </c>
      <c r="T230">
        <f t="shared" si="377"/>
        <v>-0.98124500323648856</v>
      </c>
      <c r="U230">
        <f t="shared" si="378"/>
        <v>4.4147352205099955</v>
      </c>
      <c r="V230">
        <f t="shared" si="379"/>
        <v>5.7555603258207046</v>
      </c>
      <c r="W230">
        <f t="shared" si="380"/>
        <v>1.6702752232148E-2</v>
      </c>
      <c r="X230">
        <f t="shared" si="381"/>
        <v>251.96445079974308</v>
      </c>
      <c r="Y230">
        <f t="shared" si="382"/>
        <v>328.78807039923083</v>
      </c>
      <c r="Z230">
        <f t="shared" si="383"/>
        <v>5.7384343697454847</v>
      </c>
      <c r="AA230">
        <f t="shared" si="384"/>
        <v>215.74976184244602</v>
      </c>
      <c r="AB230">
        <f t="shared" si="385"/>
        <v>3.7655437045443105</v>
      </c>
      <c r="AC230">
        <f t="shared" si="386"/>
        <v>23.43748050601743</v>
      </c>
      <c r="AD230">
        <f t="shared" si="387"/>
        <v>-2.2051248191276383E-3</v>
      </c>
      <c r="AE230">
        <f t="shared" si="388"/>
        <v>23.435275381198302</v>
      </c>
      <c r="AF230">
        <f t="shared" si="389"/>
        <v>2456630.5</v>
      </c>
      <c r="AG230">
        <f t="shared" si="390"/>
        <v>0.139233401779603</v>
      </c>
      <c r="AH230">
        <f t="shared" si="391"/>
        <v>4.8646871429365319</v>
      </c>
      <c r="AI230">
        <f t="shared" si="392"/>
        <v>4.1126337109240323</v>
      </c>
      <c r="AJ230">
        <f t="shared" si="393"/>
        <v>0.4090227165134796</v>
      </c>
      <c r="AK230">
        <f t="shared" si="394"/>
        <v>11.533633710924033</v>
      </c>
      <c r="AL230">
        <f t="shared" si="395"/>
        <v>282.54635596121835</v>
      </c>
      <c r="AM230">
        <f t="shared" si="396"/>
        <v>4.9313642010351684</v>
      </c>
      <c r="AN230">
        <f t="shared" si="397"/>
        <v>0.98564200621319054</v>
      </c>
      <c r="AO230" t="s">
        <v>137</v>
      </c>
      <c r="AP230">
        <f t="shared" si="398"/>
        <v>251.96155349701988</v>
      </c>
      <c r="AQ230">
        <f t="shared" si="399"/>
        <v>251</v>
      </c>
      <c r="AR230">
        <f t="shared" si="400"/>
        <v>57</v>
      </c>
      <c r="AS230">
        <f t="shared" si="401"/>
        <v>41</v>
      </c>
      <c r="AT230">
        <f t="shared" si="402"/>
        <v>4.3975586969628297</v>
      </c>
      <c r="AU230">
        <f t="shared" si="403"/>
        <v>250.45814970264217</v>
      </c>
      <c r="AV230" s="18">
        <f t="shared" si="371"/>
        <v>16.697209980176144</v>
      </c>
      <c r="AW230">
        <f t="shared" si="404"/>
        <v>4.3713193507639625</v>
      </c>
      <c r="AX230">
        <f t="shared" si="405"/>
        <v>-22.220055172042994</v>
      </c>
      <c r="AY230" t="str">
        <f t="shared" si="406"/>
        <v>NEGATIF</v>
      </c>
      <c r="AZ230">
        <f t="shared" si="407"/>
        <v>22</v>
      </c>
      <c r="BA230">
        <f t="shared" si="408"/>
        <v>13</v>
      </c>
      <c r="BB230">
        <f t="shared" si="409"/>
        <v>12</v>
      </c>
      <c r="BC230">
        <f t="shared" si="410"/>
        <v>-0.38781312272694529</v>
      </c>
      <c r="BD230">
        <f t="shared" si="411"/>
        <v>-1.1541932719275358</v>
      </c>
      <c r="BE230">
        <f t="shared" si="412"/>
        <v>0.12222152900771403</v>
      </c>
      <c r="BF230">
        <f t="shared" si="413"/>
        <v>1.9428132568574878</v>
      </c>
      <c r="BG230">
        <f t="shared" si="414"/>
        <v>-65.387820927434177</v>
      </c>
      <c r="BH230">
        <f t="shared" si="415"/>
        <v>16.697209980176144</v>
      </c>
      <c r="BI230">
        <f t="shared" si="416"/>
        <v>114.61217907256582</v>
      </c>
      <c r="BJ230">
        <f t="shared" si="417"/>
        <v>114</v>
      </c>
      <c r="BK230">
        <f t="shared" si="418"/>
        <v>36</v>
      </c>
      <c r="BL230">
        <f t="shared" si="419"/>
        <v>43</v>
      </c>
      <c r="BM230">
        <f t="shared" si="420"/>
        <v>8.8293800518676964</v>
      </c>
      <c r="BN230" t="str">
        <f t="shared" si="421"/>
        <v>POSITIF</v>
      </c>
      <c r="BO230">
        <f t="shared" si="422"/>
        <v>8</v>
      </c>
      <c r="BP230">
        <f t="shared" si="423"/>
        <v>49</v>
      </c>
      <c r="BQ230">
        <f t="shared" si="424"/>
        <v>45</v>
      </c>
    </row>
    <row r="231" spans="1:69">
      <c r="A231">
        <f t="shared" si="425"/>
        <v>7.0027777777777782</v>
      </c>
      <c r="B231">
        <f t="shared" si="429"/>
        <v>111.315</v>
      </c>
      <c r="C231">
        <f>INT(G3/15)</f>
        <v>7</v>
      </c>
      <c r="D231">
        <f>L3</f>
        <v>2013</v>
      </c>
      <c r="E231">
        <f>L2</f>
        <v>12</v>
      </c>
      <c r="F231">
        <f>L4+1</f>
        <v>4</v>
      </c>
      <c r="H231">
        <v>6</v>
      </c>
      <c r="I231">
        <v>30</v>
      </c>
      <c r="J231">
        <f t="shared" si="337"/>
        <v>6.5</v>
      </c>
      <c r="L231">
        <f t="shared" si="372"/>
        <v>20</v>
      </c>
      <c r="M231">
        <f t="shared" si="373"/>
        <v>-13</v>
      </c>
      <c r="N231">
        <f t="shared" si="374"/>
        <v>2456630.479166667</v>
      </c>
      <c r="O231">
        <f t="shared" si="430"/>
        <v>7.9272234243593946E-4</v>
      </c>
      <c r="P231">
        <f t="shared" si="426"/>
        <v>2456630.4799593892</v>
      </c>
      <c r="Q231">
        <f t="shared" si="427"/>
        <v>0.13923285309758235</v>
      </c>
      <c r="R231">
        <f t="shared" si="375"/>
        <v>252.95596296327949</v>
      </c>
      <c r="S231">
        <f t="shared" si="376"/>
        <v>329.77958207237771</v>
      </c>
      <c r="T231">
        <f t="shared" si="377"/>
        <v>-0.98094515951362504</v>
      </c>
      <c r="U231">
        <f t="shared" si="378"/>
        <v>4.414914416262059</v>
      </c>
      <c r="V231">
        <f t="shared" si="379"/>
        <v>5.7557395130138556</v>
      </c>
      <c r="W231">
        <f t="shared" si="380"/>
        <v>1.6702752220169901E-2</v>
      </c>
      <c r="X231">
        <f t="shared" si="381"/>
        <v>251.97501780376587</v>
      </c>
      <c r="Y231">
        <f t="shared" si="382"/>
        <v>328.79863691286408</v>
      </c>
      <c r="Z231">
        <f t="shared" si="383"/>
        <v>5.7386187901988421</v>
      </c>
      <c r="AA231">
        <f t="shared" si="384"/>
        <v>215.74921024071264</v>
      </c>
      <c r="AB231">
        <f t="shared" si="385"/>
        <v>3.7655340772779033</v>
      </c>
      <c r="AC231">
        <f t="shared" si="386"/>
        <v>23.437480502308734</v>
      </c>
      <c r="AD231">
        <f t="shared" si="387"/>
        <v>-2.205171005530757E-3</v>
      </c>
      <c r="AE231">
        <f t="shared" si="388"/>
        <v>23.435275331303203</v>
      </c>
      <c r="AF231">
        <f t="shared" si="389"/>
        <v>2456630.5</v>
      </c>
      <c r="AG231">
        <f t="shared" si="390"/>
        <v>0.139233401779603</v>
      </c>
      <c r="AH231">
        <f t="shared" si="391"/>
        <v>4.8646871429365319</v>
      </c>
      <c r="AI231">
        <f t="shared" si="392"/>
        <v>4.3633181882615322</v>
      </c>
      <c r="AJ231">
        <f t="shared" si="393"/>
        <v>0.40902271564264581</v>
      </c>
      <c r="AK231">
        <f t="shared" si="394"/>
        <v>11.784318188261533</v>
      </c>
      <c r="AL231">
        <f t="shared" si="395"/>
        <v>286.29530982162186</v>
      </c>
      <c r="AM231">
        <f t="shared" si="396"/>
        <v>4.9967957894045609</v>
      </c>
      <c r="AN231">
        <f t="shared" si="397"/>
        <v>0.98564045529723943</v>
      </c>
      <c r="AO231" t="s">
        <v>137</v>
      </c>
      <c r="AP231">
        <f t="shared" si="398"/>
        <v>251.97212046369515</v>
      </c>
      <c r="AQ231">
        <f t="shared" si="399"/>
        <v>251</v>
      </c>
      <c r="AR231">
        <f t="shared" si="400"/>
        <v>58</v>
      </c>
      <c r="AS231">
        <f t="shared" si="401"/>
        <v>19</v>
      </c>
      <c r="AT231">
        <f t="shared" si="402"/>
        <v>4.3977431253232613</v>
      </c>
      <c r="AU231">
        <f t="shared" si="403"/>
        <v>250.46946300230115</v>
      </c>
      <c r="AV231" s="18">
        <f t="shared" si="371"/>
        <v>16.697964200153411</v>
      </c>
      <c r="AW231">
        <f t="shared" si="404"/>
        <v>4.371516805092277</v>
      </c>
      <c r="AX231">
        <f t="shared" si="405"/>
        <v>-22.221460490112289</v>
      </c>
      <c r="AY231" t="str">
        <f t="shared" si="406"/>
        <v>NEGATIF</v>
      </c>
      <c r="AZ231">
        <f t="shared" si="407"/>
        <v>22</v>
      </c>
      <c r="BA231">
        <f t="shared" si="408"/>
        <v>13</v>
      </c>
      <c r="BB231">
        <f t="shared" si="409"/>
        <v>17</v>
      </c>
      <c r="BC231">
        <f t="shared" si="410"/>
        <v>-0.38783765015429228</v>
      </c>
      <c r="BD231">
        <f t="shared" si="411"/>
        <v>-1.1412327658881787</v>
      </c>
      <c r="BE231">
        <f t="shared" si="412"/>
        <v>0.12222152900771403</v>
      </c>
      <c r="BF231">
        <f t="shared" si="413"/>
        <v>1.9428132568574878</v>
      </c>
      <c r="BG231">
        <f t="shared" si="414"/>
        <v>-64.539125699848057</v>
      </c>
      <c r="BH231">
        <f t="shared" si="415"/>
        <v>16.697964200153411</v>
      </c>
      <c r="BI231">
        <f t="shared" si="416"/>
        <v>115.46087430015194</v>
      </c>
      <c r="BJ231">
        <f t="shared" si="417"/>
        <v>115</v>
      </c>
      <c r="BK231">
        <f t="shared" si="418"/>
        <v>27</v>
      </c>
      <c r="BL231">
        <f t="shared" si="419"/>
        <v>39</v>
      </c>
      <c r="BM231">
        <f t="shared" si="420"/>
        <v>12.222185651987093</v>
      </c>
      <c r="BN231" t="str">
        <f t="shared" si="421"/>
        <v>POSITIF</v>
      </c>
      <c r="BO231">
        <f t="shared" si="422"/>
        <v>12</v>
      </c>
      <c r="BP231">
        <f t="shared" si="423"/>
        <v>13</v>
      </c>
      <c r="BQ231">
        <f t="shared" si="424"/>
        <v>19</v>
      </c>
    </row>
    <row r="232" spans="1:69">
      <c r="A232">
        <f t="shared" si="425"/>
        <v>7.0027777777777782</v>
      </c>
      <c r="B232">
        <f t="shared" si="429"/>
        <v>111.315</v>
      </c>
      <c r="C232">
        <f>INT(G3/15)</f>
        <v>7</v>
      </c>
      <c r="D232">
        <f>L3</f>
        <v>2013</v>
      </c>
      <c r="E232">
        <f>L2</f>
        <v>12</v>
      </c>
      <c r="F232">
        <f>L4+1</f>
        <v>4</v>
      </c>
      <c r="H232">
        <v>6</v>
      </c>
      <c r="I232">
        <v>45</v>
      </c>
      <c r="J232">
        <f t="shared" si="337"/>
        <v>6.75</v>
      </c>
      <c r="L232">
        <f t="shared" si="372"/>
        <v>20</v>
      </c>
      <c r="M232">
        <f t="shared" si="373"/>
        <v>-13</v>
      </c>
      <c r="N232">
        <f t="shared" si="374"/>
        <v>2456630.4895833335</v>
      </c>
      <c r="O232">
        <f t="shared" si="430"/>
        <v>7.9272234243593946E-4</v>
      </c>
      <c r="P232">
        <f t="shared" si="426"/>
        <v>2456630.4903760557</v>
      </c>
      <c r="Q232">
        <f t="shared" si="427"/>
        <v>0.1392331382903684</v>
      </c>
      <c r="R232">
        <f t="shared" si="375"/>
        <v>252.9662301231192</v>
      </c>
      <c r="S232">
        <f t="shared" si="376"/>
        <v>329.78984874182788</v>
      </c>
      <c r="T232">
        <f t="shared" si="377"/>
        <v>-0.98064528256396943</v>
      </c>
      <c r="U232">
        <f t="shared" si="378"/>
        <v>4.4150936120060909</v>
      </c>
      <c r="V232">
        <f t="shared" si="379"/>
        <v>5.7559187001989756</v>
      </c>
      <c r="W232">
        <f t="shared" si="380"/>
        <v>1.6702752208191805E-2</v>
      </c>
      <c r="X232">
        <f t="shared" si="381"/>
        <v>251.98558484055525</v>
      </c>
      <c r="Y232">
        <f t="shared" si="382"/>
        <v>328.80920345926393</v>
      </c>
      <c r="Z232">
        <f t="shared" si="383"/>
        <v>5.7388032112240843</v>
      </c>
      <c r="AA232">
        <f t="shared" si="384"/>
        <v>215.74865863900405</v>
      </c>
      <c r="AB232">
        <f t="shared" si="385"/>
        <v>3.7655244500119287</v>
      </c>
      <c r="AC232">
        <f t="shared" si="386"/>
        <v>23.437480498600038</v>
      </c>
      <c r="AD232">
        <f t="shared" si="387"/>
        <v>-2.2052171748969049E-3</v>
      </c>
      <c r="AE232">
        <f t="shared" si="388"/>
        <v>23.435275281425142</v>
      </c>
      <c r="AF232">
        <f t="shared" si="389"/>
        <v>2456630.5</v>
      </c>
      <c r="AG232">
        <f t="shared" si="390"/>
        <v>0.139233401779603</v>
      </c>
      <c r="AH232">
        <f t="shared" si="391"/>
        <v>4.8646871429365319</v>
      </c>
      <c r="AI232">
        <f t="shared" si="392"/>
        <v>4.614002665599032</v>
      </c>
      <c r="AJ232">
        <f t="shared" si="393"/>
        <v>0.40902271477210944</v>
      </c>
      <c r="AK232">
        <f t="shared" si="394"/>
        <v>12.035002665599032</v>
      </c>
      <c r="AL232">
        <f t="shared" si="395"/>
        <v>290.04426342028358</v>
      </c>
      <c r="AM232">
        <f t="shared" si="396"/>
        <v>5.0622273732056984</v>
      </c>
      <c r="AN232">
        <f t="shared" si="397"/>
        <v>0.985638904853544</v>
      </c>
      <c r="AO232" t="s">
        <v>137</v>
      </c>
      <c r="AP232">
        <f t="shared" si="398"/>
        <v>251.98268746313676</v>
      </c>
      <c r="AQ232">
        <f t="shared" si="399"/>
        <v>251</v>
      </c>
      <c r="AR232">
        <f t="shared" si="400"/>
        <v>58</v>
      </c>
      <c r="AS232">
        <f t="shared" si="401"/>
        <v>57</v>
      </c>
      <c r="AT232">
        <f t="shared" si="402"/>
        <v>4.397927554255574</v>
      </c>
      <c r="AU232">
        <f t="shared" si="403"/>
        <v>250.48077656370197</v>
      </c>
      <c r="AV232" s="18">
        <f t="shared" si="371"/>
        <v>16.69871843758013</v>
      </c>
      <c r="AW232">
        <f t="shared" si="404"/>
        <v>4.3717142639888475</v>
      </c>
      <c r="AX232">
        <f t="shared" si="405"/>
        <v>-22.222865030457946</v>
      </c>
      <c r="AY232" t="str">
        <f t="shared" si="406"/>
        <v>NEGATIF</v>
      </c>
      <c r="AZ232">
        <f t="shared" si="407"/>
        <v>22</v>
      </c>
      <c r="BA232">
        <f t="shared" si="408"/>
        <v>13</v>
      </c>
      <c r="BB232">
        <f t="shared" si="409"/>
        <v>22</v>
      </c>
      <c r="BC232">
        <f t="shared" si="410"/>
        <v>-0.3878621640078011</v>
      </c>
      <c r="BD232">
        <f t="shared" si="411"/>
        <v>-1.1264202398208383</v>
      </c>
      <c r="BE232">
        <f t="shared" si="412"/>
        <v>0.12222152900771403</v>
      </c>
      <c r="BF232">
        <f t="shared" si="413"/>
        <v>1.9428132568574878</v>
      </c>
      <c r="BG232">
        <f t="shared" si="414"/>
        <v>-63.574331142439391</v>
      </c>
      <c r="BH232">
        <f t="shared" si="415"/>
        <v>16.69871843758013</v>
      </c>
      <c r="BI232">
        <f t="shared" si="416"/>
        <v>116.42566885756061</v>
      </c>
      <c r="BJ232">
        <f t="shared" si="417"/>
        <v>116</v>
      </c>
      <c r="BK232">
        <f t="shared" si="418"/>
        <v>25</v>
      </c>
      <c r="BL232">
        <f t="shared" si="419"/>
        <v>32</v>
      </c>
      <c r="BM232">
        <f t="shared" si="420"/>
        <v>15.593432191583071</v>
      </c>
      <c r="BN232" t="str">
        <f t="shared" si="421"/>
        <v>POSITIF</v>
      </c>
      <c r="BO232">
        <f t="shared" si="422"/>
        <v>15</v>
      </c>
      <c r="BP232">
        <f t="shared" si="423"/>
        <v>35</v>
      </c>
      <c r="BQ232">
        <f t="shared" si="424"/>
        <v>36</v>
      </c>
    </row>
    <row r="233" spans="1:69">
      <c r="A233">
        <f t="shared" si="425"/>
        <v>7.0027777777777782</v>
      </c>
      <c r="B233">
        <f t="shared" si="429"/>
        <v>111.315</v>
      </c>
      <c r="C233">
        <f>INT(G3/15)</f>
        <v>7</v>
      </c>
      <c r="D233">
        <f>L3</f>
        <v>2013</v>
      </c>
      <c r="E233">
        <f>L2</f>
        <v>12</v>
      </c>
      <c r="F233">
        <f>L4+1</f>
        <v>4</v>
      </c>
      <c r="H233">
        <v>7</v>
      </c>
      <c r="I233">
        <v>0</v>
      </c>
      <c r="J233">
        <f t="shared" si="337"/>
        <v>7</v>
      </c>
      <c r="L233">
        <f t="shared" si="372"/>
        <v>20</v>
      </c>
      <c r="M233">
        <f t="shared" si="373"/>
        <v>-13</v>
      </c>
      <c r="N233">
        <f t="shared" si="374"/>
        <v>2456630.5</v>
      </c>
      <c r="O233">
        <f t="shared" si="430"/>
        <v>7.9272234243593946E-4</v>
      </c>
      <c r="P233">
        <f t="shared" si="426"/>
        <v>2456630.5007927222</v>
      </c>
      <c r="Q233">
        <f t="shared" si="427"/>
        <v>0.13923342348315448</v>
      </c>
      <c r="R233">
        <f t="shared" si="375"/>
        <v>252.97649728295983</v>
      </c>
      <c r="S233">
        <f t="shared" si="376"/>
        <v>329.80011541127988</v>
      </c>
      <c r="T233">
        <f t="shared" si="377"/>
        <v>-0.98034537238399888</v>
      </c>
      <c r="U233">
        <f t="shared" si="378"/>
        <v>4.4152728077501378</v>
      </c>
      <c r="V233">
        <f t="shared" si="379"/>
        <v>5.7560978873841266</v>
      </c>
      <c r="W233">
        <f t="shared" si="380"/>
        <v>1.670275219621371E-2</v>
      </c>
      <c r="X233">
        <f t="shared" si="381"/>
        <v>251.99615191057583</v>
      </c>
      <c r="Y233">
        <f t="shared" si="382"/>
        <v>328.81977003889585</v>
      </c>
      <c r="Z233">
        <f t="shared" si="383"/>
        <v>5.7389876328293354</v>
      </c>
      <c r="AA233">
        <f t="shared" si="384"/>
        <v>215.7481070372954</v>
      </c>
      <c r="AB233">
        <f t="shared" si="385"/>
        <v>3.7655148227459532</v>
      </c>
      <c r="AC233">
        <f t="shared" si="386"/>
        <v>23.437480494891343</v>
      </c>
      <c r="AD233">
        <f t="shared" si="387"/>
        <v>-2.2052633272240715E-3</v>
      </c>
      <c r="AE233">
        <f t="shared" si="388"/>
        <v>23.43527523156412</v>
      </c>
      <c r="AF233">
        <f t="shared" si="389"/>
        <v>2456630.5</v>
      </c>
      <c r="AG233">
        <f t="shared" si="390"/>
        <v>0.139233401779603</v>
      </c>
      <c r="AH233">
        <f t="shared" si="391"/>
        <v>4.8646871429365319</v>
      </c>
      <c r="AI233">
        <f t="shared" si="392"/>
        <v>4.8646871429365319</v>
      </c>
      <c r="AJ233">
        <f t="shared" si="393"/>
        <v>0.40902271390187045</v>
      </c>
      <c r="AK233">
        <f t="shared" si="394"/>
        <v>12.285687142936531</v>
      </c>
      <c r="AL233">
        <f t="shared" si="395"/>
        <v>293.79321675680961</v>
      </c>
      <c r="AM233">
        <f t="shared" si="396"/>
        <v>5.1276589524317044</v>
      </c>
      <c r="AN233">
        <f t="shared" si="397"/>
        <v>0.9856373548820887</v>
      </c>
      <c r="AO233" t="s">
        <v>137</v>
      </c>
      <c r="AP233">
        <f t="shared" si="398"/>
        <v>251.99325449580931</v>
      </c>
      <c r="AQ233">
        <f t="shared" si="399"/>
        <v>251</v>
      </c>
      <c r="AR233">
        <f t="shared" si="400"/>
        <v>59</v>
      </c>
      <c r="AS233">
        <f t="shared" si="401"/>
        <v>35</v>
      </c>
      <c r="AT233">
        <f t="shared" si="402"/>
        <v>4.3981119837678762</v>
      </c>
      <c r="AU233">
        <f t="shared" si="403"/>
        <v>250.49209038723836</v>
      </c>
      <c r="AV233" s="18">
        <f t="shared" si="371"/>
        <v>16.699472692482559</v>
      </c>
      <c r="AW233">
        <f t="shared" si="404"/>
        <v>4.3719117274605468</v>
      </c>
      <c r="AX233">
        <f t="shared" si="405"/>
        <v>-22.224268793063953</v>
      </c>
      <c r="AY233" t="str">
        <f t="shared" si="406"/>
        <v>NEGATIF</v>
      </c>
      <c r="AZ233">
        <f t="shared" si="407"/>
        <v>22</v>
      </c>
      <c r="BA233">
        <f t="shared" si="408"/>
        <v>13</v>
      </c>
      <c r="BB233">
        <f t="shared" si="409"/>
        <v>27</v>
      </c>
      <c r="BC233">
        <f t="shared" si="410"/>
        <v>-0.38788666428719232</v>
      </c>
      <c r="BD233">
        <f t="shared" si="411"/>
        <v>-1.1095813981887355</v>
      </c>
      <c r="BE233">
        <f t="shared" si="412"/>
        <v>0.12222152900771403</v>
      </c>
      <c r="BF233">
        <f t="shared" si="413"/>
        <v>1.9428132568574878</v>
      </c>
      <c r="BG233">
        <f t="shared" si="414"/>
        <v>-62.481178413669639</v>
      </c>
      <c r="BH233">
        <f t="shared" si="415"/>
        <v>16.699472692482559</v>
      </c>
      <c r="BI233">
        <f t="shared" si="416"/>
        <v>117.51882158633036</v>
      </c>
      <c r="BJ233">
        <f t="shared" si="417"/>
        <v>117</v>
      </c>
      <c r="BK233">
        <f t="shared" si="418"/>
        <v>31</v>
      </c>
      <c r="BL233">
        <f t="shared" si="419"/>
        <v>7</v>
      </c>
      <c r="BM233">
        <f t="shared" si="420"/>
        <v>18.93932335319224</v>
      </c>
      <c r="BN233" t="str">
        <f t="shared" si="421"/>
        <v>POSITIF</v>
      </c>
      <c r="BO233">
        <f t="shared" si="422"/>
        <v>18</v>
      </c>
      <c r="BP233">
        <f t="shared" si="423"/>
        <v>56</v>
      </c>
      <c r="BQ233">
        <f t="shared" si="424"/>
        <v>21</v>
      </c>
    </row>
    <row r="234" spans="1:69">
      <c r="A234">
        <f t="shared" si="425"/>
        <v>7.0027777777777782</v>
      </c>
      <c r="B234">
        <f t="shared" si="429"/>
        <v>111.315</v>
      </c>
      <c r="C234">
        <f>INT(G3/15)</f>
        <v>7</v>
      </c>
      <c r="D234">
        <f>L3</f>
        <v>2013</v>
      </c>
      <c r="E234">
        <f>L2</f>
        <v>12</v>
      </c>
      <c r="F234">
        <f>L4+1</f>
        <v>4</v>
      </c>
      <c r="H234">
        <v>7</v>
      </c>
      <c r="I234">
        <v>15</v>
      </c>
      <c r="J234">
        <f t="shared" si="337"/>
        <v>7.25</v>
      </c>
      <c r="L234">
        <f t="shared" si="372"/>
        <v>20</v>
      </c>
      <c r="M234">
        <f t="shared" si="373"/>
        <v>-13</v>
      </c>
      <c r="N234">
        <f t="shared" si="374"/>
        <v>2456630.510416667</v>
      </c>
      <c r="O234">
        <f t="shared" si="430"/>
        <v>7.9272234243593946E-4</v>
      </c>
      <c r="P234">
        <f t="shared" si="426"/>
        <v>2456630.5112093892</v>
      </c>
      <c r="Q234">
        <f t="shared" si="427"/>
        <v>0.1392337086759533</v>
      </c>
      <c r="R234">
        <f t="shared" si="375"/>
        <v>252.98676444325883</v>
      </c>
      <c r="S234">
        <f t="shared" si="376"/>
        <v>329.81038208118935</v>
      </c>
      <c r="T234">
        <f t="shared" si="377"/>
        <v>-0.98004542897036739</v>
      </c>
      <c r="U234">
        <f t="shared" si="378"/>
        <v>4.4154520035021863</v>
      </c>
      <c r="V234">
        <f t="shared" si="379"/>
        <v>5.7562770745772625</v>
      </c>
      <c r="W234">
        <f t="shared" si="380"/>
        <v>1.6702752184235611E-2</v>
      </c>
      <c r="X234">
        <f t="shared" si="381"/>
        <v>252.00671901428848</v>
      </c>
      <c r="Y234">
        <f t="shared" si="382"/>
        <v>328.83033665221899</v>
      </c>
      <c r="Z234">
        <f t="shared" si="383"/>
        <v>5.7391720550226095</v>
      </c>
      <c r="AA234">
        <f t="shared" si="384"/>
        <v>215.74755543556213</v>
      </c>
      <c r="AB234">
        <f t="shared" si="385"/>
        <v>3.7655051954795482</v>
      </c>
      <c r="AC234">
        <f t="shared" si="386"/>
        <v>23.437480491182647</v>
      </c>
      <c r="AD234">
        <f t="shared" si="387"/>
        <v>-2.2053094625102292E-3</v>
      </c>
      <c r="AE234">
        <f t="shared" si="388"/>
        <v>23.435275181720137</v>
      </c>
      <c r="AF234">
        <f t="shared" si="389"/>
        <v>2456630.5</v>
      </c>
      <c r="AG234">
        <f t="shared" si="390"/>
        <v>0.139233401779603</v>
      </c>
      <c r="AH234">
        <f t="shared" si="391"/>
        <v>4.8646871429365319</v>
      </c>
      <c r="AI234">
        <f t="shared" si="392"/>
        <v>5.1153716202740318</v>
      </c>
      <c r="AJ234">
        <f t="shared" si="393"/>
        <v>0.40902271303192883</v>
      </c>
      <c r="AK234">
        <f t="shared" si="394"/>
        <v>12.536371620274032</v>
      </c>
      <c r="AL234">
        <f t="shared" si="395"/>
        <v>297.54216983081039</v>
      </c>
      <c r="AM234">
        <f t="shared" si="396"/>
        <v>5.193090527075781</v>
      </c>
      <c r="AN234">
        <f t="shared" si="397"/>
        <v>0.985635805382859</v>
      </c>
      <c r="AO234" t="s">
        <v>137</v>
      </c>
      <c r="AP234">
        <f t="shared" si="398"/>
        <v>252.00382156217364</v>
      </c>
      <c r="AQ234">
        <f t="shared" si="399"/>
        <v>252</v>
      </c>
      <c r="AR234">
        <f t="shared" si="400"/>
        <v>0</v>
      </c>
      <c r="AS234">
        <f t="shared" si="401"/>
        <v>13</v>
      </c>
      <c r="AT234">
        <f t="shared" si="402"/>
        <v>4.3982964138682101</v>
      </c>
      <c r="AU234">
        <f t="shared" si="403"/>
        <v>250.50340447330004</v>
      </c>
      <c r="AV234" s="18">
        <f t="shared" si="371"/>
        <v>16.700226964886671</v>
      </c>
      <c r="AW234">
        <f t="shared" si="404"/>
        <v>4.3721091955141773</v>
      </c>
      <c r="AX234">
        <f t="shared" si="405"/>
        <v>-22.225671777913711</v>
      </c>
      <c r="AY234" t="str">
        <f t="shared" si="406"/>
        <v>NEGATIF</v>
      </c>
      <c r="AZ234">
        <f t="shared" si="407"/>
        <v>22</v>
      </c>
      <c r="BA234">
        <f t="shared" si="408"/>
        <v>13</v>
      </c>
      <c r="BB234">
        <f t="shared" si="409"/>
        <v>32</v>
      </c>
      <c r="BC234">
        <f t="shared" si="410"/>
        <v>-0.38791115099217616</v>
      </c>
      <c r="BD234">
        <f t="shared" si="411"/>
        <v>-1.0905022838445428</v>
      </c>
      <c r="BE234">
        <f t="shared" si="412"/>
        <v>0.12222152900771403</v>
      </c>
      <c r="BF234">
        <f t="shared" si="413"/>
        <v>1.9428132568574878</v>
      </c>
      <c r="BG234">
        <f t="shared" si="414"/>
        <v>-61.244775535841669</v>
      </c>
      <c r="BH234">
        <f t="shared" si="415"/>
        <v>16.700226964886671</v>
      </c>
      <c r="BI234">
        <f t="shared" si="416"/>
        <v>118.75522446415833</v>
      </c>
      <c r="BJ234">
        <f t="shared" si="417"/>
        <v>118</v>
      </c>
      <c r="BK234">
        <f t="shared" si="418"/>
        <v>45</v>
      </c>
      <c r="BL234">
        <f t="shared" si="419"/>
        <v>18</v>
      </c>
      <c r="BM234">
        <f t="shared" si="420"/>
        <v>22.255433529578383</v>
      </c>
      <c r="BN234" t="str">
        <f t="shared" si="421"/>
        <v>POSITIF</v>
      </c>
      <c r="BO234">
        <f t="shared" si="422"/>
        <v>22</v>
      </c>
      <c r="BP234">
        <f t="shared" si="423"/>
        <v>15</v>
      </c>
      <c r="BQ234">
        <f t="shared" si="424"/>
        <v>19</v>
      </c>
    </row>
    <row r="235" spans="1:69">
      <c r="A235">
        <f t="shared" si="425"/>
        <v>7.0027777777777782</v>
      </c>
      <c r="B235">
        <f t="shared" si="429"/>
        <v>111.315</v>
      </c>
      <c r="C235">
        <f>INT(G3/15)</f>
        <v>7</v>
      </c>
      <c r="D235">
        <f>L3</f>
        <v>2013</v>
      </c>
      <c r="E235">
        <f>L2</f>
        <v>12</v>
      </c>
      <c r="F235">
        <f>L4+1</f>
        <v>4</v>
      </c>
      <c r="H235">
        <v>7</v>
      </c>
      <c r="I235">
        <v>30</v>
      </c>
      <c r="J235">
        <f t="shared" si="337"/>
        <v>7.5</v>
      </c>
      <c r="L235">
        <f t="shared" si="372"/>
        <v>20</v>
      </c>
      <c r="M235">
        <f t="shared" si="373"/>
        <v>-13</v>
      </c>
      <c r="N235">
        <f t="shared" si="374"/>
        <v>2456630.5208333335</v>
      </c>
      <c r="O235">
        <f>O209</f>
        <v>7.9272234243593946E-4</v>
      </c>
      <c r="P235">
        <f t="shared" si="426"/>
        <v>2456630.5216260557</v>
      </c>
      <c r="Q235">
        <f t="shared" si="427"/>
        <v>0.13923399386873939</v>
      </c>
      <c r="R235">
        <f t="shared" si="375"/>
        <v>252.99703160309855</v>
      </c>
      <c r="S235">
        <f t="shared" si="376"/>
        <v>329.82064875064043</v>
      </c>
      <c r="T235">
        <f t="shared" si="377"/>
        <v>-0.97974545235980282</v>
      </c>
      <c r="U235">
        <f t="shared" si="378"/>
        <v>4.4156311992462172</v>
      </c>
      <c r="V235">
        <f t="shared" si="379"/>
        <v>5.7564562617623976</v>
      </c>
      <c r="W235">
        <f t="shared" si="380"/>
        <v>1.6702752172257515E-2</v>
      </c>
      <c r="X235">
        <f t="shared" si="381"/>
        <v>252.01728615073876</v>
      </c>
      <c r="Y235">
        <f t="shared" si="382"/>
        <v>328.84090329828064</v>
      </c>
      <c r="Z235">
        <f t="shared" si="383"/>
        <v>5.7393564777872781</v>
      </c>
      <c r="AA235">
        <f t="shared" si="384"/>
        <v>215.74700383385348</v>
      </c>
      <c r="AB235">
        <f t="shared" si="385"/>
        <v>3.7654955682135727</v>
      </c>
      <c r="AC235">
        <f t="shared" si="386"/>
        <v>23.437480487473952</v>
      </c>
      <c r="AD235">
        <f t="shared" si="387"/>
        <v>-2.205355580747176E-3</v>
      </c>
      <c r="AE235">
        <f t="shared" si="388"/>
        <v>23.435275131893203</v>
      </c>
      <c r="AF235">
        <f t="shared" si="389"/>
        <v>2456630.5</v>
      </c>
      <c r="AG235">
        <f t="shared" si="390"/>
        <v>0.139233401779603</v>
      </c>
      <c r="AH235">
        <f t="shared" si="391"/>
        <v>4.8646871429365319</v>
      </c>
      <c r="AI235">
        <f t="shared" si="392"/>
        <v>5.3660560976115317</v>
      </c>
      <c r="AJ235">
        <f t="shared" si="393"/>
        <v>0.40902271216228475</v>
      </c>
      <c r="AK235">
        <f t="shared" si="394"/>
        <v>12.787056097611533</v>
      </c>
      <c r="AL235">
        <f t="shared" si="395"/>
        <v>301.29112264341154</v>
      </c>
      <c r="AM235">
        <f t="shared" si="396"/>
        <v>5.2585220971575728</v>
      </c>
      <c r="AN235">
        <f t="shared" si="397"/>
        <v>0.98563425635604718</v>
      </c>
      <c r="AO235" t="s">
        <v>137</v>
      </c>
      <c r="AP235">
        <f t="shared" si="398"/>
        <v>252.01438866127538</v>
      </c>
      <c r="AQ235">
        <f t="shared" si="399"/>
        <v>252</v>
      </c>
      <c r="AR235">
        <f t="shared" si="400"/>
        <v>0</v>
      </c>
      <c r="AS235">
        <f t="shared" si="401"/>
        <v>51</v>
      </c>
      <c r="AT235">
        <f t="shared" si="402"/>
        <v>4.3984808445399199</v>
      </c>
      <c r="AU235">
        <f t="shared" si="403"/>
        <v>250.51471882076146</v>
      </c>
      <c r="AV235" s="18">
        <f t="shared" si="371"/>
        <v>16.70098125471743</v>
      </c>
      <c r="AW235">
        <f t="shared" si="404"/>
        <v>4.3723066681300935</v>
      </c>
      <c r="AX235">
        <f t="shared" si="405"/>
        <v>-22.227073984802793</v>
      </c>
      <c r="AY235" t="str">
        <f t="shared" si="406"/>
        <v>NEGATIF</v>
      </c>
      <c r="AZ235">
        <f t="shared" si="407"/>
        <v>22</v>
      </c>
      <c r="BA235">
        <f t="shared" si="408"/>
        <v>13</v>
      </c>
      <c r="BB235">
        <f t="shared" si="409"/>
        <v>37</v>
      </c>
      <c r="BC235">
        <f t="shared" si="410"/>
        <v>-0.38793562411918481</v>
      </c>
      <c r="BD235">
        <f t="shared" si="411"/>
        <v>-1.0689229827453115</v>
      </c>
      <c r="BE235">
        <f t="shared" si="412"/>
        <v>0.12222152900771403</v>
      </c>
      <c r="BF235">
        <f t="shared" si="413"/>
        <v>1.9428132568574878</v>
      </c>
      <c r="BG235">
        <f t="shared" si="414"/>
        <v>-59.847158044131078</v>
      </c>
      <c r="BH235">
        <f t="shared" si="415"/>
        <v>16.70098125471743</v>
      </c>
      <c r="BI235">
        <f t="shared" si="416"/>
        <v>120.15284195586892</v>
      </c>
      <c r="BJ235">
        <f t="shared" si="417"/>
        <v>120</v>
      </c>
      <c r="BK235">
        <f t="shared" si="418"/>
        <v>9</v>
      </c>
      <c r="BL235">
        <f t="shared" si="419"/>
        <v>10</v>
      </c>
      <c r="BM235">
        <f t="shared" si="420"/>
        <v>25.536549753263458</v>
      </c>
      <c r="BN235" t="str">
        <f t="shared" si="421"/>
        <v>POSITIF</v>
      </c>
      <c r="BO235">
        <f t="shared" si="422"/>
        <v>25</v>
      </c>
      <c r="BP235">
        <f t="shared" si="423"/>
        <v>32</v>
      </c>
      <c r="BQ235">
        <f t="shared" si="424"/>
        <v>11</v>
      </c>
    </row>
    <row r="236" spans="1:69">
      <c r="A236">
        <f t="shared" si="425"/>
        <v>7.0027777777777782</v>
      </c>
      <c r="B236">
        <f t="shared" si="429"/>
        <v>111.315</v>
      </c>
      <c r="C236">
        <f>INT(G3/15)</f>
        <v>7</v>
      </c>
      <c r="D236">
        <f>L3</f>
        <v>2013</v>
      </c>
      <c r="E236">
        <f>L2</f>
        <v>12</v>
      </c>
      <c r="F236">
        <f>L4+1</f>
        <v>4</v>
      </c>
      <c r="H236">
        <v>7</v>
      </c>
      <c r="I236">
        <v>45</v>
      </c>
      <c r="J236">
        <f t="shared" si="337"/>
        <v>7.75</v>
      </c>
      <c r="L236">
        <f t="shared" si="372"/>
        <v>20</v>
      </c>
      <c r="M236">
        <f t="shared" si="373"/>
        <v>-13</v>
      </c>
      <c r="N236">
        <f t="shared" si="374"/>
        <v>2456630.53125</v>
      </c>
      <c r="O236">
        <f t="shared" ref="O236:O299" si="431">O210</f>
        <v>7.9272234243593946E-4</v>
      </c>
      <c r="P236">
        <f t="shared" si="426"/>
        <v>2456630.5320427222</v>
      </c>
      <c r="Q236">
        <f t="shared" si="427"/>
        <v>0.13923427906152547</v>
      </c>
      <c r="R236">
        <f t="shared" si="375"/>
        <v>253.00729876293917</v>
      </c>
      <c r="S236">
        <f t="shared" si="376"/>
        <v>329.83091542009242</v>
      </c>
      <c r="T236">
        <f t="shared" si="377"/>
        <v>-0.97944544254885757</v>
      </c>
      <c r="U236">
        <f t="shared" si="378"/>
        <v>4.415810394990265</v>
      </c>
      <c r="V236">
        <f t="shared" si="379"/>
        <v>5.7566354489475486</v>
      </c>
      <c r="W236">
        <f t="shared" si="380"/>
        <v>1.6702752160279416E-2</v>
      </c>
      <c r="X236">
        <f t="shared" si="381"/>
        <v>252.02785332039031</v>
      </c>
      <c r="Y236">
        <f t="shared" si="382"/>
        <v>328.85146997754356</v>
      </c>
      <c r="Z236">
        <f t="shared" si="383"/>
        <v>5.7395409011314182</v>
      </c>
      <c r="AA236">
        <f t="shared" si="384"/>
        <v>215.74645223214483</v>
      </c>
      <c r="AB236">
        <f t="shared" si="385"/>
        <v>3.7654859409475967</v>
      </c>
      <c r="AC236">
        <f t="shared" si="386"/>
        <v>23.437480483765256</v>
      </c>
      <c r="AD236">
        <f t="shared" si="387"/>
        <v>-2.2054016819328991E-3</v>
      </c>
      <c r="AE236">
        <f t="shared" si="388"/>
        <v>23.435275082083322</v>
      </c>
      <c r="AF236">
        <f t="shared" si="389"/>
        <v>2456630.5</v>
      </c>
      <c r="AG236">
        <f t="shared" si="390"/>
        <v>0.139233401779603</v>
      </c>
      <c r="AH236">
        <f t="shared" si="391"/>
        <v>4.8646871429365319</v>
      </c>
      <c r="AI236">
        <f t="shared" si="392"/>
        <v>5.6167405749490316</v>
      </c>
      <c r="AJ236">
        <f t="shared" si="393"/>
        <v>0.40902271129293832</v>
      </c>
      <c r="AK236">
        <f t="shared" si="394"/>
        <v>13.037740574949032</v>
      </c>
      <c r="AL236">
        <f t="shared" si="395"/>
        <v>305.04007519422032</v>
      </c>
      <c r="AM236">
        <f t="shared" si="396"/>
        <v>5.3239536626702257</v>
      </c>
      <c r="AN236">
        <f t="shared" si="397"/>
        <v>0.98563270780163803</v>
      </c>
      <c r="AO236" t="s">
        <v>137</v>
      </c>
      <c r="AP236">
        <f t="shared" si="398"/>
        <v>252.0249557935781</v>
      </c>
      <c r="AQ236">
        <f t="shared" si="399"/>
        <v>252</v>
      </c>
      <c r="AR236">
        <f t="shared" si="400"/>
        <v>1</v>
      </c>
      <c r="AS236">
        <f t="shared" si="401"/>
        <v>29</v>
      </c>
      <c r="AT236">
        <f t="shared" si="402"/>
        <v>4.398665275791096</v>
      </c>
      <c r="AU236">
        <f t="shared" si="403"/>
        <v>250.52603343001516</v>
      </c>
      <c r="AV236" s="18">
        <f t="shared" si="371"/>
        <v>16.701735562001012</v>
      </c>
      <c r="AW236">
        <f t="shared" si="404"/>
        <v>4.3725041453151476</v>
      </c>
      <c r="AX236">
        <f t="shared" si="405"/>
        <v>-22.22847541371506</v>
      </c>
      <c r="AY236" t="str">
        <f t="shared" si="406"/>
        <v>NEGATIF</v>
      </c>
      <c r="AZ236">
        <f t="shared" si="407"/>
        <v>22</v>
      </c>
      <c r="BA236">
        <f t="shared" si="408"/>
        <v>13</v>
      </c>
      <c r="BB236">
        <f t="shared" si="409"/>
        <v>42</v>
      </c>
      <c r="BC236">
        <f t="shared" si="410"/>
        <v>-0.3879600836679365</v>
      </c>
      <c r="BD236">
        <f t="shared" si="411"/>
        <v>-1.0445299558314971</v>
      </c>
      <c r="BE236">
        <f t="shared" si="412"/>
        <v>0.12222152900771403</v>
      </c>
      <c r="BF236">
        <f t="shared" si="413"/>
        <v>1.9428132568574878</v>
      </c>
      <c r="BG236">
        <f t="shared" si="414"/>
        <v>-58.266769013149265</v>
      </c>
      <c r="BH236">
        <f t="shared" si="415"/>
        <v>16.701735562001012</v>
      </c>
      <c r="BI236">
        <f t="shared" si="416"/>
        <v>121.73323098685074</v>
      </c>
      <c r="BJ236">
        <f t="shared" si="417"/>
        <v>121</v>
      </c>
      <c r="BK236">
        <f t="shared" si="418"/>
        <v>43</v>
      </c>
      <c r="BL236">
        <f t="shared" si="419"/>
        <v>59</v>
      </c>
      <c r="BM236">
        <f t="shared" si="420"/>
        <v>28.776474296051124</v>
      </c>
      <c r="BN236" t="str">
        <f t="shared" si="421"/>
        <v>POSITIF</v>
      </c>
      <c r="BO236">
        <f t="shared" si="422"/>
        <v>28</v>
      </c>
      <c r="BP236">
        <f t="shared" si="423"/>
        <v>46</v>
      </c>
      <c r="BQ236">
        <f t="shared" si="424"/>
        <v>35</v>
      </c>
    </row>
    <row r="237" spans="1:69">
      <c r="A237">
        <f t="shared" si="425"/>
        <v>7.0027777777777782</v>
      </c>
      <c r="B237">
        <f t="shared" si="429"/>
        <v>111.315</v>
      </c>
      <c r="C237">
        <f>INT(G3/15)</f>
        <v>7</v>
      </c>
      <c r="D237">
        <f>L3</f>
        <v>2013</v>
      </c>
      <c r="E237">
        <f>L2</f>
        <v>12</v>
      </c>
      <c r="F237">
        <f>L4+1</f>
        <v>4</v>
      </c>
      <c r="H237">
        <v>8</v>
      </c>
      <c r="I237">
        <v>0</v>
      </c>
      <c r="J237">
        <f t="shared" si="337"/>
        <v>8</v>
      </c>
      <c r="L237">
        <f t="shared" si="372"/>
        <v>20</v>
      </c>
      <c r="M237">
        <f t="shared" si="373"/>
        <v>-13</v>
      </c>
      <c r="N237">
        <f t="shared" si="374"/>
        <v>2456630.541666667</v>
      </c>
      <c r="O237">
        <f t="shared" si="431"/>
        <v>7.9272234243593946E-4</v>
      </c>
      <c r="P237">
        <f t="shared" si="426"/>
        <v>2456630.5424593892</v>
      </c>
      <c r="Q237">
        <f t="shared" si="427"/>
        <v>0.13923456425432429</v>
      </c>
      <c r="R237">
        <f t="shared" si="375"/>
        <v>253.01756592323818</v>
      </c>
      <c r="S237">
        <f t="shared" si="376"/>
        <v>329.84118209000189</v>
      </c>
      <c r="T237">
        <f t="shared" si="377"/>
        <v>-0.9791453995341598</v>
      </c>
      <c r="U237">
        <f t="shared" si="378"/>
        <v>4.4159895907423126</v>
      </c>
      <c r="V237">
        <f t="shared" si="379"/>
        <v>5.7568146361406844</v>
      </c>
      <c r="W237">
        <f t="shared" si="380"/>
        <v>1.670275214830132E-2</v>
      </c>
      <c r="X237">
        <f t="shared" si="381"/>
        <v>252.03842052370402</v>
      </c>
      <c r="Y237">
        <f t="shared" si="382"/>
        <v>328.86203669046773</v>
      </c>
      <c r="Z237">
        <f t="shared" si="383"/>
        <v>5.7397253250630582</v>
      </c>
      <c r="AA237">
        <f t="shared" si="384"/>
        <v>215.74590063041151</v>
      </c>
      <c r="AB237">
        <f t="shared" si="385"/>
        <v>3.7654763136811908</v>
      </c>
      <c r="AC237">
        <f t="shared" si="386"/>
        <v>23.437480480056561</v>
      </c>
      <c r="AD237">
        <f t="shared" si="387"/>
        <v>-2.2054477660653753E-3</v>
      </c>
      <c r="AE237">
        <f t="shared" si="388"/>
        <v>23.435275032290495</v>
      </c>
      <c r="AF237">
        <f t="shared" si="389"/>
        <v>2456630.5</v>
      </c>
      <c r="AG237">
        <f t="shared" si="390"/>
        <v>0.139233401779603</v>
      </c>
      <c r="AH237">
        <f t="shared" si="391"/>
        <v>4.8646871429365319</v>
      </c>
      <c r="AI237">
        <f t="shared" si="392"/>
        <v>5.8674250522865314</v>
      </c>
      <c r="AJ237">
        <f t="shared" si="393"/>
        <v>0.40902271042388955</v>
      </c>
      <c r="AK237">
        <f t="shared" si="394"/>
        <v>13.288425052286531</v>
      </c>
      <c r="AL237">
        <f t="shared" si="395"/>
        <v>308.78902748284713</v>
      </c>
      <c r="AM237">
        <f t="shared" si="396"/>
        <v>5.3893852236069408</v>
      </c>
      <c r="AN237">
        <f t="shared" si="397"/>
        <v>0.98563115971961701</v>
      </c>
      <c r="AO237" t="s">
        <v>137</v>
      </c>
      <c r="AP237">
        <f t="shared" si="398"/>
        <v>252.03552295954273</v>
      </c>
      <c r="AQ237">
        <f t="shared" si="399"/>
        <v>252</v>
      </c>
      <c r="AR237">
        <f t="shared" si="400"/>
        <v>2</v>
      </c>
      <c r="AS237">
        <f t="shared" si="401"/>
        <v>7</v>
      </c>
      <c r="AT237">
        <f t="shared" si="402"/>
        <v>4.3988497076297834</v>
      </c>
      <c r="AU237">
        <f t="shared" si="403"/>
        <v>250.53734830145083</v>
      </c>
      <c r="AV237" s="18">
        <f t="shared" si="371"/>
        <v>16.702489886763388</v>
      </c>
      <c r="AW237">
        <f t="shared" si="404"/>
        <v>4.3727016270761396</v>
      </c>
      <c r="AX237">
        <f t="shared" si="405"/>
        <v>-22.229876064633952</v>
      </c>
      <c r="AY237" t="str">
        <f t="shared" si="406"/>
        <v>NEGATIF</v>
      </c>
      <c r="AZ237">
        <f t="shared" si="407"/>
        <v>22</v>
      </c>
      <c r="BA237">
        <f t="shared" si="408"/>
        <v>13</v>
      </c>
      <c r="BB237">
        <f t="shared" si="409"/>
        <v>47</v>
      </c>
      <c r="BC237">
        <f t="shared" si="410"/>
        <v>-0.38798452963814228</v>
      </c>
      <c r="BD237">
        <f t="shared" si="411"/>
        <v>-1.0169469637784618</v>
      </c>
      <c r="BE237">
        <f t="shared" si="412"/>
        <v>0.12222152900771403</v>
      </c>
      <c r="BF237">
        <f t="shared" si="413"/>
        <v>1.9428132568574878</v>
      </c>
      <c r="BG237">
        <f t="shared" si="414"/>
        <v>-56.477866594859897</v>
      </c>
      <c r="BH237">
        <f t="shared" si="415"/>
        <v>16.702489886763388</v>
      </c>
      <c r="BI237">
        <f t="shared" si="416"/>
        <v>123.5221334051401</v>
      </c>
      <c r="BJ237">
        <f t="shared" si="417"/>
        <v>123</v>
      </c>
      <c r="BK237">
        <f t="shared" si="418"/>
        <v>31</v>
      </c>
      <c r="BL237">
        <f t="shared" si="419"/>
        <v>19</v>
      </c>
      <c r="BM237">
        <f t="shared" si="420"/>
        <v>31.967776926313771</v>
      </c>
      <c r="BN237" t="str">
        <f t="shared" si="421"/>
        <v>POSITIF</v>
      </c>
      <c r="BO237">
        <f t="shared" si="422"/>
        <v>31</v>
      </c>
      <c r="BP237">
        <f t="shared" si="423"/>
        <v>58</v>
      </c>
      <c r="BQ237">
        <f t="shared" si="424"/>
        <v>3</v>
      </c>
    </row>
    <row r="238" spans="1:69">
      <c r="A238">
        <f t="shared" si="425"/>
        <v>7.0027777777777782</v>
      </c>
      <c r="B238">
        <f t="shared" si="429"/>
        <v>111.315</v>
      </c>
      <c r="C238">
        <f>INT(G3/15)</f>
        <v>7</v>
      </c>
      <c r="D238">
        <f>L3</f>
        <v>2013</v>
      </c>
      <c r="E238">
        <f>L2</f>
        <v>12</v>
      </c>
      <c r="F238">
        <f>L4+1</f>
        <v>4</v>
      </c>
      <c r="H238">
        <v>8</v>
      </c>
      <c r="I238">
        <v>15</v>
      </c>
      <c r="J238">
        <f t="shared" si="337"/>
        <v>8.25</v>
      </c>
      <c r="L238">
        <f t="shared" si="372"/>
        <v>20</v>
      </c>
      <c r="M238">
        <f t="shared" si="373"/>
        <v>-13</v>
      </c>
      <c r="N238">
        <f t="shared" si="374"/>
        <v>2456630.5520833335</v>
      </c>
      <c r="O238">
        <f t="shared" si="431"/>
        <v>7.9272234243593946E-4</v>
      </c>
      <c r="P238">
        <f t="shared" si="426"/>
        <v>2456630.5528760557</v>
      </c>
      <c r="Q238">
        <f t="shared" si="427"/>
        <v>0.13923484944711037</v>
      </c>
      <c r="R238">
        <f t="shared" si="375"/>
        <v>253.0278330830788</v>
      </c>
      <c r="S238">
        <f t="shared" si="376"/>
        <v>329.85144875945389</v>
      </c>
      <c r="T238">
        <f t="shared" si="377"/>
        <v>-0.97884532335242325</v>
      </c>
      <c r="U238">
        <f t="shared" si="378"/>
        <v>4.4161687864863604</v>
      </c>
      <c r="V238">
        <f t="shared" si="379"/>
        <v>5.7569938233258355</v>
      </c>
      <c r="W238">
        <f t="shared" si="380"/>
        <v>1.6702752136323221E-2</v>
      </c>
      <c r="X238">
        <f t="shared" si="381"/>
        <v>252.04898775972637</v>
      </c>
      <c r="Y238">
        <f t="shared" si="382"/>
        <v>328.87260343610149</v>
      </c>
      <c r="Z238">
        <f t="shared" si="383"/>
        <v>5.7399097495655882</v>
      </c>
      <c r="AA238">
        <f t="shared" si="384"/>
        <v>215.74534902870286</v>
      </c>
      <c r="AB238">
        <f t="shared" si="385"/>
        <v>3.7654666864152153</v>
      </c>
      <c r="AC238">
        <f t="shared" si="386"/>
        <v>23.437480476347865</v>
      </c>
      <c r="AD238">
        <f t="shared" si="387"/>
        <v>-2.2054938331364142E-3</v>
      </c>
      <c r="AE238">
        <f t="shared" si="388"/>
        <v>23.435274982514727</v>
      </c>
      <c r="AF238">
        <f t="shared" si="389"/>
        <v>2456630.5</v>
      </c>
      <c r="AG238">
        <f t="shared" si="390"/>
        <v>0.139233401779603</v>
      </c>
      <c r="AH238">
        <f t="shared" si="391"/>
        <v>4.8646871429365319</v>
      </c>
      <c r="AI238">
        <f t="shared" si="392"/>
        <v>6.1181095296240322</v>
      </c>
      <c r="AJ238">
        <f t="shared" si="393"/>
        <v>0.40902270955513853</v>
      </c>
      <c r="AK238">
        <f t="shared" si="394"/>
        <v>13.539109529624032</v>
      </c>
      <c r="AL238">
        <f t="shared" si="395"/>
        <v>312.53797951041679</v>
      </c>
      <c r="AM238">
        <f t="shared" si="396"/>
        <v>5.4548167799873486</v>
      </c>
      <c r="AN238">
        <f t="shared" si="397"/>
        <v>0.98562961211017619</v>
      </c>
      <c r="AO238" t="s">
        <v>137</v>
      </c>
      <c r="AP238">
        <f t="shared" si="398"/>
        <v>252.04609015821575</v>
      </c>
      <c r="AQ238">
        <f t="shared" si="399"/>
        <v>252</v>
      </c>
      <c r="AR238">
        <f t="shared" si="400"/>
        <v>2</v>
      </c>
      <c r="AS238">
        <f t="shared" si="401"/>
        <v>45</v>
      </c>
      <c r="AT238">
        <f t="shared" si="402"/>
        <v>4.3990341400393405</v>
      </c>
      <c r="AU238">
        <f t="shared" si="403"/>
        <v>250.54866343394372</v>
      </c>
      <c r="AV238" s="18">
        <f t="shared" si="371"/>
        <v>16.703244228929581</v>
      </c>
      <c r="AW238">
        <f t="shared" si="404"/>
        <v>4.3728991133934398</v>
      </c>
      <c r="AX238">
        <f t="shared" si="405"/>
        <v>-22.231275937355448</v>
      </c>
      <c r="AY238" t="str">
        <f t="shared" si="406"/>
        <v>NEGATIF</v>
      </c>
      <c r="AZ238">
        <f t="shared" si="407"/>
        <v>22</v>
      </c>
      <c r="BA238">
        <f t="shared" si="408"/>
        <v>13</v>
      </c>
      <c r="BB238">
        <f t="shared" si="409"/>
        <v>52</v>
      </c>
      <c r="BC238">
        <f t="shared" si="410"/>
        <v>-0.38800896202624124</v>
      </c>
      <c r="BD238">
        <f t="shared" si="411"/>
        <v>-0.9857247265824236</v>
      </c>
      <c r="BE238">
        <f t="shared" si="412"/>
        <v>0.12222152900771403</v>
      </c>
      <c r="BF238">
        <f t="shared" si="413"/>
        <v>1.9428132568574878</v>
      </c>
      <c r="BG238">
        <f t="shared" si="414"/>
        <v>-54.449888135656856</v>
      </c>
      <c r="BH238">
        <f t="shared" si="415"/>
        <v>16.703244228929581</v>
      </c>
      <c r="BI238">
        <f t="shared" si="416"/>
        <v>125.55011186434314</v>
      </c>
      <c r="BJ238">
        <f t="shared" si="417"/>
        <v>125</v>
      </c>
      <c r="BK238">
        <f t="shared" si="418"/>
        <v>33</v>
      </c>
      <c r="BL238">
        <f t="shared" si="419"/>
        <v>0</v>
      </c>
      <c r="BM238">
        <f t="shared" si="420"/>
        <v>35.101483534996206</v>
      </c>
      <c r="BN238" t="str">
        <f t="shared" si="421"/>
        <v>POSITIF</v>
      </c>
      <c r="BO238">
        <f t="shared" si="422"/>
        <v>35</v>
      </c>
      <c r="BP238">
        <f t="shared" si="423"/>
        <v>6</v>
      </c>
      <c r="BQ238">
        <f t="shared" si="424"/>
        <v>5</v>
      </c>
    </row>
    <row r="239" spans="1:69">
      <c r="A239">
        <f t="shared" si="425"/>
        <v>7.0027777777777782</v>
      </c>
      <c r="B239">
        <f t="shared" si="429"/>
        <v>111.315</v>
      </c>
      <c r="C239">
        <f>INT(G3/15)</f>
        <v>7</v>
      </c>
      <c r="D239">
        <f>L3</f>
        <v>2013</v>
      </c>
      <c r="E239">
        <f>L2</f>
        <v>12</v>
      </c>
      <c r="F239">
        <f>L4+1</f>
        <v>4</v>
      </c>
      <c r="H239">
        <v>8</v>
      </c>
      <c r="I239">
        <v>30</v>
      </c>
      <c r="J239">
        <f t="shared" si="337"/>
        <v>8.5</v>
      </c>
      <c r="L239">
        <f t="shared" si="372"/>
        <v>20</v>
      </c>
      <c r="M239">
        <f t="shared" si="373"/>
        <v>-13</v>
      </c>
      <c r="N239">
        <f t="shared" si="374"/>
        <v>2456630.5625</v>
      </c>
      <c r="O239">
        <f t="shared" si="431"/>
        <v>7.9272234243593946E-4</v>
      </c>
      <c r="P239">
        <f t="shared" si="426"/>
        <v>2456630.5632927222</v>
      </c>
      <c r="Q239">
        <f t="shared" si="427"/>
        <v>0.13923513463989645</v>
      </c>
      <c r="R239">
        <f t="shared" si="375"/>
        <v>253.03810024291852</v>
      </c>
      <c r="S239">
        <f t="shared" si="376"/>
        <v>329.86171542890497</v>
      </c>
      <c r="T239">
        <f t="shared" si="377"/>
        <v>-0.97854521400027894</v>
      </c>
      <c r="U239">
        <f t="shared" si="378"/>
        <v>4.4163479822303913</v>
      </c>
      <c r="V239">
        <f t="shared" si="379"/>
        <v>5.7571730105109715</v>
      </c>
      <c r="W239">
        <f t="shared" si="380"/>
        <v>1.6702752124345126E-2</v>
      </c>
      <c r="X239">
        <f t="shared" si="381"/>
        <v>252.05955502891823</v>
      </c>
      <c r="Y239">
        <f t="shared" si="382"/>
        <v>328.88317021490468</v>
      </c>
      <c r="Z239">
        <f t="shared" si="383"/>
        <v>5.7400941746470338</v>
      </c>
      <c r="AA239">
        <f t="shared" si="384"/>
        <v>215.74479742699421</v>
      </c>
      <c r="AB239">
        <f t="shared" si="385"/>
        <v>3.7654570591492398</v>
      </c>
      <c r="AC239">
        <f t="shared" si="386"/>
        <v>23.437480472639169</v>
      </c>
      <c r="AD239">
        <f t="shared" si="387"/>
        <v>-2.2055398831439988E-3</v>
      </c>
      <c r="AE239">
        <f t="shared" si="388"/>
        <v>23.435274932756027</v>
      </c>
      <c r="AF239">
        <f t="shared" si="389"/>
        <v>2456630.5</v>
      </c>
      <c r="AG239">
        <f t="shared" si="390"/>
        <v>0.139233401779603</v>
      </c>
      <c r="AH239">
        <f t="shared" si="391"/>
        <v>4.8646871429365319</v>
      </c>
      <c r="AI239">
        <f t="shared" si="392"/>
        <v>6.3687940069615321</v>
      </c>
      <c r="AJ239">
        <f t="shared" si="393"/>
        <v>0.40902270868668539</v>
      </c>
      <c r="AK239">
        <f t="shared" si="394"/>
        <v>13.789794006961532</v>
      </c>
      <c r="AL239">
        <f t="shared" si="395"/>
        <v>316.2869312765398</v>
      </c>
      <c r="AM239">
        <f t="shared" si="396"/>
        <v>5.5202483318046509</v>
      </c>
      <c r="AN239">
        <f t="shared" si="397"/>
        <v>0.98562806497330102</v>
      </c>
      <c r="AO239" t="s">
        <v>137</v>
      </c>
      <c r="AP239">
        <f t="shared" si="398"/>
        <v>252.05665739005801</v>
      </c>
      <c r="AQ239">
        <f t="shared" si="399"/>
        <v>252</v>
      </c>
      <c r="AR239">
        <f t="shared" si="400"/>
        <v>3</v>
      </c>
      <c r="AS239">
        <f t="shared" si="401"/>
        <v>23</v>
      </c>
      <c r="AT239">
        <f t="shared" si="402"/>
        <v>4.3992185730278095</v>
      </c>
      <c r="AU239">
        <f t="shared" si="403"/>
        <v>250.55997882788319</v>
      </c>
      <c r="AV239" s="18">
        <f t="shared" si="371"/>
        <v>16.703998588525547</v>
      </c>
      <c r="AW239">
        <f t="shared" si="404"/>
        <v>4.3730966042738437</v>
      </c>
      <c r="AX239">
        <f t="shared" si="405"/>
        <v>-22.23267503186306</v>
      </c>
      <c r="AY239" t="str">
        <f t="shared" si="406"/>
        <v>NEGATIF</v>
      </c>
      <c r="AZ239">
        <f t="shared" si="407"/>
        <v>22</v>
      </c>
      <c r="BA239">
        <f t="shared" si="408"/>
        <v>13</v>
      </c>
      <c r="BB239">
        <f t="shared" si="409"/>
        <v>57</v>
      </c>
      <c r="BC239">
        <f t="shared" si="410"/>
        <v>-0.38803338083194561</v>
      </c>
      <c r="BD239">
        <f t="shared" si="411"/>
        <v>-0.95032982530980903</v>
      </c>
      <c r="BE239">
        <f t="shared" si="412"/>
        <v>0.12222152900771403</v>
      </c>
      <c r="BF239">
        <f t="shared" si="413"/>
        <v>1.9428132568574878</v>
      </c>
      <c r="BG239">
        <f t="shared" si="414"/>
        <v>-52.146839739171014</v>
      </c>
      <c r="BH239">
        <f t="shared" si="415"/>
        <v>16.703998588525547</v>
      </c>
      <c r="BI239">
        <f t="shared" si="416"/>
        <v>127.85316026082899</v>
      </c>
      <c r="BJ239">
        <f t="shared" si="417"/>
        <v>127</v>
      </c>
      <c r="BK239">
        <f t="shared" si="418"/>
        <v>51</v>
      </c>
      <c r="BL239">
        <f t="shared" si="419"/>
        <v>11</v>
      </c>
      <c r="BM239">
        <f t="shared" si="420"/>
        <v>38.166685917717679</v>
      </c>
      <c r="BN239" t="str">
        <f t="shared" si="421"/>
        <v>POSITIF</v>
      </c>
      <c r="BO239">
        <f t="shared" si="422"/>
        <v>38</v>
      </c>
      <c r="BP239">
        <f t="shared" si="423"/>
        <v>10</v>
      </c>
      <c r="BQ239">
        <f t="shared" si="424"/>
        <v>0</v>
      </c>
    </row>
    <row r="240" spans="1:69">
      <c r="A240">
        <f t="shared" si="425"/>
        <v>7.0027777777777782</v>
      </c>
      <c r="B240">
        <f t="shared" si="429"/>
        <v>111.315</v>
      </c>
      <c r="C240">
        <f>INT(G3/15)</f>
        <v>7</v>
      </c>
      <c r="D240">
        <f>L3</f>
        <v>2013</v>
      </c>
      <c r="E240">
        <f>L2</f>
        <v>12</v>
      </c>
      <c r="F240">
        <f>L4+1</f>
        <v>4</v>
      </c>
      <c r="H240">
        <v>8</v>
      </c>
      <c r="I240">
        <v>45</v>
      </c>
      <c r="J240">
        <f t="shared" si="337"/>
        <v>8.75</v>
      </c>
      <c r="L240">
        <f t="shared" si="372"/>
        <v>20</v>
      </c>
      <c r="M240">
        <f t="shared" si="373"/>
        <v>-13</v>
      </c>
      <c r="N240">
        <f t="shared" si="374"/>
        <v>2456630.572916667</v>
      </c>
      <c r="O240">
        <f t="shared" si="431"/>
        <v>7.9272234243593946E-4</v>
      </c>
      <c r="P240">
        <f t="shared" si="426"/>
        <v>2456630.5737093892</v>
      </c>
      <c r="Q240">
        <f t="shared" si="427"/>
        <v>0.13923541983269527</v>
      </c>
      <c r="R240">
        <f t="shared" si="375"/>
        <v>253.04836740321753</v>
      </c>
      <c r="S240">
        <f t="shared" si="376"/>
        <v>329.87198209881444</v>
      </c>
      <c r="T240">
        <f t="shared" si="377"/>
        <v>-0.97824507147427797</v>
      </c>
      <c r="U240">
        <f t="shared" si="378"/>
        <v>4.4165271779824389</v>
      </c>
      <c r="V240">
        <f t="shared" si="379"/>
        <v>5.7573521977041064</v>
      </c>
      <c r="W240">
        <f t="shared" si="380"/>
        <v>1.6702752112367027E-2</v>
      </c>
      <c r="X240">
        <f t="shared" si="381"/>
        <v>252.07012233174325</v>
      </c>
      <c r="Y240">
        <f t="shared" si="382"/>
        <v>328.89373702734014</v>
      </c>
      <c r="Z240">
        <f t="shared" si="383"/>
        <v>5.7402786003154729</v>
      </c>
      <c r="AA240">
        <f t="shared" si="384"/>
        <v>215.74424582526095</v>
      </c>
      <c r="AB240">
        <f t="shared" si="385"/>
        <v>3.7654474318828344</v>
      </c>
      <c r="AC240">
        <f t="shared" si="386"/>
        <v>23.437480468930474</v>
      </c>
      <c r="AD240">
        <f t="shared" si="387"/>
        <v>-2.2055859160861205E-3</v>
      </c>
      <c r="AE240">
        <f t="shared" si="388"/>
        <v>23.435274883014387</v>
      </c>
      <c r="AF240">
        <f t="shared" si="389"/>
        <v>2456630.5</v>
      </c>
      <c r="AG240">
        <f t="shared" si="390"/>
        <v>0.139233401779603</v>
      </c>
      <c r="AH240">
        <f t="shared" si="391"/>
        <v>4.8646871429365319</v>
      </c>
      <c r="AI240">
        <f t="shared" si="392"/>
        <v>6.619478484299032</v>
      </c>
      <c r="AJ240">
        <f t="shared" si="393"/>
        <v>0.40902270781853001</v>
      </c>
      <c r="AK240">
        <f t="shared" si="394"/>
        <v>14.040478484299033</v>
      </c>
      <c r="AL240">
        <f t="shared" si="395"/>
        <v>320.03588278082356</v>
      </c>
      <c r="AM240">
        <f t="shared" si="396"/>
        <v>5.5856798790519973</v>
      </c>
      <c r="AN240">
        <f t="shared" si="397"/>
        <v>0.98562651830897596</v>
      </c>
      <c r="AO240" t="s">
        <v>137</v>
      </c>
      <c r="AP240">
        <f t="shared" si="398"/>
        <v>252.06722465553318</v>
      </c>
      <c r="AQ240">
        <f t="shared" si="399"/>
        <v>252</v>
      </c>
      <c r="AR240">
        <f t="shared" si="400"/>
        <v>4</v>
      </c>
      <c r="AS240">
        <f t="shared" si="401"/>
        <v>2</v>
      </c>
      <c r="AT240">
        <f t="shared" si="402"/>
        <v>4.3994030066032837</v>
      </c>
      <c r="AU240">
        <f t="shared" si="403"/>
        <v>250.57129448366192</v>
      </c>
      <c r="AV240" s="18">
        <f t="shared" si="371"/>
        <v>16.704752965577462</v>
      </c>
      <c r="AW240">
        <f t="shared" si="404"/>
        <v>4.3732940997242054</v>
      </c>
      <c r="AX240">
        <f t="shared" si="405"/>
        <v>-22.234073348140583</v>
      </c>
      <c r="AY240" t="str">
        <f t="shared" si="406"/>
        <v>NEGATIF</v>
      </c>
      <c r="AZ240">
        <f t="shared" si="407"/>
        <v>22</v>
      </c>
      <c r="BA240">
        <f t="shared" si="408"/>
        <v>14</v>
      </c>
      <c r="BB240">
        <f t="shared" si="409"/>
        <v>2</v>
      </c>
      <c r="BC240">
        <f t="shared" si="410"/>
        <v>-0.38805778605497265</v>
      </c>
      <c r="BD240">
        <f t="shared" si="411"/>
        <v>-0.91013404795835517</v>
      </c>
      <c r="BE240">
        <f t="shared" si="412"/>
        <v>0.12222152900771403</v>
      </c>
      <c r="BF240">
        <f t="shared" si="413"/>
        <v>1.9428132568574878</v>
      </c>
      <c r="BG240">
        <f t="shared" si="414"/>
        <v>-49.526851307310409</v>
      </c>
      <c r="BH240">
        <f t="shared" si="415"/>
        <v>16.704752965577462</v>
      </c>
      <c r="BI240">
        <f t="shared" si="416"/>
        <v>130.47314869268959</v>
      </c>
      <c r="BJ240">
        <f t="shared" si="417"/>
        <v>130</v>
      </c>
      <c r="BK240">
        <f t="shared" si="418"/>
        <v>28</v>
      </c>
      <c r="BL240">
        <f t="shared" si="419"/>
        <v>23</v>
      </c>
      <c r="BM240">
        <f t="shared" si="420"/>
        <v>41.150057051109329</v>
      </c>
      <c r="BN240" t="str">
        <f t="shared" si="421"/>
        <v>POSITIF</v>
      </c>
      <c r="BO240">
        <f t="shared" si="422"/>
        <v>41</v>
      </c>
      <c r="BP240">
        <f t="shared" si="423"/>
        <v>9</v>
      </c>
      <c r="BQ240">
        <f t="shared" si="424"/>
        <v>0</v>
      </c>
    </row>
    <row r="241" spans="1:69">
      <c r="A241">
        <f t="shared" si="425"/>
        <v>7.0027777777777782</v>
      </c>
      <c r="B241">
        <f t="shared" si="429"/>
        <v>111.315</v>
      </c>
      <c r="C241">
        <f>INT(G3/15)</f>
        <v>7</v>
      </c>
      <c r="D241">
        <f>L3</f>
        <v>2013</v>
      </c>
      <c r="E241">
        <f>L2</f>
        <v>12</v>
      </c>
      <c r="F241">
        <f>L4+1</f>
        <v>4</v>
      </c>
      <c r="H241">
        <v>9</v>
      </c>
      <c r="I241">
        <v>0</v>
      </c>
      <c r="J241">
        <f t="shared" ref="J241:J304" si="432">H241+I241/60</f>
        <v>9</v>
      </c>
      <c r="L241">
        <f t="shared" si="372"/>
        <v>20</v>
      </c>
      <c r="M241">
        <f t="shared" si="373"/>
        <v>-13</v>
      </c>
      <c r="N241">
        <f t="shared" si="374"/>
        <v>2456630.5833333335</v>
      </c>
      <c r="O241">
        <f t="shared" si="431"/>
        <v>7.9272234243593946E-4</v>
      </c>
      <c r="P241">
        <f t="shared" si="426"/>
        <v>2456630.5841260557</v>
      </c>
      <c r="Q241">
        <f t="shared" si="427"/>
        <v>0.13923570502548135</v>
      </c>
      <c r="R241">
        <f t="shared" si="375"/>
        <v>253.05863456305815</v>
      </c>
      <c r="S241">
        <f t="shared" si="376"/>
        <v>329.88224876826644</v>
      </c>
      <c r="T241">
        <f t="shared" si="377"/>
        <v>-0.9779448958111685</v>
      </c>
      <c r="U241">
        <f t="shared" si="378"/>
        <v>4.4167063737264867</v>
      </c>
      <c r="V241">
        <f t="shared" si="379"/>
        <v>5.7575313848892584</v>
      </c>
      <c r="W241">
        <f t="shared" si="380"/>
        <v>1.6702752100388931E-2</v>
      </c>
      <c r="X241">
        <f t="shared" si="381"/>
        <v>252.08068966724699</v>
      </c>
      <c r="Y241">
        <f t="shared" si="382"/>
        <v>328.90430387245527</v>
      </c>
      <c r="Z241">
        <f t="shared" si="383"/>
        <v>5.7404630265542806</v>
      </c>
      <c r="AA241">
        <f t="shared" si="384"/>
        <v>215.7436942235523</v>
      </c>
      <c r="AB241">
        <f t="shared" si="385"/>
        <v>3.7654378046168588</v>
      </c>
      <c r="AC241">
        <f t="shared" si="386"/>
        <v>23.437480465221778</v>
      </c>
      <c r="AD241">
        <f t="shared" si="387"/>
        <v>-2.2056319319545977E-3</v>
      </c>
      <c r="AE241">
        <f t="shared" si="388"/>
        <v>23.435274833289824</v>
      </c>
      <c r="AF241">
        <f t="shared" si="389"/>
        <v>2456630.5</v>
      </c>
      <c r="AG241">
        <f t="shared" si="390"/>
        <v>0.139233401779603</v>
      </c>
      <c r="AH241">
        <f t="shared" si="391"/>
        <v>4.8646871429365319</v>
      </c>
      <c r="AI241">
        <f t="shared" si="392"/>
        <v>6.8701629616365318</v>
      </c>
      <c r="AJ241">
        <f t="shared" si="393"/>
        <v>0.40902270695067267</v>
      </c>
      <c r="AK241">
        <f t="shared" si="394"/>
        <v>14.291162961636532</v>
      </c>
      <c r="AL241">
        <f t="shared" si="395"/>
        <v>323.78483402439429</v>
      </c>
      <c r="AM241">
        <f t="shared" si="396"/>
        <v>5.6511114217490421</v>
      </c>
      <c r="AN241">
        <f t="shared" si="397"/>
        <v>0.98562497211739342</v>
      </c>
      <c r="AO241" t="s">
        <v>137</v>
      </c>
      <c r="AP241">
        <f t="shared" si="398"/>
        <v>252.07779195368681</v>
      </c>
      <c r="AQ241">
        <f t="shared" si="399"/>
        <v>252</v>
      </c>
      <c r="AR241">
        <f t="shared" si="400"/>
        <v>4</v>
      </c>
      <c r="AS241">
        <f t="shared" si="401"/>
        <v>40</v>
      </c>
      <c r="AT241">
        <f t="shared" si="402"/>
        <v>4.3995874407491042</v>
      </c>
      <c r="AU241">
        <f t="shared" si="403"/>
        <v>250.58261040015373</v>
      </c>
      <c r="AV241" s="18">
        <f t="shared" si="371"/>
        <v>16.705507360010248</v>
      </c>
      <c r="AW241">
        <f t="shared" si="404"/>
        <v>4.3734915997248685</v>
      </c>
      <c r="AX241">
        <f t="shared" si="405"/>
        <v>-22.235470885984203</v>
      </c>
      <c r="AY241" t="str">
        <f t="shared" si="406"/>
        <v>NEGATIF</v>
      </c>
      <c r="AZ241">
        <f t="shared" si="407"/>
        <v>22</v>
      </c>
      <c r="BA241">
        <f t="shared" si="408"/>
        <v>14</v>
      </c>
      <c r="BB241">
        <f t="shared" si="409"/>
        <v>7</v>
      </c>
      <c r="BC241">
        <f t="shared" si="410"/>
        <v>-0.38808217769176501</v>
      </c>
      <c r="BD241">
        <f t="shared" si="411"/>
        <v>-0.86440662345822461</v>
      </c>
      <c r="BE241">
        <f t="shared" si="412"/>
        <v>0.12222152900771403</v>
      </c>
      <c r="BF241">
        <f t="shared" si="413"/>
        <v>1.9428132568574878</v>
      </c>
      <c r="BG241">
        <f t="shared" si="414"/>
        <v>-46.542156931780291</v>
      </c>
      <c r="BH241">
        <f t="shared" si="415"/>
        <v>16.705507360010248</v>
      </c>
      <c r="BI241">
        <f t="shared" si="416"/>
        <v>133.45784306821972</v>
      </c>
      <c r="BJ241">
        <f t="shared" si="417"/>
        <v>133</v>
      </c>
      <c r="BK241">
        <f t="shared" si="418"/>
        <v>27</v>
      </c>
      <c r="BL241">
        <f t="shared" si="419"/>
        <v>28</v>
      </c>
      <c r="BM241">
        <f t="shared" si="420"/>
        <v>44.035259504137009</v>
      </c>
      <c r="BN241" t="str">
        <f t="shared" si="421"/>
        <v>POSITIF</v>
      </c>
      <c r="BO241">
        <f t="shared" si="422"/>
        <v>44</v>
      </c>
      <c r="BP241">
        <f t="shared" si="423"/>
        <v>2</v>
      </c>
      <c r="BQ241">
        <f t="shared" si="424"/>
        <v>6</v>
      </c>
    </row>
    <row r="242" spans="1:69">
      <c r="A242">
        <f t="shared" si="425"/>
        <v>7.0027777777777782</v>
      </c>
      <c r="B242">
        <f t="shared" si="429"/>
        <v>111.315</v>
      </c>
      <c r="C242">
        <f>INT(G3/15)</f>
        <v>7</v>
      </c>
      <c r="D242">
        <f>L3</f>
        <v>2013</v>
      </c>
      <c r="E242">
        <f>L2</f>
        <v>12</v>
      </c>
      <c r="F242">
        <f>L4+1</f>
        <v>4</v>
      </c>
      <c r="H242">
        <v>9</v>
      </c>
      <c r="I242">
        <v>15</v>
      </c>
      <c r="J242">
        <f t="shared" si="432"/>
        <v>9.25</v>
      </c>
      <c r="L242">
        <f t="shared" si="372"/>
        <v>20</v>
      </c>
      <c r="M242">
        <f t="shared" si="373"/>
        <v>-13</v>
      </c>
      <c r="N242">
        <f t="shared" si="374"/>
        <v>2456630.59375</v>
      </c>
      <c r="O242">
        <f t="shared" si="431"/>
        <v>7.9272234243593946E-4</v>
      </c>
      <c r="P242">
        <f t="shared" si="426"/>
        <v>2456630.5945427222</v>
      </c>
      <c r="Q242">
        <f t="shared" si="427"/>
        <v>0.13923599021826744</v>
      </c>
      <c r="R242">
        <f t="shared" si="375"/>
        <v>253.06890172289877</v>
      </c>
      <c r="S242">
        <f t="shared" si="376"/>
        <v>329.89251543771752</v>
      </c>
      <c r="T242">
        <f t="shared" si="377"/>
        <v>-0.97764468700758611</v>
      </c>
      <c r="U242">
        <f t="shared" si="378"/>
        <v>4.4168855694705345</v>
      </c>
      <c r="V242">
        <f t="shared" si="379"/>
        <v>5.7577105720743935</v>
      </c>
      <c r="W242">
        <f t="shared" si="380"/>
        <v>1.6702752088410832E-2</v>
      </c>
      <c r="X242">
        <f t="shared" si="381"/>
        <v>252.09125703589118</v>
      </c>
      <c r="Y242">
        <f t="shared" si="382"/>
        <v>328.91487075070995</v>
      </c>
      <c r="Z242">
        <f t="shared" si="383"/>
        <v>5.7406474533714817</v>
      </c>
      <c r="AA242">
        <f t="shared" si="384"/>
        <v>215.74314262184365</v>
      </c>
      <c r="AB242">
        <f t="shared" si="385"/>
        <v>3.7654281773508833</v>
      </c>
      <c r="AC242">
        <f t="shared" si="386"/>
        <v>23.437480461513083</v>
      </c>
      <c r="AD242">
        <f t="shared" si="387"/>
        <v>-2.2056779307474202E-3</v>
      </c>
      <c r="AE242">
        <f t="shared" si="388"/>
        <v>23.435274783582337</v>
      </c>
      <c r="AF242">
        <f t="shared" si="389"/>
        <v>2456630.5</v>
      </c>
      <c r="AG242">
        <f t="shared" si="390"/>
        <v>0.139233401779603</v>
      </c>
      <c r="AH242">
        <f t="shared" si="391"/>
        <v>4.8646871429365319</v>
      </c>
      <c r="AI242">
        <f t="shared" si="392"/>
        <v>7.1208474389740317</v>
      </c>
      <c r="AJ242">
        <f t="shared" si="393"/>
        <v>0.40902270608311331</v>
      </c>
      <c r="AK242">
        <f t="shared" si="394"/>
        <v>14.541847438974031</v>
      </c>
      <c r="AL242">
        <f t="shared" si="395"/>
        <v>327.53378500686142</v>
      </c>
      <c r="AM242">
        <f t="shared" si="396"/>
        <v>5.7165429598889697</v>
      </c>
      <c r="AN242">
        <f t="shared" si="397"/>
        <v>0.98562342639853862</v>
      </c>
      <c r="AO242" t="s">
        <v>137</v>
      </c>
      <c r="AP242">
        <f t="shared" si="398"/>
        <v>252.08835928498064</v>
      </c>
      <c r="AQ242">
        <f t="shared" si="399"/>
        <v>252</v>
      </c>
      <c r="AR242">
        <f t="shared" si="400"/>
        <v>5</v>
      </c>
      <c r="AS242">
        <f t="shared" si="401"/>
        <v>18</v>
      </c>
      <c r="AT242">
        <f t="shared" si="402"/>
        <v>4.3997718754733306</v>
      </c>
      <c r="AU242">
        <f t="shared" si="403"/>
        <v>250.59392657774907</v>
      </c>
      <c r="AV242" s="18">
        <f t="shared" si="371"/>
        <v>16.706261771849938</v>
      </c>
      <c r="AW242">
        <f t="shared" si="404"/>
        <v>4.3736891042826471</v>
      </c>
      <c r="AX242">
        <f t="shared" si="405"/>
        <v>-22.236867645377544</v>
      </c>
      <c r="AY242" t="str">
        <f t="shared" si="406"/>
        <v>NEGATIF</v>
      </c>
      <c r="AZ242">
        <f t="shared" si="407"/>
        <v>22</v>
      </c>
      <c r="BA242">
        <f t="shared" si="408"/>
        <v>14</v>
      </c>
      <c r="BB242">
        <f t="shared" si="409"/>
        <v>12</v>
      </c>
      <c r="BC242">
        <f t="shared" si="410"/>
        <v>-0.38810655574203695</v>
      </c>
      <c r="BD242">
        <f t="shared" si="411"/>
        <v>-0.81231387943946798</v>
      </c>
      <c r="BE242">
        <f t="shared" si="412"/>
        <v>0.12222152900771403</v>
      </c>
      <c r="BF242">
        <f t="shared" si="413"/>
        <v>1.9428132568574878</v>
      </c>
      <c r="BG242">
        <f t="shared" si="414"/>
        <v>-43.139947584713802</v>
      </c>
      <c r="BH242">
        <f t="shared" si="415"/>
        <v>16.706261771849938</v>
      </c>
      <c r="BI242">
        <f t="shared" si="416"/>
        <v>136.86005241528619</v>
      </c>
      <c r="BJ242">
        <f t="shared" si="417"/>
        <v>136</v>
      </c>
      <c r="BK242">
        <f t="shared" si="418"/>
        <v>51</v>
      </c>
      <c r="BL242">
        <f t="shared" si="419"/>
        <v>36</v>
      </c>
      <c r="BM242">
        <f t="shared" si="420"/>
        <v>46.802246125606786</v>
      </c>
      <c r="BN242" t="str">
        <f t="shared" si="421"/>
        <v>POSITIF</v>
      </c>
      <c r="BO242">
        <f t="shared" si="422"/>
        <v>46</v>
      </c>
      <c r="BP242">
        <f t="shared" si="423"/>
        <v>48</v>
      </c>
      <c r="BQ242">
        <f t="shared" si="424"/>
        <v>8</v>
      </c>
    </row>
    <row r="243" spans="1:69">
      <c r="A243">
        <f t="shared" si="425"/>
        <v>7.0027777777777782</v>
      </c>
      <c r="B243">
        <f t="shared" si="429"/>
        <v>111.315</v>
      </c>
      <c r="C243">
        <f>INT(G3/15)</f>
        <v>7</v>
      </c>
      <c r="D243">
        <f>L3</f>
        <v>2013</v>
      </c>
      <c r="E243">
        <f>L2</f>
        <v>12</v>
      </c>
      <c r="F243">
        <f>L4+1</f>
        <v>4</v>
      </c>
      <c r="H243">
        <v>9</v>
      </c>
      <c r="I243">
        <v>30</v>
      </c>
      <c r="J243">
        <f t="shared" si="432"/>
        <v>9.5</v>
      </c>
      <c r="L243">
        <f t="shared" si="372"/>
        <v>20</v>
      </c>
      <c r="M243">
        <f t="shared" si="373"/>
        <v>-13</v>
      </c>
      <c r="N243">
        <f t="shared" si="374"/>
        <v>2456630.604166667</v>
      </c>
      <c r="O243">
        <f t="shared" si="431"/>
        <v>7.9272234243593946E-4</v>
      </c>
      <c r="P243">
        <f t="shared" si="426"/>
        <v>2456630.6049593892</v>
      </c>
      <c r="Q243">
        <f t="shared" si="427"/>
        <v>0.13923627541106626</v>
      </c>
      <c r="R243">
        <f t="shared" si="375"/>
        <v>253.07916888319778</v>
      </c>
      <c r="S243">
        <f t="shared" si="376"/>
        <v>329.9027821076279</v>
      </c>
      <c r="T243">
        <f t="shared" si="377"/>
        <v>-0.9773444450600498</v>
      </c>
      <c r="U243">
        <f t="shared" si="378"/>
        <v>4.4170647652225821</v>
      </c>
      <c r="V243">
        <f t="shared" si="379"/>
        <v>5.7578897592675453</v>
      </c>
      <c r="W243">
        <f t="shared" si="380"/>
        <v>1.6702752076432736E-2</v>
      </c>
      <c r="X243">
        <f t="shared" si="381"/>
        <v>252.10182443813773</v>
      </c>
      <c r="Y243">
        <f t="shared" si="382"/>
        <v>328.92543766256784</v>
      </c>
      <c r="Z243">
        <f t="shared" si="383"/>
        <v>5.7408318807751701</v>
      </c>
      <c r="AA243">
        <f t="shared" si="384"/>
        <v>215.74259102011038</v>
      </c>
      <c r="AB243">
        <f t="shared" si="385"/>
        <v>3.7654185500844779</v>
      </c>
      <c r="AC243">
        <f t="shared" si="386"/>
        <v>23.437480457804387</v>
      </c>
      <c r="AD243">
        <f t="shared" si="387"/>
        <v>-2.205723912462577E-3</v>
      </c>
      <c r="AE243">
        <f t="shared" si="388"/>
        <v>23.435274733891923</v>
      </c>
      <c r="AF243">
        <f t="shared" si="389"/>
        <v>2456630.5</v>
      </c>
      <c r="AG243">
        <f t="shared" si="390"/>
        <v>0.139233401779603</v>
      </c>
      <c r="AH243">
        <f t="shared" si="391"/>
        <v>4.8646871429365319</v>
      </c>
      <c r="AI243">
        <f t="shared" si="392"/>
        <v>7.3715319163115316</v>
      </c>
      <c r="AJ243">
        <f t="shared" si="393"/>
        <v>0.40902270521585199</v>
      </c>
      <c r="AK243">
        <f t="shared" si="394"/>
        <v>14.792531916311532</v>
      </c>
      <c r="AL243">
        <f t="shared" si="395"/>
        <v>331.28273572783451</v>
      </c>
      <c r="AM243">
        <f t="shared" si="396"/>
        <v>5.7819744934649657</v>
      </c>
      <c r="AN243">
        <f t="shared" si="397"/>
        <v>0.98562188115239613</v>
      </c>
      <c r="AO243" t="s">
        <v>137</v>
      </c>
      <c r="AP243">
        <f t="shared" si="398"/>
        <v>252.09892664987655</v>
      </c>
      <c r="AQ243">
        <f t="shared" si="399"/>
        <v>252</v>
      </c>
      <c r="AR243">
        <f t="shared" si="400"/>
        <v>5</v>
      </c>
      <c r="AS243">
        <f t="shared" si="401"/>
        <v>56</v>
      </c>
      <c r="AT243">
        <f t="shared" si="402"/>
        <v>4.3999563107840238</v>
      </c>
      <c r="AU243">
        <f t="shared" si="403"/>
        <v>250.60524301683844</v>
      </c>
      <c r="AV243" s="18">
        <f t="shared" si="371"/>
        <v>16.707016201122563</v>
      </c>
      <c r="AW243">
        <f t="shared" si="404"/>
        <v>4.3738866134043581</v>
      </c>
      <c r="AX243">
        <f t="shared" si="405"/>
        <v>-22.238263626304178</v>
      </c>
      <c r="AY243" t="str">
        <f t="shared" si="406"/>
        <v>NEGATIF</v>
      </c>
      <c r="AZ243">
        <f t="shared" si="407"/>
        <v>22</v>
      </c>
      <c r="BA243">
        <f t="shared" si="408"/>
        <v>14</v>
      </c>
      <c r="BB243">
        <f t="shared" si="409"/>
        <v>17</v>
      </c>
      <c r="BC243">
        <f t="shared" si="410"/>
        <v>-0.38813092020550177</v>
      </c>
      <c r="BD243">
        <f t="shared" si="411"/>
        <v>-0.75293412449103125</v>
      </c>
      <c r="BE243">
        <f t="shared" si="412"/>
        <v>0.12222152900771403</v>
      </c>
      <c r="BF243">
        <f t="shared" si="413"/>
        <v>1.9428132568574878</v>
      </c>
      <c r="BG243">
        <f t="shared" si="414"/>
        <v>-39.264802389796053</v>
      </c>
      <c r="BH243">
        <f t="shared" si="415"/>
        <v>16.707016201122563</v>
      </c>
      <c r="BI243">
        <f t="shared" si="416"/>
        <v>140.73519761020395</v>
      </c>
      <c r="BJ243">
        <f t="shared" si="417"/>
        <v>140</v>
      </c>
      <c r="BK243">
        <f t="shared" si="418"/>
        <v>44</v>
      </c>
      <c r="BL243">
        <f t="shared" si="419"/>
        <v>6</v>
      </c>
      <c r="BM243">
        <f t="shared" si="420"/>
        <v>49.426479556450829</v>
      </c>
      <c r="BN243" t="str">
        <f t="shared" si="421"/>
        <v>POSITIF</v>
      </c>
      <c r="BO243">
        <f t="shared" si="422"/>
        <v>49</v>
      </c>
      <c r="BP243">
        <f t="shared" si="423"/>
        <v>25</v>
      </c>
      <c r="BQ243">
        <f t="shared" si="424"/>
        <v>35</v>
      </c>
    </row>
    <row r="244" spans="1:69">
      <c r="A244">
        <f t="shared" si="425"/>
        <v>7.0027777777777782</v>
      </c>
      <c r="B244">
        <f t="shared" si="429"/>
        <v>111.315</v>
      </c>
      <c r="C244">
        <f>INT(G3/15)</f>
        <v>7</v>
      </c>
      <c r="D244">
        <f>L3</f>
        <v>2013</v>
      </c>
      <c r="E244">
        <f>L2</f>
        <v>12</v>
      </c>
      <c r="F244">
        <f>L4+1</f>
        <v>4</v>
      </c>
      <c r="H244">
        <v>9</v>
      </c>
      <c r="I244">
        <v>45</v>
      </c>
      <c r="J244">
        <f t="shared" si="432"/>
        <v>9.75</v>
      </c>
      <c r="L244">
        <f t="shared" si="372"/>
        <v>20</v>
      </c>
      <c r="M244">
        <f t="shared" si="373"/>
        <v>-13</v>
      </c>
      <c r="N244">
        <f t="shared" si="374"/>
        <v>2456630.6145833335</v>
      </c>
      <c r="O244">
        <f t="shared" si="431"/>
        <v>7.9272234243593946E-4</v>
      </c>
      <c r="P244">
        <f t="shared" si="426"/>
        <v>2456630.6153760557</v>
      </c>
      <c r="Q244">
        <f t="shared" si="427"/>
        <v>0.13923656060385234</v>
      </c>
      <c r="R244">
        <f t="shared" si="375"/>
        <v>253.08943604303749</v>
      </c>
      <c r="S244">
        <f t="shared" si="376"/>
        <v>329.91304877707898</v>
      </c>
      <c r="T244">
        <f t="shared" si="377"/>
        <v>-0.977044170005406</v>
      </c>
      <c r="U244">
        <f t="shared" si="378"/>
        <v>4.417243960966613</v>
      </c>
      <c r="V244">
        <f t="shared" si="379"/>
        <v>5.7580689464526804</v>
      </c>
      <c r="W244">
        <f t="shared" si="380"/>
        <v>1.6702752064454637E-2</v>
      </c>
      <c r="X244">
        <f t="shared" si="381"/>
        <v>252.1123918730321</v>
      </c>
      <c r="Y244">
        <f t="shared" si="382"/>
        <v>328.93600460707358</v>
      </c>
      <c r="Z244">
        <f t="shared" si="383"/>
        <v>5.7410163087486712</v>
      </c>
      <c r="AA244">
        <f t="shared" si="384"/>
        <v>215.74203941840173</v>
      </c>
      <c r="AB244">
        <f t="shared" si="385"/>
        <v>3.7654089228185024</v>
      </c>
      <c r="AC244">
        <f t="shared" si="386"/>
        <v>23.437480454095692</v>
      </c>
      <c r="AD244">
        <f t="shared" si="387"/>
        <v>-2.2057698770918972E-3</v>
      </c>
      <c r="AE244">
        <f t="shared" si="388"/>
        <v>23.435274684218598</v>
      </c>
      <c r="AF244">
        <f t="shared" si="389"/>
        <v>2456630.5</v>
      </c>
      <c r="AG244">
        <f t="shared" si="390"/>
        <v>0.139233401779603</v>
      </c>
      <c r="AH244">
        <f t="shared" si="391"/>
        <v>4.8646871429365319</v>
      </c>
      <c r="AI244">
        <f t="shared" si="392"/>
        <v>7.6222163936490315</v>
      </c>
      <c r="AJ244">
        <f t="shared" si="393"/>
        <v>0.40902270434888893</v>
      </c>
      <c r="AK244">
        <f t="shared" si="394"/>
        <v>15.043216393649033</v>
      </c>
      <c r="AL244">
        <f t="shared" si="395"/>
        <v>335.03168618843995</v>
      </c>
      <c r="AM244">
        <f t="shared" si="396"/>
        <v>5.8474060224966884</v>
      </c>
      <c r="AN244">
        <f t="shared" si="397"/>
        <v>0.98562033637915847</v>
      </c>
      <c r="AO244" t="s">
        <v>137</v>
      </c>
      <c r="AP244">
        <f t="shared" si="398"/>
        <v>252.10949404742004</v>
      </c>
      <c r="AQ244">
        <f t="shared" si="399"/>
        <v>252</v>
      </c>
      <c r="AR244">
        <f t="shared" si="400"/>
        <v>6</v>
      </c>
      <c r="AS244">
        <f t="shared" si="401"/>
        <v>34</v>
      </c>
      <c r="AT244">
        <f t="shared" si="402"/>
        <v>4.4001407466645253</v>
      </c>
      <c r="AU244">
        <f t="shared" si="403"/>
        <v>250.61655971629557</v>
      </c>
      <c r="AV244" s="18">
        <f t="shared" si="371"/>
        <v>16.707770647753037</v>
      </c>
      <c r="AW244">
        <f t="shared" si="404"/>
        <v>4.3740841270703434</v>
      </c>
      <c r="AX244">
        <f t="shared" si="405"/>
        <v>-22.239658828560597</v>
      </c>
      <c r="AY244" t="str">
        <f t="shared" si="406"/>
        <v>NEGATIF</v>
      </c>
      <c r="AZ244">
        <f t="shared" si="407"/>
        <v>22</v>
      </c>
      <c r="BA244">
        <f t="shared" si="408"/>
        <v>14</v>
      </c>
      <c r="BB244">
        <f t="shared" si="409"/>
        <v>22</v>
      </c>
      <c r="BC244">
        <f t="shared" si="410"/>
        <v>-0.38815527107860753</v>
      </c>
      <c r="BD244">
        <f t="shared" si="411"/>
        <v>-0.68530008184687907</v>
      </c>
      <c r="BE244">
        <f t="shared" si="412"/>
        <v>0.12222152900771403</v>
      </c>
      <c r="BF244">
        <f t="shared" si="413"/>
        <v>1.9428132568574878</v>
      </c>
      <c r="BG244">
        <f t="shared" si="414"/>
        <v>-34.863688091723326</v>
      </c>
      <c r="BH244">
        <f t="shared" si="415"/>
        <v>16.707770647753037</v>
      </c>
      <c r="BI244">
        <f t="shared" si="416"/>
        <v>145.13631190827667</v>
      </c>
      <c r="BJ244">
        <f t="shared" si="417"/>
        <v>145</v>
      </c>
      <c r="BK244">
        <f t="shared" si="418"/>
        <v>8</v>
      </c>
      <c r="BL244">
        <f t="shared" si="419"/>
        <v>10</v>
      </c>
      <c r="BM244">
        <f t="shared" si="420"/>
        <v>51.878152333919019</v>
      </c>
      <c r="BN244" t="str">
        <f t="shared" si="421"/>
        <v>POSITIF</v>
      </c>
      <c r="BO244">
        <f t="shared" si="422"/>
        <v>51</v>
      </c>
      <c r="BP244">
        <f t="shared" si="423"/>
        <v>52</v>
      </c>
      <c r="BQ244">
        <f t="shared" si="424"/>
        <v>41</v>
      </c>
    </row>
    <row r="245" spans="1:69">
      <c r="A245">
        <f t="shared" si="425"/>
        <v>7.0027777777777782</v>
      </c>
      <c r="B245">
        <f t="shared" si="429"/>
        <v>111.315</v>
      </c>
      <c r="C245">
        <f>INT(G3/15)</f>
        <v>7</v>
      </c>
      <c r="D245">
        <f>L3</f>
        <v>2013</v>
      </c>
      <c r="E245">
        <f>L2</f>
        <v>12</v>
      </c>
      <c r="F245">
        <f>L4+1</f>
        <v>4</v>
      </c>
      <c r="H245">
        <v>10</v>
      </c>
      <c r="I245">
        <v>0</v>
      </c>
      <c r="J245">
        <f t="shared" si="432"/>
        <v>10</v>
      </c>
      <c r="L245">
        <f t="shared" si="372"/>
        <v>20</v>
      </c>
      <c r="M245">
        <f t="shared" si="373"/>
        <v>-13</v>
      </c>
      <c r="N245">
        <f t="shared" si="374"/>
        <v>2456630.625</v>
      </c>
      <c r="O245">
        <f t="shared" si="431"/>
        <v>7.9272234243593946E-4</v>
      </c>
      <c r="P245">
        <f t="shared" si="426"/>
        <v>2456630.6257927222</v>
      </c>
      <c r="Q245">
        <f t="shared" si="427"/>
        <v>0.13923684579663839</v>
      </c>
      <c r="R245">
        <f t="shared" si="375"/>
        <v>253.09970320287721</v>
      </c>
      <c r="S245">
        <f t="shared" si="376"/>
        <v>329.92331544652916</v>
      </c>
      <c r="T245">
        <f t="shared" si="377"/>
        <v>-0.97674386184023176</v>
      </c>
      <c r="U245">
        <f t="shared" si="378"/>
        <v>4.4174231567106448</v>
      </c>
      <c r="V245">
        <f t="shared" si="379"/>
        <v>5.7582481336377995</v>
      </c>
      <c r="W245">
        <f t="shared" si="380"/>
        <v>1.6702752052476542E-2</v>
      </c>
      <c r="X245">
        <f t="shared" si="381"/>
        <v>252.12295934103699</v>
      </c>
      <c r="Y245">
        <f t="shared" si="382"/>
        <v>328.94657158468891</v>
      </c>
      <c r="Z245">
        <f t="shared" si="383"/>
        <v>5.7412007373000424</v>
      </c>
      <c r="AA245">
        <f t="shared" si="384"/>
        <v>215.74148781669308</v>
      </c>
      <c r="AB245">
        <f t="shared" si="385"/>
        <v>3.7653992955525268</v>
      </c>
      <c r="AC245">
        <f t="shared" si="386"/>
        <v>23.437480450386996</v>
      </c>
      <c r="AD245">
        <f t="shared" si="387"/>
        <v>-2.2058158246333792E-3</v>
      </c>
      <c r="AE245">
        <f t="shared" si="388"/>
        <v>23.435274634562361</v>
      </c>
      <c r="AF245">
        <f t="shared" si="389"/>
        <v>2456630.5</v>
      </c>
      <c r="AG245">
        <f t="shared" si="390"/>
        <v>0.139233401779603</v>
      </c>
      <c r="AH245">
        <f t="shared" si="391"/>
        <v>4.8646871429365319</v>
      </c>
      <c r="AI245">
        <f t="shared" si="392"/>
        <v>7.8729008709865322</v>
      </c>
      <c r="AJ245">
        <f t="shared" si="393"/>
        <v>0.40902270348222414</v>
      </c>
      <c r="AK245">
        <f t="shared" si="394"/>
        <v>15.293900870986533</v>
      </c>
      <c r="AL245">
        <f t="shared" si="395"/>
        <v>338.78063638828638</v>
      </c>
      <c r="AM245">
        <f t="shared" si="396"/>
        <v>5.9128375469773085</v>
      </c>
      <c r="AN245">
        <f t="shared" si="397"/>
        <v>0.98561879207881076</v>
      </c>
      <c r="AO245" t="s">
        <v>137</v>
      </c>
      <c r="AP245">
        <f t="shared" si="398"/>
        <v>252.12006147807378</v>
      </c>
      <c r="AQ245">
        <f t="shared" si="399"/>
        <v>252</v>
      </c>
      <c r="AR245">
        <f t="shared" si="400"/>
        <v>7</v>
      </c>
      <c r="AS245">
        <f t="shared" si="401"/>
        <v>12</v>
      </c>
      <c r="AT245">
        <f t="shared" si="402"/>
        <v>4.4003251831229093</v>
      </c>
      <c r="AU245">
        <f t="shared" si="403"/>
        <v>250.62787667651162</v>
      </c>
      <c r="AV245" s="18">
        <f t="shared" si="371"/>
        <v>16.70852511176744</v>
      </c>
      <c r="AW245">
        <f t="shared" si="404"/>
        <v>4.3742816452874314</v>
      </c>
      <c r="AX245">
        <f t="shared" si="405"/>
        <v>-22.24105325213057</v>
      </c>
      <c r="AY245" t="str">
        <f t="shared" si="406"/>
        <v>NEGATIF</v>
      </c>
      <c r="AZ245">
        <f t="shared" si="407"/>
        <v>22</v>
      </c>
      <c r="BA245">
        <f t="shared" si="408"/>
        <v>14</v>
      </c>
      <c r="BB245">
        <f t="shared" si="409"/>
        <v>27</v>
      </c>
      <c r="BC245">
        <f t="shared" si="410"/>
        <v>-0.38817960836107096</v>
      </c>
      <c r="BD245">
        <f t="shared" si="411"/>
        <v>-0.60848614658891087</v>
      </c>
      <c r="BE245">
        <f t="shared" si="412"/>
        <v>0.12222152900771403</v>
      </c>
      <c r="BF245">
        <f t="shared" si="413"/>
        <v>1.9428132568574878</v>
      </c>
      <c r="BG245">
        <f t="shared" si="414"/>
        <v>-29.894643301497435</v>
      </c>
      <c r="BH245">
        <f t="shared" si="415"/>
        <v>16.70852511176744</v>
      </c>
      <c r="BI245">
        <f t="shared" si="416"/>
        <v>150.10535669850256</v>
      </c>
      <c r="BJ245">
        <f t="shared" si="417"/>
        <v>150</v>
      </c>
      <c r="BK245">
        <f t="shared" si="418"/>
        <v>6</v>
      </c>
      <c r="BL245">
        <f t="shared" si="419"/>
        <v>19</v>
      </c>
      <c r="BM245">
        <f t="shared" si="420"/>
        <v>54.121587110412719</v>
      </c>
      <c r="BN245" t="str">
        <f t="shared" si="421"/>
        <v>POSITIF</v>
      </c>
      <c r="BO245">
        <f t="shared" si="422"/>
        <v>54</v>
      </c>
      <c r="BP245">
        <f t="shared" si="423"/>
        <v>7</v>
      </c>
      <c r="BQ245">
        <f t="shared" si="424"/>
        <v>17</v>
      </c>
    </row>
    <row r="246" spans="1:69">
      <c r="A246">
        <f t="shared" si="425"/>
        <v>7.0027777777777782</v>
      </c>
      <c r="B246">
        <f t="shared" si="429"/>
        <v>111.315</v>
      </c>
      <c r="C246">
        <f>INT(G3/15)</f>
        <v>7</v>
      </c>
      <c r="D246">
        <f>L3</f>
        <v>2013</v>
      </c>
      <c r="E246">
        <f>L2</f>
        <v>12</v>
      </c>
      <c r="F246">
        <f>L4+1</f>
        <v>4</v>
      </c>
      <c r="H246">
        <v>10</v>
      </c>
      <c r="I246">
        <v>15</v>
      </c>
      <c r="J246">
        <f t="shared" si="432"/>
        <v>10.25</v>
      </c>
      <c r="L246">
        <f t="shared" si="372"/>
        <v>20</v>
      </c>
      <c r="M246">
        <f t="shared" si="373"/>
        <v>-13</v>
      </c>
      <c r="N246">
        <f t="shared" si="374"/>
        <v>2456630.635416667</v>
      </c>
      <c r="O246">
        <f t="shared" si="431"/>
        <v>7.9272234243593946E-4</v>
      </c>
      <c r="P246">
        <f t="shared" si="426"/>
        <v>2456630.6362093892</v>
      </c>
      <c r="Q246">
        <f t="shared" si="427"/>
        <v>0.13923713098943724</v>
      </c>
      <c r="R246">
        <f t="shared" si="375"/>
        <v>253.10997036317713</v>
      </c>
      <c r="S246">
        <f t="shared" si="376"/>
        <v>329.93358211644045</v>
      </c>
      <c r="T246">
        <f t="shared" si="377"/>
        <v>-0.97644352056099337</v>
      </c>
      <c r="U246">
        <f t="shared" si="378"/>
        <v>4.4176023524627084</v>
      </c>
      <c r="V246">
        <f t="shared" si="379"/>
        <v>5.7584273208309673</v>
      </c>
      <c r="W246">
        <f t="shared" si="380"/>
        <v>1.6702752040498443E-2</v>
      </c>
      <c r="X246">
        <f t="shared" si="381"/>
        <v>252.13352684261613</v>
      </c>
      <c r="Y246">
        <f t="shared" si="382"/>
        <v>328.95713859587943</v>
      </c>
      <c r="Z246">
        <f t="shared" si="383"/>
        <v>5.7413851664374125</v>
      </c>
      <c r="AA246">
        <f t="shared" si="384"/>
        <v>215.74093621495976</v>
      </c>
      <c r="AB246">
        <f t="shared" si="385"/>
        <v>3.765389668286121</v>
      </c>
      <c r="AC246">
        <f t="shared" si="386"/>
        <v>23.4374804466783</v>
      </c>
      <c r="AD246">
        <f t="shared" si="387"/>
        <v>-2.2058617550850214E-3</v>
      </c>
      <c r="AE246">
        <f t="shared" si="388"/>
        <v>23.435274584923217</v>
      </c>
      <c r="AF246">
        <f t="shared" si="389"/>
        <v>2456630.5</v>
      </c>
      <c r="AG246">
        <f t="shared" si="390"/>
        <v>0.139233401779603</v>
      </c>
      <c r="AH246">
        <f t="shared" si="391"/>
        <v>4.8646871429365319</v>
      </c>
      <c r="AI246">
        <f t="shared" si="392"/>
        <v>8.1235853483240312</v>
      </c>
      <c r="AJ246">
        <f t="shared" si="393"/>
        <v>0.4090227026158576</v>
      </c>
      <c r="AK246">
        <f t="shared" si="394"/>
        <v>15.544585348324031</v>
      </c>
      <c r="AL246">
        <f t="shared" si="395"/>
        <v>342.52958632698142</v>
      </c>
      <c r="AM246">
        <f t="shared" si="396"/>
        <v>5.9782690668999763</v>
      </c>
      <c r="AN246">
        <f t="shared" si="397"/>
        <v>0.98561724825133745</v>
      </c>
      <c r="AO246" t="s">
        <v>137</v>
      </c>
      <c r="AP246">
        <f t="shared" si="398"/>
        <v>252.13062894230154</v>
      </c>
      <c r="AQ246">
        <f t="shared" si="399"/>
        <v>252</v>
      </c>
      <c r="AR246">
        <f t="shared" si="400"/>
        <v>7</v>
      </c>
      <c r="AS246">
        <f t="shared" si="401"/>
        <v>50</v>
      </c>
      <c r="AT246">
        <f t="shared" si="402"/>
        <v>4.40050962016727</v>
      </c>
      <c r="AU246">
        <f t="shared" si="403"/>
        <v>250.63919389787904</v>
      </c>
      <c r="AV246" s="18">
        <f t="shared" si="371"/>
        <v>16.709279593191937</v>
      </c>
      <c r="AW246">
        <f t="shared" si="404"/>
        <v>4.3744791680624697</v>
      </c>
      <c r="AX246">
        <f t="shared" si="405"/>
        <v>-22.242446896997894</v>
      </c>
      <c r="AY246" t="str">
        <f t="shared" si="406"/>
        <v>NEGATIF</v>
      </c>
      <c r="AZ246">
        <f t="shared" si="407"/>
        <v>22</v>
      </c>
      <c r="BA246">
        <f t="shared" si="408"/>
        <v>14</v>
      </c>
      <c r="BB246">
        <f t="shared" si="409"/>
        <v>32</v>
      </c>
      <c r="BC246">
        <f t="shared" si="410"/>
        <v>-0.38820393205260928</v>
      </c>
      <c r="BD246">
        <f t="shared" si="411"/>
        <v>-0.52175995432039812</v>
      </c>
      <c r="BE246">
        <f t="shared" si="412"/>
        <v>0.12222152900771403</v>
      </c>
      <c r="BF246">
        <f t="shared" si="413"/>
        <v>1.9428132568574878</v>
      </c>
      <c r="BG246">
        <f t="shared" si="414"/>
        <v>-24.339822685888503</v>
      </c>
      <c r="BH246">
        <f t="shared" si="415"/>
        <v>16.709279593191937</v>
      </c>
      <c r="BI246">
        <f t="shared" si="416"/>
        <v>155.66017731411151</v>
      </c>
      <c r="BJ246">
        <f t="shared" si="417"/>
        <v>155</v>
      </c>
      <c r="BK246">
        <f t="shared" si="418"/>
        <v>39</v>
      </c>
      <c r="BL246">
        <f t="shared" si="419"/>
        <v>36</v>
      </c>
      <c r="BM246">
        <f t="shared" si="420"/>
        <v>56.115145136528142</v>
      </c>
      <c r="BN246" t="str">
        <f t="shared" si="421"/>
        <v>POSITIF</v>
      </c>
      <c r="BO246">
        <f t="shared" si="422"/>
        <v>56</v>
      </c>
      <c r="BP246">
        <f t="shared" si="423"/>
        <v>6</v>
      </c>
      <c r="BQ246">
        <f t="shared" si="424"/>
        <v>54</v>
      </c>
    </row>
    <row r="247" spans="1:69">
      <c r="A247">
        <f t="shared" si="425"/>
        <v>7.0027777777777782</v>
      </c>
      <c r="B247">
        <f t="shared" si="429"/>
        <v>111.315</v>
      </c>
      <c r="C247">
        <f>INT(G3/15)</f>
        <v>7</v>
      </c>
      <c r="D247">
        <f>L3</f>
        <v>2013</v>
      </c>
      <c r="E247">
        <f>L2</f>
        <v>12</v>
      </c>
      <c r="F247">
        <f>L4+1</f>
        <v>4</v>
      </c>
      <c r="H247">
        <v>10</v>
      </c>
      <c r="I247">
        <v>30</v>
      </c>
      <c r="J247">
        <f t="shared" si="432"/>
        <v>10.5</v>
      </c>
      <c r="L247">
        <f t="shared" si="372"/>
        <v>20</v>
      </c>
      <c r="M247">
        <f t="shared" si="373"/>
        <v>-13</v>
      </c>
      <c r="N247">
        <f t="shared" si="374"/>
        <v>2456630.6458333335</v>
      </c>
      <c r="O247">
        <f t="shared" si="431"/>
        <v>7.9272234243593946E-4</v>
      </c>
      <c r="P247">
        <f t="shared" si="426"/>
        <v>2456630.6466260557</v>
      </c>
      <c r="Q247">
        <f t="shared" si="427"/>
        <v>0.13923741618222329</v>
      </c>
      <c r="R247">
        <f t="shared" si="375"/>
        <v>253.12023752301593</v>
      </c>
      <c r="S247">
        <f t="shared" si="376"/>
        <v>329.94384878589062</v>
      </c>
      <c r="T247">
        <f t="shared" si="377"/>
        <v>-0.97614314620465725</v>
      </c>
      <c r="U247">
        <f t="shared" si="378"/>
        <v>4.4177815482067242</v>
      </c>
      <c r="V247">
        <f t="shared" si="379"/>
        <v>5.7586065080160864</v>
      </c>
      <c r="W247">
        <f t="shared" si="380"/>
        <v>1.6702752028520347E-2</v>
      </c>
      <c r="X247">
        <f t="shared" si="381"/>
        <v>252.14409437681127</v>
      </c>
      <c r="Y247">
        <f t="shared" si="382"/>
        <v>328.96770563968596</v>
      </c>
      <c r="Z247">
        <f t="shared" si="383"/>
        <v>5.7415695961440392</v>
      </c>
      <c r="AA247">
        <f t="shared" si="384"/>
        <v>215.74038461325117</v>
      </c>
      <c r="AB247">
        <f t="shared" si="385"/>
        <v>3.7653800410201463</v>
      </c>
      <c r="AC247">
        <f t="shared" si="386"/>
        <v>23.437480442969605</v>
      </c>
      <c r="AD247">
        <f t="shared" si="387"/>
        <v>-2.2059076684386508E-3</v>
      </c>
      <c r="AE247">
        <f t="shared" si="388"/>
        <v>23.435274535301165</v>
      </c>
      <c r="AF247">
        <f t="shared" si="389"/>
        <v>2456630.5</v>
      </c>
      <c r="AG247">
        <f t="shared" si="390"/>
        <v>0.139233401779603</v>
      </c>
      <c r="AH247">
        <f t="shared" si="391"/>
        <v>4.8646871429365319</v>
      </c>
      <c r="AI247">
        <f t="shared" si="392"/>
        <v>8.374269825661532</v>
      </c>
      <c r="AJ247">
        <f t="shared" si="393"/>
        <v>0.40902270174978939</v>
      </c>
      <c r="AK247">
        <f t="shared" si="394"/>
        <v>15.795269825661531</v>
      </c>
      <c r="AL247">
        <f t="shared" si="395"/>
        <v>346.27853600565567</v>
      </c>
      <c r="AM247">
        <f t="shared" si="396"/>
        <v>6.0437005822844254</v>
      </c>
      <c r="AN247">
        <f t="shared" si="397"/>
        <v>0.98561570489693096</v>
      </c>
      <c r="AO247" t="s">
        <v>137</v>
      </c>
      <c r="AP247">
        <f t="shared" si="398"/>
        <v>252.14119643914501</v>
      </c>
      <c r="AQ247">
        <f t="shared" si="399"/>
        <v>252</v>
      </c>
      <c r="AR247">
        <f t="shared" si="400"/>
        <v>8</v>
      </c>
      <c r="AS247">
        <f t="shared" si="401"/>
        <v>28</v>
      </c>
      <c r="AT247">
        <f t="shared" si="402"/>
        <v>4.4006940577808829</v>
      </c>
      <c r="AU247">
        <f t="shared" si="403"/>
        <v>250.6505113792673</v>
      </c>
      <c r="AV247" s="18">
        <f t="shared" si="371"/>
        <v>16.710034091951155</v>
      </c>
      <c r="AW247">
        <f t="shared" si="404"/>
        <v>4.3746766953757277</v>
      </c>
      <c r="AX247">
        <f t="shared" si="405"/>
        <v>-22.243839762958885</v>
      </c>
      <c r="AY247" t="str">
        <f t="shared" si="406"/>
        <v>NEGATIF</v>
      </c>
      <c r="AZ247">
        <f t="shared" si="407"/>
        <v>22</v>
      </c>
      <c r="BA247">
        <f t="shared" si="408"/>
        <v>14</v>
      </c>
      <c r="BB247">
        <f t="shared" si="409"/>
        <v>37</v>
      </c>
      <c r="BC247">
        <f t="shared" si="410"/>
        <v>-0.38822824214966756</v>
      </c>
      <c r="BD247">
        <f t="shared" si="411"/>
        <v>-0.42481004522036392</v>
      </c>
      <c r="BE247">
        <f t="shared" si="412"/>
        <v>0.12222152900771403</v>
      </c>
      <c r="BF247">
        <f t="shared" si="413"/>
        <v>1.9428132568574878</v>
      </c>
      <c r="BG247">
        <f t="shared" si="414"/>
        <v>-18.221943048665683</v>
      </c>
      <c r="BH247">
        <f t="shared" si="415"/>
        <v>16.710034091951155</v>
      </c>
      <c r="BI247">
        <f t="shared" si="416"/>
        <v>161.77805695133432</v>
      </c>
      <c r="BJ247">
        <f t="shared" si="417"/>
        <v>161</v>
      </c>
      <c r="BK247">
        <f t="shared" si="418"/>
        <v>46</v>
      </c>
      <c r="BL247">
        <f t="shared" si="419"/>
        <v>41</v>
      </c>
      <c r="BM247">
        <f t="shared" si="420"/>
        <v>57.812147329669564</v>
      </c>
      <c r="BN247" t="str">
        <f t="shared" si="421"/>
        <v>POSITIF</v>
      </c>
      <c r="BO247">
        <f t="shared" si="422"/>
        <v>57</v>
      </c>
      <c r="BP247">
        <f t="shared" si="423"/>
        <v>48</v>
      </c>
      <c r="BQ247">
        <f t="shared" si="424"/>
        <v>43</v>
      </c>
    </row>
    <row r="248" spans="1:69">
      <c r="A248">
        <f t="shared" si="425"/>
        <v>7.0027777777777782</v>
      </c>
      <c r="B248">
        <f t="shared" si="429"/>
        <v>111.315</v>
      </c>
      <c r="C248">
        <f>INT(G3/15)</f>
        <v>7</v>
      </c>
      <c r="D248">
        <f>L3</f>
        <v>2013</v>
      </c>
      <c r="E248">
        <f>L2</f>
        <v>12</v>
      </c>
      <c r="F248">
        <f>L4+1</f>
        <v>4</v>
      </c>
      <c r="H248">
        <v>10</v>
      </c>
      <c r="I248">
        <v>45</v>
      </c>
      <c r="J248">
        <f t="shared" si="432"/>
        <v>10.75</v>
      </c>
      <c r="L248">
        <f t="shared" si="372"/>
        <v>20</v>
      </c>
      <c r="M248">
        <f t="shared" si="373"/>
        <v>-13</v>
      </c>
      <c r="N248">
        <f t="shared" si="374"/>
        <v>2456630.65625</v>
      </c>
      <c r="O248">
        <f t="shared" si="431"/>
        <v>7.9272234243593946E-4</v>
      </c>
      <c r="P248">
        <f t="shared" si="426"/>
        <v>2456630.6570427222</v>
      </c>
      <c r="Q248">
        <f t="shared" si="427"/>
        <v>0.13923770137500938</v>
      </c>
      <c r="R248">
        <f t="shared" si="375"/>
        <v>253.13050468285655</v>
      </c>
      <c r="S248">
        <f t="shared" si="376"/>
        <v>329.95411545534171</v>
      </c>
      <c r="T248">
        <f t="shared" si="377"/>
        <v>-0.97584273876769323</v>
      </c>
      <c r="U248">
        <f t="shared" si="378"/>
        <v>4.417960743950772</v>
      </c>
      <c r="V248">
        <f t="shared" si="379"/>
        <v>5.7587856952012215</v>
      </c>
      <c r="W248">
        <f t="shared" si="380"/>
        <v>1.6702752016542251E-2</v>
      </c>
      <c r="X248">
        <f t="shared" si="381"/>
        <v>252.15466194408887</v>
      </c>
      <c r="Y248">
        <f t="shared" si="382"/>
        <v>328.978272716574</v>
      </c>
      <c r="Z248">
        <f t="shared" si="383"/>
        <v>5.7417540264280467</v>
      </c>
      <c r="AA248">
        <f t="shared" si="384"/>
        <v>215.73983301154252</v>
      </c>
      <c r="AB248">
        <f t="shared" si="385"/>
        <v>3.7653704137541708</v>
      </c>
      <c r="AC248">
        <f t="shared" si="386"/>
        <v>23.437480439260909</v>
      </c>
      <c r="AD248">
        <f t="shared" si="387"/>
        <v>-2.205953564692283E-3</v>
      </c>
      <c r="AE248">
        <f t="shared" si="388"/>
        <v>23.435274485696215</v>
      </c>
      <c r="AF248">
        <f t="shared" si="389"/>
        <v>2456630.5</v>
      </c>
      <c r="AG248">
        <f t="shared" si="390"/>
        <v>0.139233401779603</v>
      </c>
      <c r="AH248">
        <f t="shared" si="391"/>
        <v>4.8646871429365319</v>
      </c>
      <c r="AI248">
        <f t="shared" si="392"/>
        <v>8.6249543029990328</v>
      </c>
      <c r="AJ248">
        <f t="shared" si="393"/>
        <v>0.40902270088401971</v>
      </c>
      <c r="AK248">
        <f t="shared" si="394"/>
        <v>16.045954302999032</v>
      </c>
      <c r="AL248">
        <f t="shared" si="395"/>
        <v>350.0274854239139</v>
      </c>
      <c r="AM248">
        <f t="shared" si="396"/>
        <v>6.1091320931237574</v>
      </c>
      <c r="AN248">
        <f t="shared" si="397"/>
        <v>0.98561416201557617</v>
      </c>
      <c r="AO248" t="s">
        <v>137</v>
      </c>
      <c r="AP248">
        <f t="shared" si="398"/>
        <v>252.15176396907069</v>
      </c>
      <c r="AQ248">
        <f t="shared" si="399"/>
        <v>252</v>
      </c>
      <c r="AR248">
        <f t="shared" si="400"/>
        <v>9</v>
      </c>
      <c r="AS248">
        <f t="shared" si="401"/>
        <v>6</v>
      </c>
      <c r="AT248">
        <f t="shared" si="402"/>
        <v>4.400878495971889</v>
      </c>
      <c r="AU248">
        <f t="shared" si="403"/>
        <v>250.66182912107161</v>
      </c>
      <c r="AV248" s="18">
        <f t="shared" si="371"/>
        <v>16.710788608071439</v>
      </c>
      <c r="AW248">
        <f t="shared" si="404"/>
        <v>4.3748742272341037</v>
      </c>
      <c r="AX248">
        <f t="shared" si="405"/>
        <v>-22.245231849997829</v>
      </c>
      <c r="AY248" t="str">
        <f t="shared" si="406"/>
        <v>NEGATIF</v>
      </c>
      <c r="AZ248">
        <f t="shared" si="407"/>
        <v>22</v>
      </c>
      <c r="BA248">
        <f t="shared" si="408"/>
        <v>14</v>
      </c>
      <c r="BB248">
        <f t="shared" si="409"/>
        <v>42</v>
      </c>
      <c r="BC248">
        <f t="shared" si="410"/>
        <v>-0.38825253865197146</v>
      </c>
      <c r="BD248">
        <f t="shared" si="411"/>
        <v>-0.3180329023101095</v>
      </c>
      <c r="BE248">
        <f t="shared" si="412"/>
        <v>0.12222152900771403</v>
      </c>
      <c r="BF248">
        <f t="shared" si="413"/>
        <v>1.9428132568574878</v>
      </c>
      <c r="BG248">
        <f t="shared" si="414"/>
        <v>-11.61999613348855</v>
      </c>
      <c r="BH248">
        <f t="shared" si="415"/>
        <v>16.710788608071439</v>
      </c>
      <c r="BI248">
        <f t="shared" si="416"/>
        <v>168.38000386651146</v>
      </c>
      <c r="BJ248">
        <f t="shared" si="417"/>
        <v>168</v>
      </c>
      <c r="BK248">
        <f t="shared" si="418"/>
        <v>22</v>
      </c>
      <c r="BL248">
        <f t="shared" si="419"/>
        <v>48</v>
      </c>
      <c r="BM248">
        <f t="shared" si="420"/>
        <v>59.16341628137117</v>
      </c>
      <c r="BN248" t="str">
        <f t="shared" si="421"/>
        <v>POSITIF</v>
      </c>
      <c r="BO248">
        <f t="shared" si="422"/>
        <v>59</v>
      </c>
      <c r="BP248">
        <f t="shared" si="423"/>
        <v>9</v>
      </c>
      <c r="BQ248">
        <f t="shared" si="424"/>
        <v>48</v>
      </c>
    </row>
    <row r="249" spans="1:69">
      <c r="A249">
        <f t="shared" si="425"/>
        <v>7.0027777777777782</v>
      </c>
      <c r="B249">
        <f t="shared" si="429"/>
        <v>111.315</v>
      </c>
      <c r="C249">
        <f>INT(G3/15)</f>
        <v>7</v>
      </c>
      <c r="D249">
        <f>L3</f>
        <v>2013</v>
      </c>
      <c r="E249">
        <f>L2</f>
        <v>12</v>
      </c>
      <c r="F249">
        <f>L4+1</f>
        <v>4</v>
      </c>
      <c r="H249">
        <v>11</v>
      </c>
      <c r="I249">
        <v>0</v>
      </c>
      <c r="J249">
        <f t="shared" si="432"/>
        <v>11</v>
      </c>
      <c r="L249">
        <f t="shared" si="372"/>
        <v>20</v>
      </c>
      <c r="M249">
        <f t="shared" si="373"/>
        <v>-13</v>
      </c>
      <c r="N249">
        <f t="shared" si="374"/>
        <v>2456630.666666667</v>
      </c>
      <c r="O249">
        <f t="shared" si="431"/>
        <v>7.9272234243593946E-4</v>
      </c>
      <c r="P249">
        <f t="shared" si="426"/>
        <v>2456630.6674593892</v>
      </c>
      <c r="Q249">
        <f t="shared" si="427"/>
        <v>0.1392379865678082</v>
      </c>
      <c r="R249">
        <f t="shared" si="375"/>
        <v>253.14077184315556</v>
      </c>
      <c r="S249">
        <f t="shared" si="376"/>
        <v>329.96438212525209</v>
      </c>
      <c r="T249">
        <f t="shared" si="377"/>
        <v>-0.97554229824667371</v>
      </c>
      <c r="U249">
        <f t="shared" si="378"/>
        <v>4.4181399397028196</v>
      </c>
      <c r="V249">
        <f t="shared" si="379"/>
        <v>5.7589648823943733</v>
      </c>
      <c r="W249">
        <f t="shared" si="380"/>
        <v>1.6702752004564152E-2</v>
      </c>
      <c r="X249">
        <f t="shared" si="381"/>
        <v>252.1652295449089</v>
      </c>
      <c r="Y249">
        <f t="shared" si="382"/>
        <v>328.98883982700539</v>
      </c>
      <c r="Z249">
        <f t="shared" si="383"/>
        <v>5.7419384572974961</v>
      </c>
      <c r="AA249">
        <f t="shared" si="384"/>
        <v>215.73928140980925</v>
      </c>
      <c r="AB249">
        <f t="shared" si="385"/>
        <v>3.7653607864877654</v>
      </c>
      <c r="AC249">
        <f t="shared" si="386"/>
        <v>23.437480435552214</v>
      </c>
      <c r="AD249">
        <f t="shared" si="387"/>
        <v>-2.2059994438439093E-3</v>
      </c>
      <c r="AE249">
        <f t="shared" si="388"/>
        <v>23.435274436108369</v>
      </c>
      <c r="AF249">
        <f t="shared" si="389"/>
        <v>2456630.5</v>
      </c>
      <c r="AG249">
        <f t="shared" si="390"/>
        <v>0.139233401779603</v>
      </c>
      <c r="AH249">
        <f t="shared" si="391"/>
        <v>4.8646871429365319</v>
      </c>
      <c r="AI249">
        <f t="shared" si="392"/>
        <v>8.8756387803365318</v>
      </c>
      <c r="AJ249">
        <f t="shared" si="393"/>
        <v>0.40902270001854851</v>
      </c>
      <c r="AK249">
        <f t="shared" si="394"/>
        <v>16.296638780336533</v>
      </c>
      <c r="AL249">
        <f t="shared" si="395"/>
        <v>353.77643458136782</v>
      </c>
      <c r="AM249">
        <f t="shared" si="396"/>
        <v>6.1745635994111954</v>
      </c>
      <c r="AN249">
        <f t="shared" si="397"/>
        <v>0.9856126196072581</v>
      </c>
      <c r="AO249" t="s">
        <v>137</v>
      </c>
      <c r="AP249">
        <f t="shared" si="398"/>
        <v>252.16233153253853</v>
      </c>
      <c r="AQ249">
        <f t="shared" si="399"/>
        <v>252</v>
      </c>
      <c r="AR249">
        <f t="shared" si="400"/>
        <v>9</v>
      </c>
      <c r="AS249">
        <f t="shared" si="401"/>
        <v>44</v>
      </c>
      <c r="AT249">
        <f t="shared" si="402"/>
        <v>4.4010629347483166</v>
      </c>
      <c r="AU249">
        <f t="shared" si="403"/>
        <v>250.67314712368017</v>
      </c>
      <c r="AV249" s="18">
        <f t="shared" si="371"/>
        <v>16.711543141578677</v>
      </c>
      <c r="AW249">
        <f t="shared" si="404"/>
        <v>4.3750717636443719</v>
      </c>
      <c r="AX249">
        <f t="shared" si="405"/>
        <v>-22.246623158098028</v>
      </c>
      <c r="AY249" t="str">
        <f t="shared" si="406"/>
        <v>NEGATIF</v>
      </c>
      <c r="AZ249">
        <f t="shared" si="407"/>
        <v>22</v>
      </c>
      <c r="BA249">
        <f t="shared" si="408"/>
        <v>14</v>
      </c>
      <c r="BB249">
        <f t="shared" si="409"/>
        <v>47</v>
      </c>
      <c r="BC249">
        <f t="shared" si="410"/>
        <v>-0.3882768215592296</v>
      </c>
      <c r="BD249">
        <f t="shared" si="411"/>
        <v>-0.20280719159838573</v>
      </c>
      <c r="BE249">
        <f t="shared" si="412"/>
        <v>0.12222152900771403</v>
      </c>
      <c r="BF249">
        <f t="shared" si="413"/>
        <v>1.9428132568574878</v>
      </c>
      <c r="BG249">
        <f t="shared" si="414"/>
        <v>-4.6764796692704307</v>
      </c>
      <c r="BH249">
        <f t="shared" si="415"/>
        <v>16.711543141578677</v>
      </c>
      <c r="BI249">
        <f t="shared" si="416"/>
        <v>175.32352033072956</v>
      </c>
      <c r="BJ249">
        <f t="shared" si="417"/>
        <v>175</v>
      </c>
      <c r="BK249">
        <f t="shared" si="418"/>
        <v>19</v>
      </c>
      <c r="BL249">
        <f t="shared" si="419"/>
        <v>24</v>
      </c>
      <c r="BM249">
        <f t="shared" si="420"/>
        <v>60.121870716666059</v>
      </c>
      <c r="BN249" t="str">
        <f t="shared" si="421"/>
        <v>POSITIF</v>
      </c>
      <c r="BO249">
        <f t="shared" si="422"/>
        <v>60</v>
      </c>
      <c r="BP249">
        <f t="shared" si="423"/>
        <v>7</v>
      </c>
      <c r="BQ249">
        <f t="shared" si="424"/>
        <v>18</v>
      </c>
    </row>
    <row r="250" spans="1:69">
      <c r="A250">
        <f t="shared" si="425"/>
        <v>7.0027777777777782</v>
      </c>
      <c r="B250">
        <f t="shared" si="429"/>
        <v>111.315</v>
      </c>
      <c r="C250">
        <f>INT(G3/15)</f>
        <v>7</v>
      </c>
      <c r="D250">
        <f>L3</f>
        <v>2013</v>
      </c>
      <c r="E250">
        <f>L2</f>
        <v>12</v>
      </c>
      <c r="F250">
        <f>L4+1</f>
        <v>4</v>
      </c>
      <c r="H250">
        <v>11</v>
      </c>
      <c r="I250">
        <v>15</v>
      </c>
      <c r="J250">
        <f t="shared" si="432"/>
        <v>11.25</v>
      </c>
      <c r="L250">
        <f t="shared" si="372"/>
        <v>20</v>
      </c>
      <c r="M250">
        <f t="shared" si="373"/>
        <v>-13</v>
      </c>
      <c r="N250">
        <f t="shared" si="374"/>
        <v>2456630.6770833335</v>
      </c>
      <c r="O250">
        <f t="shared" si="431"/>
        <v>7.9272234243593946E-4</v>
      </c>
      <c r="P250">
        <f t="shared" si="426"/>
        <v>2456630.6778760557</v>
      </c>
      <c r="Q250">
        <f t="shared" si="427"/>
        <v>0.13923827176059428</v>
      </c>
      <c r="R250">
        <f t="shared" si="375"/>
        <v>253.15103900299619</v>
      </c>
      <c r="S250">
        <f t="shared" si="376"/>
        <v>329.97464879470317</v>
      </c>
      <c r="T250">
        <f t="shared" si="377"/>
        <v>-0.97524182467847098</v>
      </c>
      <c r="U250">
        <f t="shared" si="378"/>
        <v>4.4183191354468665</v>
      </c>
      <c r="V250">
        <f t="shared" si="379"/>
        <v>5.7591440695795084</v>
      </c>
      <c r="W250">
        <f t="shared" si="380"/>
        <v>1.6702751992586057E-2</v>
      </c>
      <c r="X250">
        <f t="shared" si="381"/>
        <v>252.17579717831771</v>
      </c>
      <c r="Y250">
        <f t="shared" si="382"/>
        <v>328.99940697002472</v>
      </c>
      <c r="Z250">
        <f t="shared" si="383"/>
        <v>5.7421228887357127</v>
      </c>
      <c r="AA250">
        <f t="shared" si="384"/>
        <v>215.7387298081006</v>
      </c>
      <c r="AB250">
        <f t="shared" si="385"/>
        <v>3.7653511592217899</v>
      </c>
      <c r="AC250">
        <f t="shared" si="386"/>
        <v>23.437480431843518</v>
      </c>
      <c r="AD250">
        <f t="shared" si="387"/>
        <v>-2.2060453058853832E-3</v>
      </c>
      <c r="AE250">
        <f t="shared" si="388"/>
        <v>23.435274386537632</v>
      </c>
      <c r="AF250">
        <f t="shared" si="389"/>
        <v>2456630.5</v>
      </c>
      <c r="AG250">
        <f t="shared" si="390"/>
        <v>0.139233401779603</v>
      </c>
      <c r="AH250">
        <f t="shared" si="391"/>
        <v>4.8646871429365319</v>
      </c>
      <c r="AI250">
        <f t="shared" si="392"/>
        <v>9.1263232576740307</v>
      </c>
      <c r="AJ250">
        <f t="shared" si="393"/>
        <v>0.40902269915337597</v>
      </c>
      <c r="AK250">
        <f t="shared" si="394"/>
        <v>16.54732325767403</v>
      </c>
      <c r="AL250">
        <f t="shared" si="395"/>
        <v>357.52538347914322</v>
      </c>
      <c r="AM250">
        <f t="shared" si="396"/>
        <v>6.2399951011663886</v>
      </c>
      <c r="AN250">
        <f t="shared" si="397"/>
        <v>0.98561107767216849</v>
      </c>
      <c r="AO250" t="s">
        <v>137</v>
      </c>
      <c r="AP250">
        <f t="shared" si="398"/>
        <v>252.17289912859491</v>
      </c>
      <c r="AQ250">
        <f t="shared" si="399"/>
        <v>252</v>
      </c>
      <c r="AR250">
        <f t="shared" si="400"/>
        <v>10</v>
      </c>
      <c r="AS250">
        <f t="shared" si="401"/>
        <v>22</v>
      </c>
      <c r="AT250">
        <f t="shared" si="402"/>
        <v>4.4012473740935203</v>
      </c>
      <c r="AU250">
        <f t="shared" si="403"/>
        <v>250.6844653859672</v>
      </c>
      <c r="AV250" s="18">
        <f t="shared" si="371"/>
        <v>16.712297692397815</v>
      </c>
      <c r="AW250">
        <f t="shared" si="404"/>
        <v>4.3752693045868849</v>
      </c>
      <c r="AX250">
        <f t="shared" si="405"/>
        <v>-22.248013687056723</v>
      </c>
      <c r="AY250" t="str">
        <f t="shared" si="406"/>
        <v>NEGATIF</v>
      </c>
      <c r="AZ250">
        <f t="shared" si="407"/>
        <v>22</v>
      </c>
      <c r="BA250">
        <f t="shared" si="408"/>
        <v>14</v>
      </c>
      <c r="BB250">
        <f t="shared" si="409"/>
        <v>52</v>
      </c>
      <c r="BC250">
        <f t="shared" si="410"/>
        <v>-0.38830109086790315</v>
      </c>
      <c r="BD250">
        <f t="shared" si="411"/>
        <v>-8.1619967631344506E-2</v>
      </c>
      <c r="BE250">
        <f t="shared" si="412"/>
        <v>0.12222152900771403</v>
      </c>
      <c r="BF250">
        <f t="shared" si="413"/>
        <v>1.9428132568574878</v>
      </c>
      <c r="BG250">
        <f t="shared" si="414"/>
        <v>2.4121835240642446</v>
      </c>
      <c r="BH250">
        <f t="shared" si="415"/>
        <v>16.712297692397815</v>
      </c>
      <c r="BI250">
        <f t="shared" si="416"/>
        <v>182.41218352406423</v>
      </c>
      <c r="BJ250">
        <f t="shared" si="417"/>
        <v>182</v>
      </c>
      <c r="BK250">
        <f t="shared" si="418"/>
        <v>24</v>
      </c>
      <c r="BL250">
        <f t="shared" si="419"/>
        <v>43</v>
      </c>
      <c r="BM250">
        <f t="shared" si="420"/>
        <v>60.648912362312906</v>
      </c>
      <c r="BN250" t="str">
        <f t="shared" si="421"/>
        <v>POSITIF</v>
      </c>
      <c r="BO250">
        <f t="shared" si="422"/>
        <v>60</v>
      </c>
      <c r="BP250">
        <f t="shared" si="423"/>
        <v>38</v>
      </c>
      <c r="BQ250">
        <f t="shared" si="424"/>
        <v>56</v>
      </c>
    </row>
    <row r="251" spans="1:69">
      <c r="A251">
        <f t="shared" si="425"/>
        <v>7.0027777777777782</v>
      </c>
      <c r="B251">
        <f t="shared" si="429"/>
        <v>111.315</v>
      </c>
      <c r="C251">
        <f>INT(G3/15)</f>
        <v>7</v>
      </c>
      <c r="D251">
        <f>L3</f>
        <v>2013</v>
      </c>
      <c r="E251">
        <f>L2</f>
        <v>12</v>
      </c>
      <c r="F251">
        <f>L4+1</f>
        <v>4</v>
      </c>
      <c r="H251">
        <v>11</v>
      </c>
      <c r="I251">
        <v>30</v>
      </c>
      <c r="J251">
        <f t="shared" si="432"/>
        <v>11.5</v>
      </c>
      <c r="L251">
        <f t="shared" si="372"/>
        <v>20</v>
      </c>
      <c r="M251">
        <f t="shared" si="373"/>
        <v>-13</v>
      </c>
      <c r="N251">
        <f t="shared" si="374"/>
        <v>2456630.6875</v>
      </c>
      <c r="O251">
        <f t="shared" si="431"/>
        <v>7.9272234243593946E-4</v>
      </c>
      <c r="P251">
        <f t="shared" si="426"/>
        <v>2456630.6882927222</v>
      </c>
      <c r="Q251">
        <f t="shared" si="427"/>
        <v>0.13923855695338036</v>
      </c>
      <c r="R251">
        <f t="shared" si="375"/>
        <v>253.1613061628359</v>
      </c>
      <c r="S251">
        <f t="shared" si="376"/>
        <v>329.98491546415426</v>
      </c>
      <c r="T251">
        <f t="shared" si="377"/>
        <v>-0.97494131805963269</v>
      </c>
      <c r="U251">
        <f t="shared" si="378"/>
        <v>4.4184983311908983</v>
      </c>
      <c r="V251">
        <f t="shared" si="379"/>
        <v>5.7593232567646444</v>
      </c>
      <c r="W251">
        <f t="shared" si="380"/>
        <v>1.6702751980607958E-2</v>
      </c>
      <c r="X251">
        <f t="shared" si="381"/>
        <v>252.18636484477628</v>
      </c>
      <c r="Y251">
        <f t="shared" si="382"/>
        <v>329.00997414609463</v>
      </c>
      <c r="Z251">
        <f t="shared" si="383"/>
        <v>5.7423073207507702</v>
      </c>
      <c r="AA251">
        <f t="shared" si="384"/>
        <v>215.73817820639195</v>
      </c>
      <c r="AB251">
        <f t="shared" si="385"/>
        <v>3.7653415319558143</v>
      </c>
      <c r="AC251">
        <f t="shared" si="386"/>
        <v>23.437480428134823</v>
      </c>
      <c r="AD251">
        <f t="shared" si="387"/>
        <v>-2.2060911508147056E-3</v>
      </c>
      <c r="AE251">
        <f t="shared" si="388"/>
        <v>23.435274336984008</v>
      </c>
      <c r="AF251">
        <f t="shared" si="389"/>
        <v>2456630.5</v>
      </c>
      <c r="AG251">
        <f t="shared" si="390"/>
        <v>0.139233401779603</v>
      </c>
      <c r="AH251">
        <f t="shared" si="391"/>
        <v>4.8646871429365319</v>
      </c>
      <c r="AI251">
        <f t="shared" si="392"/>
        <v>9.3770077350115315</v>
      </c>
      <c r="AJ251">
        <f t="shared" si="393"/>
        <v>0.40902269828850207</v>
      </c>
      <c r="AK251">
        <f t="shared" si="394"/>
        <v>16.798007735011531</v>
      </c>
      <c r="AL251">
        <f t="shared" si="395"/>
        <v>1.2743321168509603</v>
      </c>
      <c r="AM251">
        <f t="shared" si="396"/>
        <v>2.2241291202958369E-2</v>
      </c>
      <c r="AN251">
        <f t="shared" si="397"/>
        <v>0.98560953621029235</v>
      </c>
      <c r="AO251" t="s">
        <v>137</v>
      </c>
      <c r="AP251">
        <f t="shared" si="398"/>
        <v>252.18346675770078</v>
      </c>
      <c r="AQ251">
        <f t="shared" si="399"/>
        <v>252</v>
      </c>
      <c r="AR251">
        <f t="shared" si="400"/>
        <v>11</v>
      </c>
      <c r="AS251">
        <f t="shared" si="401"/>
        <v>0</v>
      </c>
      <c r="AT251">
        <f t="shared" si="402"/>
        <v>4.4014318140155479</v>
      </c>
      <c r="AU251">
        <f t="shared" si="403"/>
        <v>250.695783908322</v>
      </c>
      <c r="AV251" s="18">
        <f t="shared" si="371"/>
        <v>16.7130522605548</v>
      </c>
      <c r="AW251">
        <f t="shared" si="404"/>
        <v>4.3754668500684373</v>
      </c>
      <c r="AX251">
        <f t="shared" si="405"/>
        <v>-22.249403436857477</v>
      </c>
      <c r="AY251" t="str">
        <f t="shared" si="406"/>
        <v>NEGATIF</v>
      </c>
      <c r="AZ251">
        <f t="shared" si="407"/>
        <v>22</v>
      </c>
      <c r="BA251">
        <f t="shared" si="408"/>
        <v>14</v>
      </c>
      <c r="BB251">
        <f t="shared" si="409"/>
        <v>57</v>
      </c>
      <c r="BC251">
        <f t="shared" si="410"/>
        <v>-0.38832534657770523</v>
      </c>
      <c r="BD251">
        <f t="shared" si="411"/>
        <v>4.2100544657280935E-2</v>
      </c>
      <c r="BE251">
        <f t="shared" si="412"/>
        <v>0.12222152900771403</v>
      </c>
      <c r="BF251">
        <f t="shared" si="413"/>
        <v>1.9428132568574878</v>
      </c>
      <c r="BG251">
        <f t="shared" si="414"/>
        <v>9.4242548967866728</v>
      </c>
      <c r="BH251">
        <f t="shared" si="415"/>
        <v>16.7130522605548</v>
      </c>
      <c r="BI251">
        <f t="shared" si="416"/>
        <v>189.42425489678666</v>
      </c>
      <c r="BJ251">
        <f t="shared" si="417"/>
        <v>189</v>
      </c>
      <c r="BK251">
        <f t="shared" si="418"/>
        <v>25</v>
      </c>
      <c r="BL251">
        <f t="shared" si="419"/>
        <v>27</v>
      </c>
      <c r="BM251">
        <f t="shared" si="420"/>
        <v>60.721189585080971</v>
      </c>
      <c r="BN251" t="str">
        <f t="shared" si="421"/>
        <v>POSITIF</v>
      </c>
      <c r="BO251">
        <f t="shared" si="422"/>
        <v>60</v>
      </c>
      <c r="BP251">
        <f t="shared" si="423"/>
        <v>43</v>
      </c>
      <c r="BQ251">
        <f t="shared" si="424"/>
        <v>16</v>
      </c>
    </row>
    <row r="252" spans="1:69">
      <c r="A252">
        <f t="shared" si="425"/>
        <v>7.0027777777777782</v>
      </c>
      <c r="B252">
        <f t="shared" si="429"/>
        <v>111.315</v>
      </c>
      <c r="C252">
        <f>INT(G3/15)</f>
        <v>7</v>
      </c>
      <c r="D252">
        <f>L3</f>
        <v>2013</v>
      </c>
      <c r="E252">
        <f>L2</f>
        <v>12</v>
      </c>
      <c r="F252">
        <f>L4+1</f>
        <v>4</v>
      </c>
      <c r="H252">
        <v>11</v>
      </c>
      <c r="I252">
        <v>45</v>
      </c>
      <c r="J252">
        <f t="shared" si="432"/>
        <v>11.75</v>
      </c>
      <c r="L252">
        <f t="shared" si="372"/>
        <v>20</v>
      </c>
      <c r="M252">
        <f t="shared" si="373"/>
        <v>-13</v>
      </c>
      <c r="N252">
        <f t="shared" si="374"/>
        <v>2456630.697916667</v>
      </c>
      <c r="O252">
        <f t="shared" si="431"/>
        <v>7.9272234243593946E-4</v>
      </c>
      <c r="P252">
        <f t="shared" si="426"/>
        <v>2456630.6987093892</v>
      </c>
      <c r="Q252">
        <f t="shared" si="427"/>
        <v>0.13923884214617918</v>
      </c>
      <c r="R252">
        <f t="shared" si="375"/>
        <v>253.17157332313491</v>
      </c>
      <c r="S252">
        <f t="shared" si="376"/>
        <v>329.99518213406463</v>
      </c>
      <c r="T252">
        <f t="shared" si="377"/>
        <v>-0.97464077838670915</v>
      </c>
      <c r="U252">
        <f t="shared" si="378"/>
        <v>4.4186775269429459</v>
      </c>
      <c r="V252">
        <f t="shared" si="379"/>
        <v>5.7595024439577953</v>
      </c>
      <c r="W252">
        <f t="shared" si="380"/>
        <v>1.6702751968629862E-2</v>
      </c>
      <c r="X252">
        <f t="shared" si="381"/>
        <v>252.19693254474819</v>
      </c>
      <c r="Y252">
        <f t="shared" si="382"/>
        <v>329.02054135567795</v>
      </c>
      <c r="Z252">
        <f t="shared" si="383"/>
        <v>5.7424917533507474</v>
      </c>
      <c r="AA252">
        <f t="shared" si="384"/>
        <v>215.73762660465863</v>
      </c>
      <c r="AB252">
        <f t="shared" si="385"/>
        <v>3.765331904689408</v>
      </c>
      <c r="AC252">
        <f t="shared" si="386"/>
        <v>23.437480424426127</v>
      </c>
      <c r="AD252">
        <f t="shared" si="387"/>
        <v>-2.2061369786298846E-3</v>
      </c>
      <c r="AE252">
        <f t="shared" si="388"/>
        <v>23.435274287447498</v>
      </c>
      <c r="AF252">
        <f t="shared" si="389"/>
        <v>2456630.5</v>
      </c>
      <c r="AG252">
        <f t="shared" si="390"/>
        <v>0.139233401779603</v>
      </c>
      <c r="AH252">
        <f t="shared" si="391"/>
        <v>4.8646871429365319</v>
      </c>
      <c r="AI252">
        <f t="shared" si="392"/>
        <v>9.6276922123490323</v>
      </c>
      <c r="AJ252">
        <f t="shared" si="393"/>
        <v>0.40902269742392688</v>
      </c>
      <c r="AK252">
        <f t="shared" si="394"/>
        <v>17.048692212349032</v>
      </c>
      <c r="AL252">
        <f t="shared" si="395"/>
        <v>5.0232804940990405</v>
      </c>
      <c r="AM252">
        <f t="shared" si="396"/>
        <v>8.7672783873235849E-2</v>
      </c>
      <c r="AN252">
        <f t="shared" si="397"/>
        <v>0.98560799522161469</v>
      </c>
      <c r="AO252" t="s">
        <v>137</v>
      </c>
      <c r="AP252">
        <f t="shared" si="398"/>
        <v>252.19403442031972</v>
      </c>
      <c r="AQ252">
        <f t="shared" si="399"/>
        <v>252</v>
      </c>
      <c r="AR252">
        <f t="shared" si="400"/>
        <v>11</v>
      </c>
      <c r="AS252">
        <f t="shared" si="401"/>
        <v>38</v>
      </c>
      <c r="AT252">
        <f t="shared" si="402"/>
        <v>4.4016162545224882</v>
      </c>
      <c r="AU252">
        <f t="shared" si="403"/>
        <v>250.70710269113644</v>
      </c>
      <c r="AV252" s="18">
        <f t="shared" si="371"/>
        <v>16.713806846075762</v>
      </c>
      <c r="AW252">
        <f t="shared" si="404"/>
        <v>4.3756644000958671</v>
      </c>
      <c r="AX252">
        <f t="shared" si="405"/>
        <v>-22.250792407484074</v>
      </c>
      <c r="AY252" t="str">
        <f t="shared" si="406"/>
        <v>NEGATIF</v>
      </c>
      <c r="AZ252">
        <f t="shared" si="407"/>
        <v>22</v>
      </c>
      <c r="BA252">
        <f t="shared" si="408"/>
        <v>15</v>
      </c>
      <c r="BB252">
        <f t="shared" si="409"/>
        <v>2</v>
      </c>
      <c r="BC252">
        <f t="shared" si="410"/>
        <v>-0.38834958868835284</v>
      </c>
      <c r="BD252">
        <f t="shared" si="411"/>
        <v>0.16448427749612582</v>
      </c>
      <c r="BE252">
        <f t="shared" si="412"/>
        <v>0.12222152900771403</v>
      </c>
      <c r="BF252">
        <f t="shared" si="413"/>
        <v>1.9428132568574878</v>
      </c>
      <c r="BG252">
        <f t="shared" si="414"/>
        <v>16.151527969682803</v>
      </c>
      <c r="BH252">
        <f t="shared" si="415"/>
        <v>16.713806846075762</v>
      </c>
      <c r="BI252">
        <f t="shared" si="416"/>
        <v>196.1515279696828</v>
      </c>
      <c r="BJ252">
        <f t="shared" si="417"/>
        <v>196</v>
      </c>
      <c r="BK252">
        <f t="shared" si="418"/>
        <v>9</v>
      </c>
      <c r="BL252">
        <f t="shared" si="419"/>
        <v>5</v>
      </c>
      <c r="BM252">
        <f t="shared" si="420"/>
        <v>60.335378823865561</v>
      </c>
      <c r="BN252" t="str">
        <f t="shared" si="421"/>
        <v>POSITIF</v>
      </c>
      <c r="BO252">
        <f t="shared" si="422"/>
        <v>60</v>
      </c>
      <c r="BP252">
        <f t="shared" si="423"/>
        <v>20</v>
      </c>
      <c r="BQ252">
        <f t="shared" si="424"/>
        <v>7</v>
      </c>
    </row>
    <row r="253" spans="1:69">
      <c r="A253">
        <f t="shared" si="425"/>
        <v>7.0027777777777782</v>
      </c>
      <c r="B253">
        <f t="shared" si="429"/>
        <v>111.315</v>
      </c>
      <c r="C253">
        <f>INT(G3/15)</f>
        <v>7</v>
      </c>
      <c r="D253">
        <f>L3</f>
        <v>2013</v>
      </c>
      <c r="E253">
        <f>L2</f>
        <v>12</v>
      </c>
      <c r="F253">
        <f>L4+1</f>
        <v>4</v>
      </c>
      <c r="H253">
        <v>12</v>
      </c>
      <c r="I253">
        <v>0</v>
      </c>
      <c r="J253">
        <f t="shared" si="432"/>
        <v>12</v>
      </c>
      <c r="L253">
        <f t="shared" si="372"/>
        <v>20</v>
      </c>
      <c r="M253">
        <f t="shared" si="373"/>
        <v>-13</v>
      </c>
      <c r="N253">
        <f t="shared" si="374"/>
        <v>2456630.7083333335</v>
      </c>
      <c r="O253">
        <f t="shared" si="431"/>
        <v>7.9272234243593946E-4</v>
      </c>
      <c r="P253">
        <f t="shared" si="426"/>
        <v>2456630.7091260557</v>
      </c>
      <c r="Q253">
        <f t="shared" si="427"/>
        <v>0.13923912733896526</v>
      </c>
      <c r="R253">
        <f t="shared" si="375"/>
        <v>253.18184048297553</v>
      </c>
      <c r="S253">
        <f t="shared" si="376"/>
        <v>330.00544880351572</v>
      </c>
      <c r="T253">
        <f t="shared" si="377"/>
        <v>-0.97434020569657875</v>
      </c>
      <c r="U253">
        <f t="shared" si="378"/>
        <v>4.4188567226869937</v>
      </c>
      <c r="V253">
        <f t="shared" si="379"/>
        <v>5.7596816311429313</v>
      </c>
      <c r="W253">
        <f t="shared" si="380"/>
        <v>1.6702751956651763E-2</v>
      </c>
      <c r="X253">
        <f t="shared" si="381"/>
        <v>252.20750027727894</v>
      </c>
      <c r="Y253">
        <f t="shared" si="382"/>
        <v>329.03110859781913</v>
      </c>
      <c r="Z253">
        <f t="shared" si="383"/>
        <v>5.7426761865189668</v>
      </c>
      <c r="AA253">
        <f t="shared" si="384"/>
        <v>215.73707500294998</v>
      </c>
      <c r="AB253">
        <f t="shared" si="385"/>
        <v>3.7653222774234325</v>
      </c>
      <c r="AC253">
        <f t="shared" si="386"/>
        <v>23.437480420717431</v>
      </c>
      <c r="AD253">
        <f t="shared" si="387"/>
        <v>-2.2061827893227809E-3</v>
      </c>
      <c r="AE253">
        <f t="shared" si="388"/>
        <v>23.435274237928109</v>
      </c>
      <c r="AF253">
        <f t="shared" si="389"/>
        <v>2456630.5</v>
      </c>
      <c r="AG253">
        <f t="shared" si="390"/>
        <v>0.139233401779603</v>
      </c>
      <c r="AH253">
        <f t="shared" si="391"/>
        <v>4.8646871429365319</v>
      </c>
      <c r="AI253">
        <f t="shared" si="392"/>
        <v>9.8783766896865313</v>
      </c>
      <c r="AJ253">
        <f t="shared" si="393"/>
        <v>0.40902269655965046</v>
      </c>
      <c r="AK253">
        <f t="shared" si="394"/>
        <v>17.299376689686532</v>
      </c>
      <c r="AL253">
        <f t="shared" si="395"/>
        <v>8.7722286120142989</v>
      </c>
      <c r="AM253">
        <f t="shared" si="396"/>
        <v>0.15310427201730173</v>
      </c>
      <c r="AN253">
        <f t="shared" si="397"/>
        <v>0.98560645470632746</v>
      </c>
      <c r="AO253" t="s">
        <v>137</v>
      </c>
      <c r="AP253">
        <f t="shared" si="398"/>
        <v>252.20460211549727</v>
      </c>
      <c r="AQ253">
        <f t="shared" si="399"/>
        <v>252</v>
      </c>
      <c r="AR253">
        <f t="shared" si="400"/>
        <v>12</v>
      </c>
      <c r="AS253">
        <f t="shared" si="401"/>
        <v>16</v>
      </c>
      <c r="AT253">
        <f t="shared" si="402"/>
        <v>4.4018006955976832</v>
      </c>
      <c r="AU253">
        <f t="shared" si="403"/>
        <v>250.71842173328369</v>
      </c>
      <c r="AV253" s="18">
        <f t="shared" si="371"/>
        <v>16.714561448885579</v>
      </c>
      <c r="AW253">
        <f t="shared" si="404"/>
        <v>4.3758619546495092</v>
      </c>
      <c r="AX253">
        <f t="shared" si="405"/>
        <v>-22.252180598733954</v>
      </c>
      <c r="AY253" t="str">
        <f t="shared" si="406"/>
        <v>NEGATIF</v>
      </c>
      <c r="AZ253">
        <f t="shared" si="407"/>
        <v>22</v>
      </c>
      <c r="BA253">
        <f t="shared" si="408"/>
        <v>15</v>
      </c>
      <c r="BB253">
        <f t="shared" si="409"/>
        <v>7</v>
      </c>
      <c r="BC253">
        <f t="shared" si="410"/>
        <v>-0.38837381719631064</v>
      </c>
      <c r="BD253">
        <f t="shared" si="411"/>
        <v>0.28189734229891977</v>
      </c>
      <c r="BE253">
        <f t="shared" si="412"/>
        <v>0.12222152900771403</v>
      </c>
      <c r="BF253">
        <f t="shared" si="413"/>
        <v>1.9428132568574878</v>
      </c>
      <c r="BG253">
        <f t="shared" si="414"/>
        <v>22.432605148040871</v>
      </c>
      <c r="BH253">
        <f t="shared" si="415"/>
        <v>16.714561448885579</v>
      </c>
      <c r="BI253">
        <f t="shared" si="416"/>
        <v>202.43260514804086</v>
      </c>
      <c r="BJ253">
        <f t="shared" si="417"/>
        <v>202</v>
      </c>
      <c r="BK253">
        <f t="shared" si="418"/>
        <v>25</v>
      </c>
      <c r="BL253">
        <f t="shared" si="419"/>
        <v>57</v>
      </c>
      <c r="BM253">
        <f t="shared" si="420"/>
        <v>59.508908512242272</v>
      </c>
      <c r="BN253" t="str">
        <f t="shared" si="421"/>
        <v>POSITIF</v>
      </c>
      <c r="BO253">
        <f t="shared" si="422"/>
        <v>59</v>
      </c>
      <c r="BP253">
        <f t="shared" si="423"/>
        <v>30</v>
      </c>
      <c r="BQ253">
        <f t="shared" si="424"/>
        <v>32</v>
      </c>
    </row>
    <row r="254" spans="1:69">
      <c r="A254">
        <f t="shared" si="425"/>
        <v>7.0027777777777782</v>
      </c>
      <c r="B254">
        <f t="shared" si="429"/>
        <v>111.315</v>
      </c>
      <c r="C254">
        <f>INT(G3/15)</f>
        <v>7</v>
      </c>
      <c r="D254">
        <f>L3</f>
        <v>2013</v>
      </c>
      <c r="E254">
        <f>L2</f>
        <v>12</v>
      </c>
      <c r="F254">
        <f>L4+1</f>
        <v>4</v>
      </c>
      <c r="H254">
        <v>12</v>
      </c>
      <c r="I254">
        <v>15</v>
      </c>
      <c r="J254">
        <f t="shared" si="432"/>
        <v>12.25</v>
      </c>
      <c r="L254">
        <f t="shared" si="372"/>
        <v>20</v>
      </c>
      <c r="M254">
        <f t="shared" si="373"/>
        <v>-13</v>
      </c>
      <c r="N254">
        <f t="shared" si="374"/>
        <v>2456630.71875</v>
      </c>
      <c r="O254">
        <f t="shared" si="431"/>
        <v>7.9272234243593946E-4</v>
      </c>
      <c r="P254">
        <f t="shared" si="426"/>
        <v>2456630.7195427222</v>
      </c>
      <c r="Q254">
        <f t="shared" si="427"/>
        <v>0.13923941253175134</v>
      </c>
      <c r="R254">
        <f t="shared" si="375"/>
        <v>253.19210764281615</v>
      </c>
      <c r="S254">
        <f t="shared" si="376"/>
        <v>330.0157154729668</v>
      </c>
      <c r="T254">
        <f t="shared" si="377"/>
        <v>-0.97403959998579515</v>
      </c>
      <c r="U254">
        <f t="shared" si="378"/>
        <v>4.4190359184310406</v>
      </c>
      <c r="V254">
        <f t="shared" si="379"/>
        <v>5.7598608183280664</v>
      </c>
      <c r="W254">
        <f t="shared" si="380"/>
        <v>1.6702751944673667E-2</v>
      </c>
      <c r="X254">
        <f t="shared" si="381"/>
        <v>252.21806804283037</v>
      </c>
      <c r="Y254">
        <f t="shared" si="382"/>
        <v>329.04167587298099</v>
      </c>
      <c r="Z254">
        <f t="shared" si="383"/>
        <v>5.7428606202635057</v>
      </c>
      <c r="AA254">
        <f t="shared" si="384"/>
        <v>215.73652340124133</v>
      </c>
      <c r="AB254">
        <f t="shared" si="385"/>
        <v>3.765312650157457</v>
      </c>
      <c r="AC254">
        <f t="shared" si="386"/>
        <v>23.437480417008736</v>
      </c>
      <c r="AD254">
        <f t="shared" si="387"/>
        <v>-2.206228582891402E-3</v>
      </c>
      <c r="AE254">
        <f t="shared" si="388"/>
        <v>23.435274188425844</v>
      </c>
      <c r="AF254">
        <f t="shared" si="389"/>
        <v>2456630.5</v>
      </c>
      <c r="AG254">
        <f t="shared" si="390"/>
        <v>0.139233401779603</v>
      </c>
      <c r="AH254">
        <f t="shared" si="391"/>
        <v>4.8646871429365319</v>
      </c>
      <c r="AI254">
        <f t="shared" si="392"/>
        <v>10.129061167024032</v>
      </c>
      <c r="AJ254">
        <f t="shared" si="393"/>
        <v>0.40902269569567296</v>
      </c>
      <c r="AK254">
        <f t="shared" si="394"/>
        <v>17.550061167024033</v>
      </c>
      <c r="AL254">
        <f t="shared" si="395"/>
        <v>12.521176470206701</v>
      </c>
      <c r="AM254">
        <f t="shared" si="396"/>
        <v>0.21853575562834859</v>
      </c>
      <c r="AN254">
        <f t="shared" si="397"/>
        <v>0.98560491466441524</v>
      </c>
      <c r="AO254" t="s">
        <v>137</v>
      </c>
      <c r="AP254">
        <f t="shared" si="398"/>
        <v>252.21516984369521</v>
      </c>
      <c r="AQ254">
        <f t="shared" si="399"/>
        <v>252</v>
      </c>
      <c r="AR254">
        <f t="shared" si="400"/>
        <v>12</v>
      </c>
      <c r="AS254">
        <f t="shared" si="401"/>
        <v>54</v>
      </c>
      <c r="AT254">
        <f t="shared" si="402"/>
        <v>4.4019851372491932</v>
      </c>
      <c r="AU254">
        <f t="shared" si="403"/>
        <v>250.72974103515378</v>
      </c>
      <c r="AV254" s="18">
        <f t="shared" si="371"/>
        <v>16.715316069010253</v>
      </c>
      <c r="AW254">
        <f t="shared" si="404"/>
        <v>4.3760595137361689</v>
      </c>
      <c r="AX254">
        <f t="shared" si="405"/>
        <v>-22.253568010590811</v>
      </c>
      <c r="AY254" t="str">
        <f t="shared" si="406"/>
        <v>NEGATIF</v>
      </c>
      <c r="AZ254">
        <f t="shared" si="407"/>
        <v>22</v>
      </c>
      <c r="BA254">
        <f t="shared" si="408"/>
        <v>15</v>
      </c>
      <c r="BB254">
        <f t="shared" si="409"/>
        <v>12</v>
      </c>
      <c r="BC254">
        <f t="shared" si="410"/>
        <v>-0.38839803210129403</v>
      </c>
      <c r="BD254">
        <f t="shared" si="411"/>
        <v>0.39152281963314317</v>
      </c>
      <c r="BE254">
        <f t="shared" si="412"/>
        <v>0.12222152900771403</v>
      </c>
      <c r="BF254">
        <f t="shared" si="413"/>
        <v>1.9428132568574878</v>
      </c>
      <c r="BG254">
        <f t="shared" si="414"/>
        <v>28.168693421357165</v>
      </c>
      <c r="BH254">
        <f t="shared" si="415"/>
        <v>16.715316069010253</v>
      </c>
      <c r="BI254">
        <f t="shared" si="416"/>
        <v>208.16869342135718</v>
      </c>
      <c r="BJ254">
        <f t="shared" si="417"/>
        <v>208</v>
      </c>
      <c r="BK254">
        <f t="shared" si="418"/>
        <v>10</v>
      </c>
      <c r="BL254">
        <f t="shared" si="419"/>
        <v>7</v>
      </c>
      <c r="BM254">
        <f t="shared" si="420"/>
        <v>58.276285619494807</v>
      </c>
      <c r="BN254" t="str">
        <f t="shared" si="421"/>
        <v>POSITIF</v>
      </c>
      <c r="BO254">
        <f t="shared" si="422"/>
        <v>58</v>
      </c>
      <c r="BP254">
        <f t="shared" si="423"/>
        <v>16</v>
      </c>
      <c r="BQ254">
        <f t="shared" si="424"/>
        <v>34</v>
      </c>
    </row>
    <row r="255" spans="1:69">
      <c r="A255">
        <f t="shared" si="425"/>
        <v>7.0027777777777782</v>
      </c>
      <c r="B255">
        <f t="shared" si="429"/>
        <v>111.315</v>
      </c>
      <c r="C255">
        <f>INT(G3/15)</f>
        <v>7</v>
      </c>
      <c r="D255">
        <f>L3</f>
        <v>2013</v>
      </c>
      <c r="E255">
        <f>L2</f>
        <v>12</v>
      </c>
      <c r="F255">
        <f>L4+1</f>
        <v>4</v>
      </c>
      <c r="H255">
        <v>12</v>
      </c>
      <c r="I255">
        <v>30</v>
      </c>
      <c r="J255">
        <f t="shared" si="432"/>
        <v>12.5</v>
      </c>
      <c r="L255">
        <f t="shared" si="372"/>
        <v>20</v>
      </c>
      <c r="M255">
        <f t="shared" si="373"/>
        <v>-13</v>
      </c>
      <c r="N255">
        <f t="shared" si="374"/>
        <v>2456630.729166667</v>
      </c>
      <c r="O255">
        <f t="shared" si="431"/>
        <v>7.9272234243593946E-4</v>
      </c>
      <c r="P255">
        <f t="shared" si="426"/>
        <v>2456630.7299593892</v>
      </c>
      <c r="Q255">
        <f t="shared" si="427"/>
        <v>0.13923969772455017</v>
      </c>
      <c r="R255">
        <f t="shared" si="375"/>
        <v>253.20237480311516</v>
      </c>
      <c r="S255">
        <f t="shared" si="376"/>
        <v>330.02598214287718</v>
      </c>
      <c r="T255">
        <f t="shared" si="377"/>
        <v>-0.97373896125090154</v>
      </c>
      <c r="U255">
        <f t="shared" si="378"/>
        <v>4.4192151141830882</v>
      </c>
      <c r="V255">
        <f t="shared" si="379"/>
        <v>5.7600400055212182</v>
      </c>
      <c r="W255">
        <f t="shared" si="380"/>
        <v>1.6702751932695568E-2</v>
      </c>
      <c r="X255">
        <f t="shared" si="381"/>
        <v>252.22863584186427</v>
      </c>
      <c r="Y255">
        <f t="shared" si="382"/>
        <v>329.0522431816263</v>
      </c>
      <c r="Z255">
        <f t="shared" si="383"/>
        <v>5.7430450545924403</v>
      </c>
      <c r="AA255">
        <f t="shared" si="384"/>
        <v>215.73597179950806</v>
      </c>
      <c r="AB255">
        <f t="shared" si="385"/>
        <v>3.765303022891052</v>
      </c>
      <c r="AC255">
        <f t="shared" si="386"/>
        <v>23.43748041330004</v>
      </c>
      <c r="AD255">
        <f t="shared" si="387"/>
        <v>-2.2062743593337531E-3</v>
      </c>
      <c r="AE255">
        <f t="shared" si="388"/>
        <v>23.435274138940706</v>
      </c>
      <c r="AF255">
        <f t="shared" si="389"/>
        <v>2456630.5</v>
      </c>
      <c r="AG255">
        <f t="shared" si="390"/>
        <v>0.139233401779603</v>
      </c>
      <c r="AH255">
        <f t="shared" si="391"/>
        <v>4.8646871429365319</v>
      </c>
      <c r="AI255">
        <f t="shared" si="392"/>
        <v>10.379745644361531</v>
      </c>
      <c r="AJ255">
        <f t="shared" si="393"/>
        <v>0.40902269483199438</v>
      </c>
      <c r="AK255">
        <f t="shared" si="394"/>
        <v>17.80074564436153</v>
      </c>
      <c r="AL255">
        <f t="shared" si="395"/>
        <v>16.270124068286211</v>
      </c>
      <c r="AM255">
        <f t="shared" si="396"/>
        <v>0.28396723469956914</v>
      </c>
      <c r="AN255">
        <f t="shared" si="397"/>
        <v>0.98560337509586327</v>
      </c>
      <c r="AO255" t="s">
        <v>137</v>
      </c>
      <c r="AP255">
        <f t="shared" si="398"/>
        <v>252.2257376053754</v>
      </c>
      <c r="AQ255">
        <f t="shared" si="399"/>
        <v>252</v>
      </c>
      <c r="AR255">
        <f t="shared" si="400"/>
        <v>13</v>
      </c>
      <c r="AS255">
        <f t="shared" si="401"/>
        <v>32</v>
      </c>
      <c r="AT255">
        <f t="shared" si="402"/>
        <v>4.4021695794850793</v>
      </c>
      <c r="AU255">
        <f t="shared" si="403"/>
        <v>250.74106059713677</v>
      </c>
      <c r="AV255" s="18">
        <f t="shared" si="371"/>
        <v>16.716070706475783</v>
      </c>
      <c r="AW255">
        <f t="shared" si="404"/>
        <v>4.3762570773626557</v>
      </c>
      <c r="AX255">
        <f t="shared" si="405"/>
        <v>-22.254954643038193</v>
      </c>
      <c r="AY255" t="str">
        <f t="shared" si="406"/>
        <v>NEGATIF</v>
      </c>
      <c r="AZ255">
        <f t="shared" si="407"/>
        <v>22</v>
      </c>
      <c r="BA255">
        <f t="shared" si="408"/>
        <v>15</v>
      </c>
      <c r="BB255">
        <f t="shared" si="409"/>
        <v>17</v>
      </c>
      <c r="BC255">
        <f t="shared" si="410"/>
        <v>-0.38842223340301579</v>
      </c>
      <c r="BD255">
        <f t="shared" si="411"/>
        <v>0.49163644618754893</v>
      </c>
      <c r="BE255">
        <f t="shared" si="412"/>
        <v>0.12222152900771403</v>
      </c>
      <c r="BF255">
        <f t="shared" si="413"/>
        <v>1.9428132568574878</v>
      </c>
      <c r="BG255">
        <f t="shared" si="414"/>
        <v>33.320889130993699</v>
      </c>
      <c r="BH255">
        <f t="shared" si="415"/>
        <v>16.716070706475783</v>
      </c>
      <c r="BI255">
        <f t="shared" si="416"/>
        <v>213.32088913099369</v>
      </c>
      <c r="BJ255">
        <f t="shared" si="417"/>
        <v>213</v>
      </c>
      <c r="BK255">
        <f t="shared" si="418"/>
        <v>19</v>
      </c>
      <c r="BL255">
        <f t="shared" si="419"/>
        <v>15</v>
      </c>
      <c r="BM255">
        <f t="shared" si="420"/>
        <v>56.68268081012053</v>
      </c>
      <c r="BN255" t="str">
        <f t="shared" si="421"/>
        <v>POSITIF</v>
      </c>
      <c r="BO255">
        <f t="shared" si="422"/>
        <v>56</v>
      </c>
      <c r="BP255">
        <f t="shared" si="423"/>
        <v>40</v>
      </c>
      <c r="BQ255">
        <f t="shared" si="424"/>
        <v>57</v>
      </c>
    </row>
    <row r="256" spans="1:69">
      <c r="A256">
        <f t="shared" si="425"/>
        <v>7.0027777777777782</v>
      </c>
      <c r="B256">
        <f t="shared" si="429"/>
        <v>111.315</v>
      </c>
      <c r="C256">
        <f>INT(G3/15)</f>
        <v>7</v>
      </c>
      <c r="D256">
        <f>L3</f>
        <v>2013</v>
      </c>
      <c r="E256">
        <f>L2</f>
        <v>12</v>
      </c>
      <c r="F256">
        <f>L4+1</f>
        <v>4</v>
      </c>
      <c r="H256">
        <v>12</v>
      </c>
      <c r="I256">
        <v>45</v>
      </c>
      <c r="J256">
        <f t="shared" si="432"/>
        <v>12.75</v>
      </c>
      <c r="L256">
        <f t="shared" si="372"/>
        <v>20</v>
      </c>
      <c r="M256">
        <f t="shared" si="373"/>
        <v>-13</v>
      </c>
      <c r="N256">
        <f t="shared" si="374"/>
        <v>2456630.7395833335</v>
      </c>
      <c r="O256">
        <f t="shared" si="431"/>
        <v>7.9272234243593946E-4</v>
      </c>
      <c r="P256">
        <f t="shared" si="426"/>
        <v>2456630.7403760557</v>
      </c>
      <c r="Q256">
        <f t="shared" si="427"/>
        <v>0.13923998291733625</v>
      </c>
      <c r="R256">
        <f t="shared" si="375"/>
        <v>253.21264196295488</v>
      </c>
      <c r="S256">
        <f t="shared" si="376"/>
        <v>330.03624881232827</v>
      </c>
      <c r="T256">
        <f t="shared" si="377"/>
        <v>-0.97343828952879552</v>
      </c>
      <c r="U256">
        <f t="shared" si="378"/>
        <v>4.41939430992712</v>
      </c>
      <c r="V256">
        <f t="shared" si="379"/>
        <v>5.7602191927063533</v>
      </c>
      <c r="W256">
        <f t="shared" si="380"/>
        <v>1.6702751920717473E-2</v>
      </c>
      <c r="X256">
        <f t="shared" si="381"/>
        <v>252.23920367342609</v>
      </c>
      <c r="Y256">
        <f t="shared" si="382"/>
        <v>329.06281052279945</v>
      </c>
      <c r="Z256">
        <f t="shared" si="383"/>
        <v>5.7432294894890941</v>
      </c>
      <c r="AA256">
        <f t="shared" si="384"/>
        <v>215.73542019779941</v>
      </c>
      <c r="AB256">
        <f t="shared" si="385"/>
        <v>3.765293395625076</v>
      </c>
      <c r="AC256">
        <f t="shared" si="386"/>
        <v>23.437480409591345</v>
      </c>
      <c r="AD256">
        <f t="shared" si="387"/>
        <v>-2.2063201186417118E-3</v>
      </c>
      <c r="AE256">
        <f t="shared" si="388"/>
        <v>23.435274089472703</v>
      </c>
      <c r="AF256">
        <f t="shared" si="389"/>
        <v>2456630.5</v>
      </c>
      <c r="AG256">
        <f t="shared" si="390"/>
        <v>0.139233401779603</v>
      </c>
      <c r="AH256">
        <f t="shared" si="391"/>
        <v>4.8646871429365319</v>
      </c>
      <c r="AI256">
        <f t="shared" si="392"/>
        <v>10.630430121699032</v>
      </c>
      <c r="AJ256">
        <f t="shared" si="393"/>
        <v>0.40902269396861485</v>
      </c>
      <c r="AK256">
        <f t="shared" si="394"/>
        <v>18.051430121699031</v>
      </c>
      <c r="AL256">
        <f t="shared" si="395"/>
        <v>20.019071407380196</v>
      </c>
      <c r="AM256">
        <f t="shared" si="396"/>
        <v>0.34939870925063948</v>
      </c>
      <c r="AN256">
        <f t="shared" si="397"/>
        <v>0.98560183600086282</v>
      </c>
      <c r="AO256" t="s">
        <v>137</v>
      </c>
      <c r="AP256">
        <f t="shared" si="398"/>
        <v>252.23630539958322</v>
      </c>
      <c r="AQ256">
        <f t="shared" si="399"/>
        <v>252</v>
      </c>
      <c r="AR256">
        <f t="shared" si="400"/>
        <v>14</v>
      </c>
      <c r="AS256">
        <f t="shared" si="401"/>
        <v>10</v>
      </c>
      <c r="AT256">
        <f t="shared" si="402"/>
        <v>4.4023540222886783</v>
      </c>
      <c r="AU256">
        <f t="shared" si="403"/>
        <v>250.75238041810528</v>
      </c>
      <c r="AV256" s="18">
        <f t="shared" si="371"/>
        <v>16.716825361207018</v>
      </c>
      <c r="AW256">
        <f t="shared" si="404"/>
        <v>4.3764546455092921</v>
      </c>
      <c r="AX256">
        <f t="shared" si="405"/>
        <v>-22.256340495873857</v>
      </c>
      <c r="AY256" t="str">
        <f t="shared" si="406"/>
        <v>NEGATIF</v>
      </c>
      <c r="AZ256">
        <f t="shared" si="407"/>
        <v>22</v>
      </c>
      <c r="BA256">
        <f t="shared" si="408"/>
        <v>15</v>
      </c>
      <c r="BB256">
        <f t="shared" si="409"/>
        <v>22</v>
      </c>
      <c r="BC256">
        <f t="shared" si="410"/>
        <v>-0.38844642109794625</v>
      </c>
      <c r="BD256">
        <f t="shared" si="411"/>
        <v>0.58155922502783219</v>
      </c>
      <c r="BE256">
        <f t="shared" si="412"/>
        <v>0.12222152900771403</v>
      </c>
      <c r="BF256">
        <f t="shared" si="413"/>
        <v>1.9428132568574878</v>
      </c>
      <c r="BG256">
        <f t="shared" si="414"/>
        <v>37.896162470820407</v>
      </c>
      <c r="BH256">
        <f t="shared" si="415"/>
        <v>16.716825361207018</v>
      </c>
      <c r="BI256">
        <f t="shared" si="416"/>
        <v>217.8961624708204</v>
      </c>
      <c r="BJ256">
        <f t="shared" si="417"/>
        <v>217</v>
      </c>
      <c r="BK256">
        <f t="shared" si="418"/>
        <v>53</v>
      </c>
      <c r="BL256">
        <f t="shared" si="419"/>
        <v>46</v>
      </c>
      <c r="BM256">
        <f t="shared" si="420"/>
        <v>54.777212547106657</v>
      </c>
      <c r="BN256" t="str">
        <f t="shared" si="421"/>
        <v>POSITIF</v>
      </c>
      <c r="BO256">
        <f t="shared" si="422"/>
        <v>54</v>
      </c>
      <c r="BP256">
        <f t="shared" si="423"/>
        <v>46</v>
      </c>
      <c r="BQ256">
        <f t="shared" si="424"/>
        <v>37</v>
      </c>
    </row>
    <row r="257" spans="1:69">
      <c r="A257">
        <f t="shared" si="425"/>
        <v>7.0027777777777782</v>
      </c>
      <c r="B257">
        <f t="shared" si="429"/>
        <v>111.315</v>
      </c>
      <c r="C257">
        <f>INT(G3/15)</f>
        <v>7</v>
      </c>
      <c r="D257">
        <f>L3</f>
        <v>2013</v>
      </c>
      <c r="E257">
        <f>L2</f>
        <v>12</v>
      </c>
      <c r="F257">
        <f>L4+1</f>
        <v>4</v>
      </c>
      <c r="H257">
        <v>13</v>
      </c>
      <c r="I257">
        <v>0</v>
      </c>
      <c r="J257">
        <f t="shared" si="432"/>
        <v>13</v>
      </c>
      <c r="L257">
        <f t="shared" si="372"/>
        <v>20</v>
      </c>
      <c r="M257">
        <f t="shared" si="373"/>
        <v>-13</v>
      </c>
      <c r="N257">
        <f t="shared" si="374"/>
        <v>2456630.75</v>
      </c>
      <c r="O257">
        <f t="shared" si="431"/>
        <v>7.9272234243593946E-4</v>
      </c>
      <c r="P257">
        <f t="shared" si="426"/>
        <v>2456630.7507927222</v>
      </c>
      <c r="Q257">
        <f t="shared" si="427"/>
        <v>0.13924026811012233</v>
      </c>
      <c r="R257">
        <f t="shared" si="375"/>
        <v>253.2229091227955</v>
      </c>
      <c r="S257">
        <f t="shared" si="376"/>
        <v>330.04651548177935</v>
      </c>
      <c r="T257">
        <f t="shared" si="377"/>
        <v>-0.97313758481602586</v>
      </c>
      <c r="U257">
        <f t="shared" si="378"/>
        <v>4.4195735056711678</v>
      </c>
      <c r="V257">
        <f t="shared" si="379"/>
        <v>5.7603983798914884</v>
      </c>
      <c r="W257">
        <f t="shared" si="380"/>
        <v>1.6702751908739374E-2</v>
      </c>
      <c r="X257">
        <f t="shared" si="381"/>
        <v>252.24977153797948</v>
      </c>
      <c r="Y257">
        <f t="shared" si="382"/>
        <v>329.07337789696334</v>
      </c>
      <c r="Z257">
        <f t="shared" si="383"/>
        <v>5.7434139249615432</v>
      </c>
      <c r="AA257">
        <f t="shared" si="384"/>
        <v>215.73486859609076</v>
      </c>
      <c r="AB257">
        <f t="shared" si="385"/>
        <v>3.7652837683591005</v>
      </c>
      <c r="AC257">
        <f t="shared" si="386"/>
        <v>23.437480405882649</v>
      </c>
      <c r="AD257">
        <f t="shared" si="387"/>
        <v>-2.2063658608132909E-3</v>
      </c>
      <c r="AE257">
        <f t="shared" si="388"/>
        <v>23.435274040021834</v>
      </c>
      <c r="AF257">
        <f t="shared" si="389"/>
        <v>2456630.5</v>
      </c>
      <c r="AG257">
        <f t="shared" si="390"/>
        <v>0.139233401779603</v>
      </c>
      <c r="AH257">
        <f t="shared" si="391"/>
        <v>4.8646871429365319</v>
      </c>
      <c r="AI257">
        <f t="shared" si="392"/>
        <v>10.881114599036533</v>
      </c>
      <c r="AJ257">
        <f t="shared" si="393"/>
        <v>0.40902269310553435</v>
      </c>
      <c r="AK257">
        <f t="shared" si="394"/>
        <v>18.302114599036532</v>
      </c>
      <c r="AL257">
        <f t="shared" si="395"/>
        <v>23.768018487096647</v>
      </c>
      <c r="AM257">
        <f t="shared" si="396"/>
        <v>0.41483017927471788</v>
      </c>
      <c r="AN257">
        <f t="shared" si="397"/>
        <v>0.98560029737939936</v>
      </c>
      <c r="AO257" t="s">
        <v>137</v>
      </c>
      <c r="AP257">
        <f t="shared" si="398"/>
        <v>252.24687322678236</v>
      </c>
      <c r="AQ257">
        <f t="shared" si="399"/>
        <v>252</v>
      </c>
      <c r="AR257">
        <f t="shared" si="400"/>
        <v>14</v>
      </c>
      <c r="AS257">
        <f t="shared" si="401"/>
        <v>48</v>
      </c>
      <c r="AT257">
        <f t="shared" si="402"/>
        <v>4.4025384656680853</v>
      </c>
      <c r="AU257">
        <f t="shared" si="403"/>
        <v>250.76370049845133</v>
      </c>
      <c r="AV257" s="18">
        <f t="shared" si="371"/>
        <v>16.717580033230089</v>
      </c>
      <c r="AW257">
        <f t="shared" si="404"/>
        <v>4.3766522181829215</v>
      </c>
      <c r="AX257">
        <f t="shared" si="405"/>
        <v>-22.257725569081728</v>
      </c>
      <c r="AY257" t="str">
        <f t="shared" si="406"/>
        <v>NEGATIF</v>
      </c>
      <c r="AZ257">
        <f t="shared" si="407"/>
        <v>22</v>
      </c>
      <c r="BA257">
        <f t="shared" si="408"/>
        <v>15</v>
      </c>
      <c r="BB257">
        <f t="shared" si="409"/>
        <v>27</v>
      </c>
      <c r="BC257">
        <f t="shared" si="410"/>
        <v>-0.38847059518580473</v>
      </c>
      <c r="BD257">
        <f t="shared" si="411"/>
        <v>0.66141280898652566</v>
      </c>
      <c r="BE257">
        <f t="shared" si="412"/>
        <v>0.12222152900771403</v>
      </c>
      <c r="BF257">
        <f t="shared" si="413"/>
        <v>1.9428132568574878</v>
      </c>
      <c r="BG257">
        <f t="shared" si="414"/>
        <v>41.930512364300085</v>
      </c>
      <c r="BH257">
        <f t="shared" si="415"/>
        <v>16.717580033230089</v>
      </c>
      <c r="BI257">
        <f t="shared" si="416"/>
        <v>221.93051236430009</v>
      </c>
      <c r="BJ257">
        <f t="shared" si="417"/>
        <v>221</v>
      </c>
      <c r="BK257">
        <f t="shared" si="418"/>
        <v>55</v>
      </c>
      <c r="BL257">
        <f t="shared" si="419"/>
        <v>49</v>
      </c>
      <c r="BM257">
        <f t="shared" si="420"/>
        <v>52.607713747792275</v>
      </c>
      <c r="BN257" t="str">
        <f t="shared" si="421"/>
        <v>POSITIF</v>
      </c>
      <c r="BO257">
        <f t="shared" si="422"/>
        <v>52</v>
      </c>
      <c r="BP257">
        <f t="shared" si="423"/>
        <v>36</v>
      </c>
      <c r="BQ257">
        <f t="shared" si="424"/>
        <v>27</v>
      </c>
    </row>
    <row r="258" spans="1:69">
      <c r="A258">
        <f t="shared" si="425"/>
        <v>7.0027777777777782</v>
      </c>
      <c r="B258">
        <f t="shared" si="429"/>
        <v>111.315</v>
      </c>
      <c r="C258">
        <f>INT(G3/15)</f>
        <v>7</v>
      </c>
      <c r="D258">
        <f>L3</f>
        <v>2013</v>
      </c>
      <c r="E258">
        <f>L2</f>
        <v>12</v>
      </c>
      <c r="F258">
        <f>L4+1</f>
        <v>4</v>
      </c>
      <c r="H258">
        <v>13</v>
      </c>
      <c r="I258">
        <v>15</v>
      </c>
      <c r="J258">
        <f t="shared" si="432"/>
        <v>13.25</v>
      </c>
      <c r="L258">
        <f t="shared" si="372"/>
        <v>20</v>
      </c>
      <c r="M258">
        <f t="shared" si="373"/>
        <v>-13</v>
      </c>
      <c r="N258">
        <f t="shared" si="374"/>
        <v>2456630.760416667</v>
      </c>
      <c r="O258">
        <f t="shared" si="431"/>
        <v>7.9272234243593946E-4</v>
      </c>
      <c r="P258">
        <f t="shared" si="426"/>
        <v>2456630.7612093892</v>
      </c>
      <c r="Q258">
        <f t="shared" si="427"/>
        <v>0.13924055330292115</v>
      </c>
      <c r="R258">
        <f t="shared" si="375"/>
        <v>253.23317628309451</v>
      </c>
      <c r="S258">
        <f t="shared" si="376"/>
        <v>330.05678215168973</v>
      </c>
      <c r="T258">
        <f t="shared" si="377"/>
        <v>-0.97283684710913609</v>
      </c>
      <c r="U258">
        <f t="shared" si="378"/>
        <v>4.4197527014232154</v>
      </c>
      <c r="V258">
        <f t="shared" si="379"/>
        <v>5.7605775670846402</v>
      </c>
      <c r="W258">
        <f t="shared" si="380"/>
        <v>1.6702751896761278E-2</v>
      </c>
      <c r="X258">
        <f t="shared" si="381"/>
        <v>252.26033943598537</v>
      </c>
      <c r="Y258">
        <f t="shared" si="382"/>
        <v>329.0839453045806</v>
      </c>
      <c r="Z258">
        <f t="shared" si="383"/>
        <v>5.7435983610178649</v>
      </c>
      <c r="AA258">
        <f t="shared" si="384"/>
        <v>215.73431699435744</v>
      </c>
      <c r="AB258">
        <f t="shared" si="385"/>
        <v>3.7652741410926946</v>
      </c>
      <c r="AC258">
        <f t="shared" si="386"/>
        <v>23.437480402173954</v>
      </c>
      <c r="AD258">
        <f t="shared" si="387"/>
        <v>-2.2064115858464995E-3</v>
      </c>
      <c r="AE258">
        <f t="shared" si="388"/>
        <v>23.435273990588108</v>
      </c>
      <c r="AF258">
        <f t="shared" si="389"/>
        <v>2456630.5</v>
      </c>
      <c r="AG258">
        <f t="shared" si="390"/>
        <v>0.139233401779603</v>
      </c>
      <c r="AH258">
        <f t="shared" si="391"/>
        <v>4.8646871429365319</v>
      </c>
      <c r="AI258">
        <f t="shared" si="392"/>
        <v>11.131799076374032</v>
      </c>
      <c r="AJ258">
        <f t="shared" si="393"/>
        <v>0.40902269224275312</v>
      </c>
      <c r="AK258">
        <f t="shared" si="394"/>
        <v>18.552799076374033</v>
      </c>
      <c r="AL258">
        <f t="shared" si="395"/>
        <v>27.51696530704665</v>
      </c>
      <c r="AM258">
        <f t="shared" si="396"/>
        <v>0.48026164476501648</v>
      </c>
      <c r="AN258">
        <f t="shared" si="397"/>
        <v>0.98559875923145757</v>
      </c>
      <c r="AO258" t="s">
        <v>137</v>
      </c>
      <c r="AP258">
        <f t="shared" si="398"/>
        <v>252.25744108743373</v>
      </c>
      <c r="AQ258">
        <f t="shared" si="399"/>
        <v>252</v>
      </c>
      <c r="AR258">
        <f t="shared" si="400"/>
        <v>15</v>
      </c>
      <c r="AS258">
        <f t="shared" si="401"/>
        <v>26</v>
      </c>
      <c r="AT258">
        <f t="shared" si="402"/>
        <v>4.4027229096313434</v>
      </c>
      <c r="AU258">
        <f t="shared" si="403"/>
        <v>250.77502083856382</v>
      </c>
      <c r="AV258" s="18">
        <f t="shared" si="371"/>
        <v>16.718334722570923</v>
      </c>
      <c r="AW258">
        <f t="shared" si="404"/>
        <v>4.3768497953903296</v>
      </c>
      <c r="AX258">
        <f t="shared" si="405"/>
        <v>-22.259109862645243</v>
      </c>
      <c r="AY258" t="str">
        <f t="shared" si="406"/>
        <v>NEGATIF</v>
      </c>
      <c r="AZ258">
        <f t="shared" si="407"/>
        <v>22</v>
      </c>
      <c r="BA258">
        <f t="shared" si="408"/>
        <v>15</v>
      </c>
      <c r="BB258">
        <f t="shared" si="409"/>
        <v>32</v>
      </c>
      <c r="BC258">
        <f t="shared" si="410"/>
        <v>-0.38849475566630226</v>
      </c>
      <c r="BD258">
        <f t="shared" si="411"/>
        <v>0.73182549780522854</v>
      </c>
      <c r="BE258">
        <f t="shared" si="412"/>
        <v>0.12222152900771403</v>
      </c>
      <c r="BF258">
        <f t="shared" si="413"/>
        <v>1.9428132568574878</v>
      </c>
      <c r="BG258">
        <f t="shared" si="414"/>
        <v>45.474631295210507</v>
      </c>
      <c r="BH258">
        <f t="shared" si="415"/>
        <v>16.718334722570923</v>
      </c>
      <c r="BI258">
        <f t="shared" si="416"/>
        <v>225.47463129521051</v>
      </c>
      <c r="BJ258">
        <f t="shared" si="417"/>
        <v>225</v>
      </c>
      <c r="BK258">
        <f t="shared" si="418"/>
        <v>28</v>
      </c>
      <c r="BL258">
        <f t="shared" si="419"/>
        <v>28</v>
      </c>
      <c r="BM258">
        <f t="shared" si="420"/>
        <v>50.217571563293085</v>
      </c>
      <c r="BN258" t="str">
        <f t="shared" si="421"/>
        <v>POSITIF</v>
      </c>
      <c r="BO258">
        <f t="shared" si="422"/>
        <v>50</v>
      </c>
      <c r="BP258">
        <f t="shared" si="423"/>
        <v>13</v>
      </c>
      <c r="BQ258">
        <f t="shared" si="424"/>
        <v>3</v>
      </c>
    </row>
    <row r="259" spans="1:69">
      <c r="A259">
        <f t="shared" si="425"/>
        <v>7.0027777777777782</v>
      </c>
      <c r="B259">
        <f t="shared" si="429"/>
        <v>111.315</v>
      </c>
      <c r="C259">
        <f>INT(G3/15)</f>
        <v>7</v>
      </c>
      <c r="D259">
        <f>L3</f>
        <v>2013</v>
      </c>
      <c r="E259">
        <f>L2</f>
        <v>12</v>
      </c>
      <c r="F259">
        <f>L4+1</f>
        <v>4</v>
      </c>
      <c r="H259">
        <v>13</v>
      </c>
      <c r="I259">
        <v>30</v>
      </c>
      <c r="J259">
        <f t="shared" si="432"/>
        <v>13.5</v>
      </c>
      <c r="L259">
        <f t="shared" si="372"/>
        <v>20</v>
      </c>
      <c r="M259">
        <f t="shared" si="373"/>
        <v>-13</v>
      </c>
      <c r="N259">
        <f t="shared" si="374"/>
        <v>2456630.7708333335</v>
      </c>
      <c r="O259">
        <f t="shared" si="431"/>
        <v>7.9272234243593946E-4</v>
      </c>
      <c r="P259">
        <f t="shared" si="426"/>
        <v>2456630.7716260557</v>
      </c>
      <c r="Q259">
        <f t="shared" si="427"/>
        <v>0.13924083849570723</v>
      </c>
      <c r="R259">
        <f t="shared" si="375"/>
        <v>253.24344344293513</v>
      </c>
      <c r="S259">
        <f t="shared" si="376"/>
        <v>330.06704882114082</v>
      </c>
      <c r="T259">
        <f t="shared" si="377"/>
        <v>-0.97253607644503703</v>
      </c>
      <c r="U259">
        <f t="shared" si="378"/>
        <v>4.4199318971672623</v>
      </c>
      <c r="V259">
        <f t="shared" si="379"/>
        <v>5.7607567542697753</v>
      </c>
      <c r="W259">
        <f t="shared" si="380"/>
        <v>1.6702751884783183E-2</v>
      </c>
      <c r="X259">
        <f t="shared" si="381"/>
        <v>252.27090736649009</v>
      </c>
      <c r="Y259">
        <f t="shared" si="382"/>
        <v>329.09451274469581</v>
      </c>
      <c r="Z259">
        <f t="shared" si="383"/>
        <v>5.7437827976413827</v>
      </c>
      <c r="AA259">
        <f t="shared" si="384"/>
        <v>215.73376539264879</v>
      </c>
      <c r="AB259">
        <f t="shared" si="385"/>
        <v>3.7652645138267191</v>
      </c>
      <c r="AC259">
        <f t="shared" si="386"/>
        <v>23.437480398465258</v>
      </c>
      <c r="AD259">
        <f t="shared" si="387"/>
        <v>-2.2064572937332246E-3</v>
      </c>
      <c r="AE259">
        <f t="shared" si="388"/>
        <v>23.435273941171523</v>
      </c>
      <c r="AF259">
        <f t="shared" si="389"/>
        <v>2456630.5</v>
      </c>
      <c r="AG259">
        <f t="shared" si="390"/>
        <v>0.139233401779603</v>
      </c>
      <c r="AH259">
        <f t="shared" si="391"/>
        <v>4.8646871429365319</v>
      </c>
      <c r="AI259">
        <f t="shared" si="392"/>
        <v>11.382483553711531</v>
      </c>
      <c r="AJ259">
        <f t="shared" si="393"/>
        <v>0.40902269138027098</v>
      </c>
      <c r="AK259">
        <f t="shared" si="394"/>
        <v>18.80348355371153</v>
      </c>
      <c r="AL259">
        <f t="shared" si="395"/>
        <v>31.265911868356557</v>
      </c>
      <c r="AM259">
        <f t="shared" si="396"/>
        <v>0.54569310574119378</v>
      </c>
      <c r="AN259">
        <f t="shared" si="397"/>
        <v>0.98559722155722884</v>
      </c>
      <c r="AO259" t="s">
        <v>137</v>
      </c>
      <c r="AP259">
        <f t="shared" si="398"/>
        <v>252.26800898058369</v>
      </c>
      <c r="AQ259">
        <f t="shared" si="399"/>
        <v>252</v>
      </c>
      <c r="AR259">
        <f t="shared" si="400"/>
        <v>16</v>
      </c>
      <c r="AS259">
        <f t="shared" si="401"/>
        <v>4</v>
      </c>
      <c r="AT259">
        <f t="shared" si="402"/>
        <v>4.4029073541618091</v>
      </c>
      <c r="AU259">
        <f t="shared" si="403"/>
        <v>250.78634143731637</v>
      </c>
      <c r="AV259" s="18">
        <f t="shared" si="371"/>
        <v>16.719089429154426</v>
      </c>
      <c r="AW259">
        <f t="shared" si="404"/>
        <v>4.3770473771118592</v>
      </c>
      <c r="AX259">
        <f t="shared" si="405"/>
        <v>-22.260493376362614</v>
      </c>
      <c r="AY259" t="str">
        <f t="shared" si="406"/>
        <v>NEGATIF</v>
      </c>
      <c r="AZ259">
        <f t="shared" si="407"/>
        <v>22</v>
      </c>
      <c r="BA259">
        <f t="shared" si="408"/>
        <v>15</v>
      </c>
      <c r="BB259">
        <f t="shared" si="409"/>
        <v>37</v>
      </c>
      <c r="BC259">
        <f t="shared" si="410"/>
        <v>-0.38851890253591687</v>
      </c>
      <c r="BD259">
        <f t="shared" si="411"/>
        <v>0.79368204223187688</v>
      </c>
      <c r="BE259">
        <f t="shared" si="412"/>
        <v>0.12222152900771403</v>
      </c>
      <c r="BF259">
        <f t="shared" si="413"/>
        <v>1.9428132568574878</v>
      </c>
      <c r="BG259">
        <f t="shared" si="414"/>
        <v>48.583878381186345</v>
      </c>
      <c r="BH259">
        <f t="shared" si="415"/>
        <v>16.719089429154426</v>
      </c>
      <c r="BI259">
        <f t="shared" si="416"/>
        <v>228.58387838118634</v>
      </c>
      <c r="BJ259">
        <f t="shared" si="417"/>
        <v>228</v>
      </c>
      <c r="BK259">
        <f t="shared" si="418"/>
        <v>35</v>
      </c>
      <c r="BL259">
        <f t="shared" si="419"/>
        <v>1</v>
      </c>
      <c r="BM259">
        <f t="shared" si="420"/>
        <v>47.644363054017184</v>
      </c>
      <c r="BN259" t="str">
        <f t="shared" si="421"/>
        <v>POSITIF</v>
      </c>
      <c r="BO259">
        <f t="shared" si="422"/>
        <v>47</v>
      </c>
      <c r="BP259">
        <f t="shared" si="423"/>
        <v>38</v>
      </c>
      <c r="BQ259">
        <f t="shared" si="424"/>
        <v>39</v>
      </c>
    </row>
    <row r="260" spans="1:69">
      <c r="A260">
        <f t="shared" si="425"/>
        <v>7.0027777777777782</v>
      </c>
      <c r="B260">
        <f t="shared" si="429"/>
        <v>111.315</v>
      </c>
      <c r="C260">
        <f>INT(G3/15)</f>
        <v>7</v>
      </c>
      <c r="D260">
        <f>L3</f>
        <v>2013</v>
      </c>
      <c r="E260">
        <f>L2</f>
        <v>12</v>
      </c>
      <c r="F260">
        <f>L4+1</f>
        <v>4</v>
      </c>
      <c r="H260">
        <v>13</v>
      </c>
      <c r="I260">
        <v>45</v>
      </c>
      <c r="J260">
        <f t="shared" si="432"/>
        <v>13.75</v>
      </c>
      <c r="L260">
        <f t="shared" si="372"/>
        <v>20</v>
      </c>
      <c r="M260">
        <f t="shared" si="373"/>
        <v>-13</v>
      </c>
      <c r="N260">
        <f t="shared" si="374"/>
        <v>2456630.78125</v>
      </c>
      <c r="O260">
        <f t="shared" si="431"/>
        <v>7.9272234243593946E-4</v>
      </c>
      <c r="P260">
        <f t="shared" si="426"/>
        <v>2456630.7820427222</v>
      </c>
      <c r="Q260">
        <f t="shared" si="427"/>
        <v>0.13924112368849331</v>
      </c>
      <c r="R260">
        <f t="shared" si="375"/>
        <v>253.25371060277575</v>
      </c>
      <c r="S260">
        <f t="shared" si="376"/>
        <v>330.07731549059281</v>
      </c>
      <c r="T260">
        <f t="shared" si="377"/>
        <v>-0.97223527282024957</v>
      </c>
      <c r="U260">
        <f t="shared" si="378"/>
        <v>4.4201110929113101</v>
      </c>
      <c r="V260">
        <f t="shared" si="379"/>
        <v>5.7609359414549264</v>
      </c>
      <c r="W260">
        <f t="shared" si="380"/>
        <v>1.6702751872805083E-2</v>
      </c>
      <c r="X260">
        <f t="shared" si="381"/>
        <v>252.2814753299555</v>
      </c>
      <c r="Y260">
        <f t="shared" si="382"/>
        <v>329.10508021777258</v>
      </c>
      <c r="Z260">
        <f t="shared" si="383"/>
        <v>5.7439672348401887</v>
      </c>
      <c r="AA260">
        <f t="shared" si="384"/>
        <v>215.73321379094014</v>
      </c>
      <c r="AB260">
        <f t="shared" si="385"/>
        <v>3.7652548865607431</v>
      </c>
      <c r="AC260">
        <f t="shared" si="386"/>
        <v>23.437480394756562</v>
      </c>
      <c r="AD260">
        <f t="shared" si="387"/>
        <v>-2.2065029844714839E-3</v>
      </c>
      <c r="AE260">
        <f t="shared" si="388"/>
        <v>23.435273891772091</v>
      </c>
      <c r="AF260">
        <f t="shared" si="389"/>
        <v>2456630.5</v>
      </c>
      <c r="AG260">
        <f t="shared" si="390"/>
        <v>0.139233401779603</v>
      </c>
      <c r="AH260">
        <f t="shared" si="391"/>
        <v>4.8646871429365319</v>
      </c>
      <c r="AI260">
        <f t="shared" si="392"/>
        <v>11.633168031049031</v>
      </c>
      <c r="AJ260">
        <f t="shared" si="393"/>
        <v>0.40902269051808826</v>
      </c>
      <c r="AK260">
        <f t="shared" si="394"/>
        <v>19.054168031049031</v>
      </c>
      <c r="AL260">
        <f t="shared" si="395"/>
        <v>35.014858170636707</v>
      </c>
      <c r="AM260">
        <f t="shared" si="396"/>
        <v>0.61112456219644906</v>
      </c>
      <c r="AN260">
        <f t="shared" si="397"/>
        <v>0.98559568435669842</v>
      </c>
      <c r="AO260" t="s">
        <v>137</v>
      </c>
      <c r="AP260">
        <f t="shared" si="398"/>
        <v>252.27857690669407</v>
      </c>
      <c r="AQ260">
        <f t="shared" si="399"/>
        <v>252</v>
      </c>
      <c r="AR260">
        <f t="shared" si="400"/>
        <v>16</v>
      </c>
      <c r="AS260">
        <f t="shared" si="401"/>
        <v>42</v>
      </c>
      <c r="AT260">
        <f t="shared" si="402"/>
        <v>4.4030917992675427</v>
      </c>
      <c r="AU260">
        <f t="shared" si="403"/>
        <v>250.79766229509875</v>
      </c>
      <c r="AV260" s="18">
        <f t="shared" si="371"/>
        <v>16.719844153006584</v>
      </c>
      <c r="AW260">
        <f t="shared" si="404"/>
        <v>4.377244963354312</v>
      </c>
      <c r="AX260">
        <f t="shared" si="405"/>
        <v>-22.261876110217521</v>
      </c>
      <c r="AY260" t="str">
        <f t="shared" si="406"/>
        <v>NEGATIF</v>
      </c>
      <c r="AZ260">
        <f t="shared" si="407"/>
        <v>22</v>
      </c>
      <c r="BA260">
        <f t="shared" si="408"/>
        <v>15</v>
      </c>
      <c r="BB260">
        <f t="shared" si="409"/>
        <v>42</v>
      </c>
      <c r="BC260">
        <f t="shared" si="410"/>
        <v>-0.38854303579436383</v>
      </c>
      <c r="BD260">
        <f t="shared" si="411"/>
        <v>0.84794864114019441</v>
      </c>
      <c r="BE260">
        <f t="shared" si="412"/>
        <v>0.12222152900771403</v>
      </c>
      <c r="BF260">
        <f t="shared" si="413"/>
        <v>1.9428132568574878</v>
      </c>
      <c r="BG260">
        <f t="shared" si="414"/>
        <v>51.312239542261715</v>
      </c>
      <c r="BH260">
        <f t="shared" si="415"/>
        <v>16.719844153006584</v>
      </c>
      <c r="BI260">
        <f t="shared" si="416"/>
        <v>231.31223954226172</v>
      </c>
      <c r="BJ260">
        <f t="shared" si="417"/>
        <v>231</v>
      </c>
      <c r="BK260">
        <f t="shared" si="418"/>
        <v>18</v>
      </c>
      <c r="BL260">
        <f t="shared" si="419"/>
        <v>44</v>
      </c>
      <c r="BM260">
        <f t="shared" si="420"/>
        <v>44.919691261657434</v>
      </c>
      <c r="BN260" t="str">
        <f t="shared" si="421"/>
        <v>POSITIF</v>
      </c>
      <c r="BO260">
        <f t="shared" si="422"/>
        <v>44</v>
      </c>
      <c r="BP260">
        <f t="shared" si="423"/>
        <v>55</v>
      </c>
      <c r="BQ260">
        <f t="shared" si="424"/>
        <v>10</v>
      </c>
    </row>
    <row r="261" spans="1:69">
      <c r="A261">
        <f t="shared" si="425"/>
        <v>7.0027777777777782</v>
      </c>
      <c r="B261">
        <f t="shared" si="429"/>
        <v>111.315</v>
      </c>
      <c r="C261">
        <f>INT(G3/15)</f>
        <v>7</v>
      </c>
      <c r="D261">
        <f>L3</f>
        <v>2013</v>
      </c>
      <c r="E261">
        <f>L2</f>
        <v>12</v>
      </c>
      <c r="F261">
        <f>L4+1</f>
        <v>4</v>
      </c>
      <c r="H261">
        <v>14</v>
      </c>
      <c r="I261">
        <v>0</v>
      </c>
      <c r="J261">
        <f t="shared" si="432"/>
        <v>14</v>
      </c>
      <c r="L261">
        <f t="shared" si="372"/>
        <v>20</v>
      </c>
      <c r="M261">
        <f t="shared" si="373"/>
        <v>-13</v>
      </c>
      <c r="N261">
        <f t="shared" si="374"/>
        <v>2456630.791666667</v>
      </c>
      <c r="O261">
        <f t="shared" si="431"/>
        <v>7.9272234243593946E-4</v>
      </c>
      <c r="P261">
        <f t="shared" si="426"/>
        <v>2456630.7924593892</v>
      </c>
      <c r="Q261">
        <f t="shared" si="427"/>
        <v>0.13924140888129213</v>
      </c>
      <c r="R261">
        <f t="shared" si="375"/>
        <v>253.26397776307385</v>
      </c>
      <c r="S261">
        <f t="shared" si="376"/>
        <v>330.08758216050228</v>
      </c>
      <c r="T261">
        <f t="shared" si="377"/>
        <v>-0.97193443623139797</v>
      </c>
      <c r="U261">
        <f t="shared" si="378"/>
        <v>4.4202902886633417</v>
      </c>
      <c r="V261">
        <f t="shared" si="379"/>
        <v>5.7611151286480622</v>
      </c>
      <c r="W261">
        <f t="shared" si="380"/>
        <v>1.6702751860826988E-2</v>
      </c>
      <c r="X261">
        <f t="shared" si="381"/>
        <v>252.29204332684245</v>
      </c>
      <c r="Y261">
        <f t="shared" si="382"/>
        <v>329.1156477242709</v>
      </c>
      <c r="Z261">
        <f t="shared" si="383"/>
        <v>5.7441516726223103</v>
      </c>
      <c r="AA261">
        <f t="shared" si="384"/>
        <v>215.73266218920688</v>
      </c>
      <c r="AB261">
        <f t="shared" si="385"/>
        <v>3.7652452592943382</v>
      </c>
      <c r="AC261">
        <f t="shared" si="386"/>
        <v>23.437480391047867</v>
      </c>
      <c r="AD261">
        <f t="shared" si="387"/>
        <v>-2.206548658059285E-3</v>
      </c>
      <c r="AE261">
        <f t="shared" si="388"/>
        <v>23.435273842389808</v>
      </c>
      <c r="AF261">
        <f t="shared" si="389"/>
        <v>2456630.5</v>
      </c>
      <c r="AG261">
        <f t="shared" si="390"/>
        <v>0.139233401779603</v>
      </c>
      <c r="AH261">
        <f t="shared" si="391"/>
        <v>4.8646871429365319</v>
      </c>
      <c r="AI261">
        <f t="shared" si="392"/>
        <v>11.883852508386532</v>
      </c>
      <c r="AJ261">
        <f t="shared" si="393"/>
        <v>0.40902268965620481</v>
      </c>
      <c r="AK261">
        <f t="shared" si="394"/>
        <v>19.304852508386531</v>
      </c>
      <c r="AL261">
        <f t="shared" si="395"/>
        <v>38.763804213498183</v>
      </c>
      <c r="AM261">
        <f t="shared" si="396"/>
        <v>0.67655601412399424</v>
      </c>
      <c r="AN261">
        <f t="shared" si="397"/>
        <v>0.9855941476298512</v>
      </c>
      <c r="AO261" t="s">
        <v>137</v>
      </c>
      <c r="AP261">
        <f t="shared" si="398"/>
        <v>252.28914486622571</v>
      </c>
      <c r="AQ261">
        <f t="shared" si="399"/>
        <v>252</v>
      </c>
      <c r="AR261">
        <f t="shared" si="400"/>
        <v>17</v>
      </c>
      <c r="AS261">
        <f t="shared" si="401"/>
        <v>20</v>
      </c>
      <c r="AT261">
        <f t="shared" si="402"/>
        <v>4.4032762449565874</v>
      </c>
      <c r="AU261">
        <f t="shared" si="403"/>
        <v>250.80898341229977</v>
      </c>
      <c r="AV261" s="18">
        <f t="shared" si="371"/>
        <v>16.720598894153319</v>
      </c>
      <c r="AW261">
        <f t="shared" si="404"/>
        <v>4.3774425541244737</v>
      </c>
      <c r="AX261">
        <f t="shared" si="405"/>
        <v>-22.263258064193391</v>
      </c>
      <c r="AY261" t="str">
        <f t="shared" si="406"/>
        <v>NEGATIF</v>
      </c>
      <c r="AZ261">
        <f t="shared" si="407"/>
        <v>22</v>
      </c>
      <c r="BA261">
        <f t="shared" si="408"/>
        <v>15</v>
      </c>
      <c r="BB261">
        <f t="shared" si="409"/>
        <v>47</v>
      </c>
      <c r="BC261">
        <f t="shared" si="410"/>
        <v>-0.38856715544135373</v>
      </c>
      <c r="BD261">
        <f t="shared" si="411"/>
        <v>0.89556752658449501</v>
      </c>
      <c r="BE261">
        <f t="shared" si="412"/>
        <v>0.12222152900771403</v>
      </c>
      <c r="BF261">
        <f t="shared" si="413"/>
        <v>1.9428132568574878</v>
      </c>
      <c r="BG261">
        <f t="shared" si="414"/>
        <v>53.709208626582004</v>
      </c>
      <c r="BH261">
        <f t="shared" si="415"/>
        <v>16.720598894153319</v>
      </c>
      <c r="BI261">
        <f t="shared" si="416"/>
        <v>233.70920862658201</v>
      </c>
      <c r="BJ261">
        <f t="shared" si="417"/>
        <v>233</v>
      </c>
      <c r="BK261">
        <f t="shared" si="418"/>
        <v>42</v>
      </c>
      <c r="BL261">
        <f t="shared" si="419"/>
        <v>33</v>
      </c>
      <c r="BM261">
        <f t="shared" si="420"/>
        <v>42.069669243394657</v>
      </c>
      <c r="BN261" t="str">
        <f t="shared" si="421"/>
        <v>POSITIF</v>
      </c>
      <c r="BO261">
        <f t="shared" si="422"/>
        <v>42</v>
      </c>
      <c r="BP261">
        <f t="shared" si="423"/>
        <v>4</v>
      </c>
      <c r="BQ261">
        <f t="shared" si="424"/>
        <v>10</v>
      </c>
    </row>
    <row r="262" spans="1:69">
      <c r="A262">
        <f t="shared" si="425"/>
        <v>7.0027777777777782</v>
      </c>
      <c r="B262">
        <f t="shared" si="429"/>
        <v>111.315</v>
      </c>
      <c r="C262">
        <f>INT(G3/15)</f>
        <v>7</v>
      </c>
      <c r="D262">
        <f>L3</f>
        <v>2013</v>
      </c>
      <c r="E262">
        <f>L2</f>
        <v>12</v>
      </c>
      <c r="F262">
        <f>L4+1</f>
        <v>4</v>
      </c>
      <c r="H262">
        <v>14</v>
      </c>
      <c r="I262">
        <v>15</v>
      </c>
      <c r="J262">
        <f t="shared" si="432"/>
        <v>14.25</v>
      </c>
      <c r="L262">
        <f t="shared" si="372"/>
        <v>20</v>
      </c>
      <c r="M262">
        <f t="shared" si="373"/>
        <v>-13</v>
      </c>
      <c r="N262">
        <f t="shared" si="374"/>
        <v>2456630.8020833335</v>
      </c>
      <c r="O262">
        <f t="shared" si="431"/>
        <v>7.9272234243593946E-4</v>
      </c>
      <c r="P262">
        <f t="shared" si="426"/>
        <v>2456630.8028760557</v>
      </c>
      <c r="Q262">
        <f t="shared" si="427"/>
        <v>0.13924169407407819</v>
      </c>
      <c r="R262">
        <f t="shared" si="375"/>
        <v>253.27424492291357</v>
      </c>
      <c r="S262">
        <f t="shared" si="376"/>
        <v>330.09784882995245</v>
      </c>
      <c r="T262">
        <f t="shared" si="377"/>
        <v>-0.97163356671534984</v>
      </c>
      <c r="U262">
        <f t="shared" si="378"/>
        <v>4.4204694844073735</v>
      </c>
      <c r="V262">
        <f t="shared" si="379"/>
        <v>5.7612943158331822</v>
      </c>
      <c r="W262">
        <f t="shared" si="380"/>
        <v>1.6702751848848889E-2</v>
      </c>
      <c r="X262">
        <f t="shared" si="381"/>
        <v>252.30261135619821</v>
      </c>
      <c r="Y262">
        <f t="shared" si="382"/>
        <v>329.1262152632371</v>
      </c>
      <c r="Z262">
        <f t="shared" si="383"/>
        <v>5.7443361109711031</v>
      </c>
      <c r="AA262">
        <f t="shared" si="384"/>
        <v>215.73211058749828</v>
      </c>
      <c r="AB262">
        <f t="shared" si="385"/>
        <v>3.7652356320283635</v>
      </c>
      <c r="AC262">
        <f t="shared" si="386"/>
        <v>23.437480387339171</v>
      </c>
      <c r="AD262">
        <f t="shared" si="387"/>
        <v>-2.2065943144885317E-3</v>
      </c>
      <c r="AE262">
        <f t="shared" si="388"/>
        <v>23.435273793024681</v>
      </c>
      <c r="AF262">
        <f t="shared" si="389"/>
        <v>2456630.5</v>
      </c>
      <c r="AG262">
        <f t="shared" si="390"/>
        <v>0.139233401779603</v>
      </c>
      <c r="AH262">
        <f t="shared" si="391"/>
        <v>4.8646871429365319</v>
      </c>
      <c r="AI262">
        <f t="shared" si="392"/>
        <v>12.134536985724033</v>
      </c>
      <c r="AJ262">
        <f t="shared" si="393"/>
        <v>0.40902268879462078</v>
      </c>
      <c r="AK262">
        <f t="shared" si="394"/>
        <v>19.555536985724032</v>
      </c>
      <c r="AL262">
        <f t="shared" si="395"/>
        <v>42.512749998066695</v>
      </c>
      <c r="AM262">
        <f t="shared" si="396"/>
        <v>0.74198746154347683</v>
      </c>
      <c r="AN262">
        <f t="shared" si="397"/>
        <v>0.98559261137687837</v>
      </c>
      <c r="AO262" t="s">
        <v>137</v>
      </c>
      <c r="AP262">
        <f t="shared" si="398"/>
        <v>252.29971285822594</v>
      </c>
      <c r="AQ262">
        <f t="shared" si="399"/>
        <v>252</v>
      </c>
      <c r="AR262">
        <f t="shared" si="400"/>
        <v>17</v>
      </c>
      <c r="AS262">
        <f t="shared" si="401"/>
        <v>58</v>
      </c>
      <c r="AT262">
        <f t="shared" si="402"/>
        <v>4.4034606912123158</v>
      </c>
      <c r="AU262">
        <f t="shared" si="403"/>
        <v>250.82030478779379</v>
      </c>
      <c r="AV262" s="18">
        <f t="shared" si="371"/>
        <v>16.721353652519586</v>
      </c>
      <c r="AW262">
        <f t="shared" si="404"/>
        <v>4.3776401494026986</v>
      </c>
      <c r="AX262">
        <f t="shared" si="405"/>
        <v>-22.264639238088883</v>
      </c>
      <c r="AY262" t="str">
        <f t="shared" si="406"/>
        <v>NEGATIF</v>
      </c>
      <c r="AZ262">
        <f t="shared" si="407"/>
        <v>22</v>
      </c>
      <c r="BA262">
        <f t="shared" si="408"/>
        <v>15</v>
      </c>
      <c r="BB262">
        <f t="shared" si="409"/>
        <v>52</v>
      </c>
      <c r="BC262">
        <f t="shared" si="410"/>
        <v>-0.3885912614733727</v>
      </c>
      <c r="BD262">
        <f t="shared" si="411"/>
        <v>0.93740252917439759</v>
      </c>
      <c r="BE262">
        <f t="shared" si="412"/>
        <v>0.12222152900771403</v>
      </c>
      <c r="BF262">
        <f t="shared" si="413"/>
        <v>1.9428132568574878</v>
      </c>
      <c r="BG262">
        <f t="shared" si="414"/>
        <v>55.818529165529483</v>
      </c>
      <c r="BH262">
        <f t="shared" si="415"/>
        <v>16.721353652519586</v>
      </c>
      <c r="BI262">
        <f t="shared" si="416"/>
        <v>235.81852916552947</v>
      </c>
      <c r="BJ262">
        <f t="shared" si="417"/>
        <v>235</v>
      </c>
      <c r="BK262">
        <f t="shared" si="418"/>
        <v>49</v>
      </c>
      <c r="BL262">
        <f t="shared" si="419"/>
        <v>6</v>
      </c>
      <c r="BM262">
        <f t="shared" si="420"/>
        <v>39.115668907203649</v>
      </c>
      <c r="BN262" t="str">
        <f t="shared" si="421"/>
        <v>POSITIF</v>
      </c>
      <c r="BO262">
        <f t="shared" si="422"/>
        <v>39</v>
      </c>
      <c r="BP262">
        <f t="shared" si="423"/>
        <v>6</v>
      </c>
      <c r="BQ262">
        <f t="shared" si="424"/>
        <v>56</v>
      </c>
    </row>
    <row r="263" spans="1:69">
      <c r="A263">
        <f t="shared" si="425"/>
        <v>7.0027777777777782</v>
      </c>
      <c r="B263">
        <f t="shared" si="429"/>
        <v>111.315</v>
      </c>
      <c r="C263">
        <f>INT(G3/15)</f>
        <v>7</v>
      </c>
      <c r="D263">
        <f>L3</f>
        <v>2013</v>
      </c>
      <c r="E263">
        <f>L2</f>
        <v>12</v>
      </c>
      <c r="F263">
        <f>L4+1</f>
        <v>4</v>
      </c>
      <c r="H263">
        <v>14</v>
      </c>
      <c r="I263">
        <v>30</v>
      </c>
      <c r="J263">
        <f t="shared" si="432"/>
        <v>14.5</v>
      </c>
      <c r="L263">
        <f t="shared" si="372"/>
        <v>20</v>
      </c>
      <c r="M263">
        <f t="shared" si="373"/>
        <v>-13</v>
      </c>
      <c r="N263">
        <f t="shared" si="374"/>
        <v>2456630.8125</v>
      </c>
      <c r="O263">
        <f t="shared" si="431"/>
        <v>7.9272234243593946E-4</v>
      </c>
      <c r="P263">
        <f t="shared" si="426"/>
        <v>2456630.8132927222</v>
      </c>
      <c r="Q263">
        <f t="shared" si="427"/>
        <v>0.13924197926686427</v>
      </c>
      <c r="R263">
        <f t="shared" si="375"/>
        <v>253.28451208275419</v>
      </c>
      <c r="S263">
        <f t="shared" si="376"/>
        <v>330.10811549940445</v>
      </c>
      <c r="T263">
        <f t="shared" si="377"/>
        <v>-0.97133266426860221</v>
      </c>
      <c r="U263">
        <f t="shared" si="378"/>
        <v>4.4206486801514213</v>
      </c>
      <c r="V263">
        <f t="shared" si="379"/>
        <v>5.7614735030183333</v>
      </c>
      <c r="W263">
        <f t="shared" si="380"/>
        <v>1.6702751836870793E-2</v>
      </c>
      <c r="X263">
        <f t="shared" si="381"/>
        <v>252.31317941848559</v>
      </c>
      <c r="Y263">
        <f t="shared" si="382"/>
        <v>329.13678283513582</v>
      </c>
      <c r="Z263">
        <f t="shared" si="383"/>
        <v>5.744520549894677</v>
      </c>
      <c r="AA263">
        <f t="shared" si="384"/>
        <v>215.73155898578963</v>
      </c>
      <c r="AB263">
        <f t="shared" si="385"/>
        <v>3.765226004762388</v>
      </c>
      <c r="AC263">
        <f t="shared" si="386"/>
        <v>23.437480383630476</v>
      </c>
      <c r="AD263">
        <f t="shared" si="387"/>
        <v>-2.2066399537572483E-3</v>
      </c>
      <c r="AE263">
        <f t="shared" si="388"/>
        <v>23.435273743676717</v>
      </c>
      <c r="AF263">
        <f t="shared" si="389"/>
        <v>2456630.5</v>
      </c>
      <c r="AG263">
        <f t="shared" si="390"/>
        <v>0.139233401779603</v>
      </c>
      <c r="AH263">
        <f t="shared" si="391"/>
        <v>4.8646871429365319</v>
      </c>
      <c r="AI263">
        <f t="shared" si="392"/>
        <v>12.385221463061532</v>
      </c>
      <c r="AJ263">
        <f t="shared" si="393"/>
        <v>0.40902268793333635</v>
      </c>
      <c r="AK263">
        <f t="shared" si="394"/>
        <v>19.806221463061533</v>
      </c>
      <c r="AL263">
        <f t="shared" si="395"/>
        <v>46.261695523951417</v>
      </c>
      <c r="AM263">
        <f t="shared" si="396"/>
        <v>0.80741890444807551</v>
      </c>
      <c r="AN263">
        <f t="shared" si="397"/>
        <v>0.9855910755977646</v>
      </c>
      <c r="AO263" t="s">
        <v>137</v>
      </c>
      <c r="AP263">
        <f t="shared" si="398"/>
        <v>252.31028088315753</v>
      </c>
      <c r="AQ263">
        <f t="shared" si="399"/>
        <v>252</v>
      </c>
      <c r="AR263">
        <f t="shared" si="400"/>
        <v>18</v>
      </c>
      <c r="AS263">
        <f t="shared" si="401"/>
        <v>37</v>
      </c>
      <c r="AT263">
        <f t="shared" si="402"/>
        <v>4.4036451380428048</v>
      </c>
      <c r="AU263">
        <f t="shared" si="403"/>
        <v>250.83162642197158</v>
      </c>
      <c r="AV263" s="18">
        <f t="shared" si="371"/>
        <v>16.722108428131438</v>
      </c>
      <c r="AW263">
        <f t="shared" si="404"/>
        <v>4.377837749195808</v>
      </c>
      <c r="AX263">
        <f t="shared" si="405"/>
        <v>-22.266019631887811</v>
      </c>
      <c r="AY263" t="str">
        <f t="shared" si="406"/>
        <v>NEGATIF</v>
      </c>
      <c r="AZ263">
        <f t="shared" si="407"/>
        <v>22</v>
      </c>
      <c r="BA263">
        <f t="shared" si="408"/>
        <v>15</v>
      </c>
      <c r="BB263">
        <f t="shared" si="409"/>
        <v>57</v>
      </c>
      <c r="BC263">
        <f t="shared" si="410"/>
        <v>-0.38861535389013813</v>
      </c>
      <c r="BD263">
        <f t="shared" si="411"/>
        <v>0.97421711755897233</v>
      </c>
      <c r="BE263">
        <f t="shared" si="412"/>
        <v>0.12222152900771403</v>
      </c>
      <c r="BF263">
        <f t="shared" si="413"/>
        <v>1.9428132568574878</v>
      </c>
      <c r="BG263">
        <f t="shared" si="414"/>
        <v>57.677999227964996</v>
      </c>
      <c r="BH263">
        <f t="shared" si="415"/>
        <v>16.722108428131438</v>
      </c>
      <c r="BI263">
        <f t="shared" si="416"/>
        <v>237.67799922796499</v>
      </c>
      <c r="BJ263">
        <f t="shared" si="417"/>
        <v>237</v>
      </c>
      <c r="BK263">
        <f t="shared" si="418"/>
        <v>40</v>
      </c>
      <c r="BL263">
        <f t="shared" si="419"/>
        <v>40</v>
      </c>
      <c r="BM263">
        <f t="shared" si="420"/>
        <v>36.075113847213188</v>
      </c>
      <c r="BN263" t="str">
        <f t="shared" si="421"/>
        <v>POSITIF</v>
      </c>
      <c r="BO263">
        <f t="shared" si="422"/>
        <v>36</v>
      </c>
      <c r="BP263">
        <f t="shared" si="423"/>
        <v>4</v>
      </c>
      <c r="BQ263">
        <f t="shared" si="424"/>
        <v>30</v>
      </c>
    </row>
    <row r="264" spans="1:69">
      <c r="A264">
        <f t="shared" si="425"/>
        <v>7.0027777777777782</v>
      </c>
      <c r="B264">
        <f t="shared" si="429"/>
        <v>111.315</v>
      </c>
      <c r="C264">
        <f>INT(G3/15)</f>
        <v>7</v>
      </c>
      <c r="D264">
        <f>L3</f>
        <v>2013</v>
      </c>
      <c r="E264">
        <f>L2</f>
        <v>12</v>
      </c>
      <c r="F264">
        <f>L4+1</f>
        <v>4</v>
      </c>
      <c r="H264">
        <v>14</v>
      </c>
      <c r="I264">
        <v>45</v>
      </c>
      <c r="J264">
        <f t="shared" si="432"/>
        <v>14.75</v>
      </c>
      <c r="L264">
        <f t="shared" si="372"/>
        <v>20</v>
      </c>
      <c r="M264">
        <f t="shared" si="373"/>
        <v>-13</v>
      </c>
      <c r="N264">
        <f t="shared" si="374"/>
        <v>2456630.822916667</v>
      </c>
      <c r="O264">
        <f t="shared" si="431"/>
        <v>7.9272234243593946E-4</v>
      </c>
      <c r="P264">
        <f t="shared" si="426"/>
        <v>2456630.8237093892</v>
      </c>
      <c r="Q264">
        <f t="shared" si="427"/>
        <v>0.13924226445966309</v>
      </c>
      <c r="R264">
        <f t="shared" si="375"/>
        <v>253.2947792430532</v>
      </c>
      <c r="S264">
        <f t="shared" si="376"/>
        <v>330.11838216931392</v>
      </c>
      <c r="T264">
        <f t="shared" si="377"/>
        <v>-0.97103172888780387</v>
      </c>
      <c r="U264">
        <f t="shared" si="378"/>
        <v>4.4208278759034689</v>
      </c>
      <c r="V264">
        <f t="shared" si="379"/>
        <v>5.7616526902114691</v>
      </c>
      <c r="W264">
        <f t="shared" si="380"/>
        <v>1.6702751824892694E-2</v>
      </c>
      <c r="X264">
        <f t="shared" si="381"/>
        <v>252.3237475141654</v>
      </c>
      <c r="Y264">
        <f t="shared" si="382"/>
        <v>329.14735044042612</v>
      </c>
      <c r="Z264">
        <f t="shared" si="383"/>
        <v>5.7447049894010442</v>
      </c>
      <c r="AA264">
        <f t="shared" si="384"/>
        <v>215.73100738405631</v>
      </c>
      <c r="AB264">
        <f t="shared" si="385"/>
        <v>3.7652163774959817</v>
      </c>
      <c r="AC264">
        <f t="shared" si="386"/>
        <v>23.43748037992178</v>
      </c>
      <c r="AD264">
        <f t="shared" si="387"/>
        <v>-2.2066855758634497E-3</v>
      </c>
      <c r="AE264">
        <f t="shared" si="388"/>
        <v>23.435273694345916</v>
      </c>
      <c r="AF264">
        <f t="shared" si="389"/>
        <v>2456630.5</v>
      </c>
      <c r="AG264">
        <f t="shared" si="390"/>
        <v>0.139233401779603</v>
      </c>
      <c r="AH264">
        <f t="shared" si="391"/>
        <v>4.8646871429365319</v>
      </c>
      <c r="AI264">
        <f t="shared" si="392"/>
        <v>12.635905940399031</v>
      </c>
      <c r="AJ264">
        <f t="shared" si="393"/>
        <v>0.40902268707235145</v>
      </c>
      <c r="AK264">
        <f t="shared" si="394"/>
        <v>20.05690594039903</v>
      </c>
      <c r="AL264">
        <f t="shared" si="395"/>
        <v>50.010640790763802</v>
      </c>
      <c r="AM264">
        <f t="shared" si="396"/>
        <v>0.87285034283100893</v>
      </c>
      <c r="AN264">
        <f t="shared" si="397"/>
        <v>0.98558954029249568</v>
      </c>
      <c r="AO264" t="s">
        <v>137</v>
      </c>
      <c r="AP264">
        <f t="shared" si="398"/>
        <v>252.32084894148127</v>
      </c>
      <c r="AQ264">
        <f t="shared" si="399"/>
        <v>252</v>
      </c>
      <c r="AR264">
        <f t="shared" si="400"/>
        <v>19</v>
      </c>
      <c r="AS264">
        <f t="shared" si="401"/>
        <v>15</v>
      </c>
      <c r="AT264">
        <f t="shared" si="402"/>
        <v>4.4038295854560969</v>
      </c>
      <c r="AU264">
        <f t="shared" si="403"/>
        <v>250.84294831522166</v>
      </c>
      <c r="AV264" s="18">
        <f t="shared" si="371"/>
        <v>16.722863221014777</v>
      </c>
      <c r="AW264">
        <f t="shared" si="404"/>
        <v>4.3780353535105805</v>
      </c>
      <c r="AX264">
        <f t="shared" si="405"/>
        <v>-22.267399245573603</v>
      </c>
      <c r="AY264" t="str">
        <f t="shared" si="406"/>
        <v>NEGATIF</v>
      </c>
      <c r="AZ264">
        <f t="shared" si="407"/>
        <v>22</v>
      </c>
      <c r="BA264">
        <f t="shared" si="408"/>
        <v>16</v>
      </c>
      <c r="BB264">
        <f t="shared" si="409"/>
        <v>2</v>
      </c>
      <c r="BC264">
        <f t="shared" si="410"/>
        <v>-0.38863943269136075</v>
      </c>
      <c r="BD264">
        <f t="shared" si="411"/>
        <v>1.0066709924907367</v>
      </c>
      <c r="BE264">
        <f t="shared" si="412"/>
        <v>0.12222152900771403</v>
      </c>
      <c r="BF264">
        <f t="shared" si="413"/>
        <v>1.9428132568574878</v>
      </c>
      <c r="BG264">
        <f t="shared" si="414"/>
        <v>59.319818148727855</v>
      </c>
      <c r="BH264">
        <f t="shared" si="415"/>
        <v>16.722863221014777</v>
      </c>
      <c r="BI264">
        <f t="shared" si="416"/>
        <v>239.31981814872785</v>
      </c>
      <c r="BJ264">
        <f t="shared" si="417"/>
        <v>239</v>
      </c>
      <c r="BK264">
        <f t="shared" si="418"/>
        <v>19</v>
      </c>
      <c r="BL264">
        <f t="shared" si="419"/>
        <v>11</v>
      </c>
      <c r="BM264">
        <f t="shared" si="420"/>
        <v>32.962208979473097</v>
      </c>
      <c r="BN264" t="str">
        <f t="shared" si="421"/>
        <v>POSITIF</v>
      </c>
      <c r="BO264">
        <f t="shared" si="422"/>
        <v>32</v>
      </c>
      <c r="BP264">
        <f t="shared" si="423"/>
        <v>57</v>
      </c>
      <c r="BQ264">
        <f t="shared" si="424"/>
        <v>43</v>
      </c>
    </row>
    <row r="265" spans="1:69">
      <c r="A265">
        <f t="shared" si="425"/>
        <v>7.0027777777777782</v>
      </c>
      <c r="B265">
        <f t="shared" si="429"/>
        <v>111.315</v>
      </c>
      <c r="C265">
        <f>INT(G3/15)</f>
        <v>7</v>
      </c>
      <c r="D265">
        <f>L3</f>
        <v>2013</v>
      </c>
      <c r="E265">
        <f>L2</f>
        <v>12</v>
      </c>
      <c r="F265">
        <f>L4+1</f>
        <v>4</v>
      </c>
      <c r="H265">
        <v>15</v>
      </c>
      <c r="I265">
        <v>0</v>
      </c>
      <c r="J265">
        <f t="shared" si="432"/>
        <v>15</v>
      </c>
      <c r="L265">
        <f t="shared" si="372"/>
        <v>20</v>
      </c>
      <c r="M265">
        <f t="shared" si="373"/>
        <v>-13</v>
      </c>
      <c r="N265">
        <f t="shared" si="374"/>
        <v>2456630.8333333335</v>
      </c>
      <c r="O265">
        <f t="shared" si="431"/>
        <v>7.9272234243593946E-4</v>
      </c>
      <c r="P265">
        <f t="shared" si="426"/>
        <v>2456630.8341260557</v>
      </c>
      <c r="Q265">
        <f t="shared" si="427"/>
        <v>0.13924254965244917</v>
      </c>
      <c r="R265">
        <f t="shared" si="375"/>
        <v>253.30504640289291</v>
      </c>
      <c r="S265">
        <f t="shared" si="376"/>
        <v>330.128648838765</v>
      </c>
      <c r="T265">
        <f t="shared" si="377"/>
        <v>-0.97073076060981001</v>
      </c>
      <c r="U265">
        <f t="shared" si="378"/>
        <v>4.4210070716474998</v>
      </c>
      <c r="V265">
        <f t="shared" si="379"/>
        <v>5.7618318773966042</v>
      </c>
      <c r="W265">
        <f t="shared" si="380"/>
        <v>1.6702751812914599E-2</v>
      </c>
      <c r="X265">
        <f t="shared" si="381"/>
        <v>252.33431564228312</v>
      </c>
      <c r="Y265">
        <f t="shared" si="382"/>
        <v>329.15791807815521</v>
      </c>
      <c r="Z265">
        <f t="shared" si="383"/>
        <v>5.7448894294735746</v>
      </c>
      <c r="AA265">
        <f t="shared" si="384"/>
        <v>215.73045578234766</v>
      </c>
      <c r="AB265">
        <f t="shared" si="385"/>
        <v>3.7652067502300062</v>
      </c>
      <c r="AC265">
        <f t="shared" si="386"/>
        <v>23.437480376213085</v>
      </c>
      <c r="AD265">
        <f t="shared" si="387"/>
        <v>-2.2067311807990419E-3</v>
      </c>
      <c r="AE265">
        <f t="shared" si="388"/>
        <v>23.435273645032286</v>
      </c>
      <c r="AF265">
        <f t="shared" si="389"/>
        <v>2456630.5</v>
      </c>
      <c r="AG265">
        <f t="shared" si="390"/>
        <v>0.139233401779603</v>
      </c>
      <c r="AH265">
        <f t="shared" si="391"/>
        <v>4.8646871429365319</v>
      </c>
      <c r="AI265">
        <f t="shared" si="392"/>
        <v>12.886590417736532</v>
      </c>
      <c r="AJ265">
        <f t="shared" si="393"/>
        <v>0.40902268621166626</v>
      </c>
      <c r="AK265">
        <f t="shared" si="394"/>
        <v>20.307590417736531</v>
      </c>
      <c r="AL265">
        <f t="shared" si="395"/>
        <v>53.759585799631594</v>
      </c>
      <c r="AM265">
        <f t="shared" si="396"/>
        <v>0.93828177671195989</v>
      </c>
      <c r="AN265">
        <f t="shared" si="397"/>
        <v>0.9855880054612618</v>
      </c>
      <c r="AO265" t="s">
        <v>137</v>
      </c>
      <c r="AP265">
        <f t="shared" si="398"/>
        <v>252.33141703224265</v>
      </c>
      <c r="AQ265">
        <f t="shared" si="399"/>
        <v>252</v>
      </c>
      <c r="AR265">
        <f t="shared" si="400"/>
        <v>19</v>
      </c>
      <c r="AS265">
        <f t="shared" si="401"/>
        <v>53</v>
      </c>
      <c r="AT265">
        <f t="shared" si="402"/>
        <v>4.4040140334355327</v>
      </c>
      <c r="AU265">
        <f t="shared" si="403"/>
        <v>250.85427046641635</v>
      </c>
      <c r="AV265" s="18">
        <f t="shared" si="371"/>
        <v>16.723618031094425</v>
      </c>
      <c r="AW265">
        <f t="shared" si="404"/>
        <v>4.3782329623273366</v>
      </c>
      <c r="AX265">
        <f t="shared" si="405"/>
        <v>-22.268778078944997</v>
      </c>
      <c r="AY265" t="str">
        <f t="shared" si="406"/>
        <v>NEGATIF</v>
      </c>
      <c r="AZ265">
        <f t="shared" si="407"/>
        <v>22</v>
      </c>
      <c r="BA265">
        <f t="shared" si="408"/>
        <v>16</v>
      </c>
      <c r="BB265">
        <f t="shared" si="409"/>
        <v>7</v>
      </c>
      <c r="BC265">
        <f t="shared" si="410"/>
        <v>-0.38866349787352794</v>
      </c>
      <c r="BD265">
        <f t="shared" si="411"/>
        <v>1.0353261383795884</v>
      </c>
      <c r="BE265">
        <f t="shared" si="412"/>
        <v>0.12222152900771403</v>
      </c>
      <c r="BF265">
        <f t="shared" si="413"/>
        <v>1.9428132568574878</v>
      </c>
      <c r="BG265">
        <f t="shared" si="414"/>
        <v>60.771164529078654</v>
      </c>
      <c r="BH265">
        <f t="shared" si="415"/>
        <v>16.723618031094425</v>
      </c>
      <c r="BI265">
        <f t="shared" si="416"/>
        <v>240.77116452907865</v>
      </c>
      <c r="BJ265">
        <f t="shared" si="417"/>
        <v>240</v>
      </c>
      <c r="BK265">
        <f t="shared" si="418"/>
        <v>46</v>
      </c>
      <c r="BL265">
        <f t="shared" si="419"/>
        <v>16</v>
      </c>
      <c r="BM265">
        <f t="shared" si="420"/>
        <v>29.78856678865025</v>
      </c>
      <c r="BN265" t="str">
        <f t="shared" si="421"/>
        <v>POSITIF</v>
      </c>
      <c r="BO265">
        <f t="shared" si="422"/>
        <v>29</v>
      </c>
      <c r="BP265">
        <f t="shared" si="423"/>
        <v>47</v>
      </c>
      <c r="BQ265">
        <f t="shared" si="424"/>
        <v>18</v>
      </c>
    </row>
    <row r="266" spans="1:69">
      <c r="A266">
        <f t="shared" si="425"/>
        <v>7.0027777777777782</v>
      </c>
      <c r="B266">
        <f t="shared" si="429"/>
        <v>111.315</v>
      </c>
      <c r="C266">
        <f>INT(G3/15)</f>
        <v>7</v>
      </c>
      <c r="D266">
        <f>L3</f>
        <v>2013</v>
      </c>
      <c r="E266">
        <f>L2</f>
        <v>12</v>
      </c>
      <c r="F266">
        <f>L4+1</f>
        <v>4</v>
      </c>
      <c r="H266">
        <v>15</v>
      </c>
      <c r="I266">
        <v>15</v>
      </c>
      <c r="J266">
        <f t="shared" si="432"/>
        <v>15.25</v>
      </c>
      <c r="L266">
        <f t="shared" si="372"/>
        <v>20</v>
      </c>
      <c r="M266">
        <f t="shared" si="373"/>
        <v>-13</v>
      </c>
      <c r="N266">
        <f t="shared" si="374"/>
        <v>2456630.84375</v>
      </c>
      <c r="O266">
        <f t="shared" si="431"/>
        <v>7.9272234243593946E-4</v>
      </c>
      <c r="P266">
        <f t="shared" si="426"/>
        <v>2456630.8445427222</v>
      </c>
      <c r="Q266">
        <f t="shared" si="427"/>
        <v>0.13924283484523525</v>
      </c>
      <c r="R266">
        <f t="shared" si="375"/>
        <v>253.31531356273354</v>
      </c>
      <c r="S266">
        <f t="shared" si="376"/>
        <v>330.138915508217</v>
      </c>
      <c r="T266">
        <f t="shared" si="377"/>
        <v>-0.9704297594311676</v>
      </c>
      <c r="U266">
        <f t="shared" si="378"/>
        <v>4.4211862673915476</v>
      </c>
      <c r="V266">
        <f t="shared" si="379"/>
        <v>5.7620110645817553</v>
      </c>
      <c r="W266">
        <f t="shared" si="380"/>
        <v>1.6702751800936499E-2</v>
      </c>
      <c r="X266">
        <f t="shared" si="381"/>
        <v>252.34488380330237</v>
      </c>
      <c r="Y266">
        <f t="shared" si="382"/>
        <v>329.16848574878583</v>
      </c>
      <c r="Z266">
        <f t="shared" si="383"/>
        <v>5.7450738701203452</v>
      </c>
      <c r="AA266">
        <f t="shared" si="384"/>
        <v>215.72990418063901</v>
      </c>
      <c r="AB266">
        <f t="shared" si="385"/>
        <v>3.7651971229640306</v>
      </c>
      <c r="AC266">
        <f t="shared" si="386"/>
        <v>23.437480372504389</v>
      </c>
      <c r="AD266">
        <f t="shared" si="387"/>
        <v>-2.2067767685620548E-3</v>
      </c>
      <c r="AE266">
        <f t="shared" si="388"/>
        <v>23.435273595735826</v>
      </c>
      <c r="AF266">
        <f t="shared" si="389"/>
        <v>2456630.5</v>
      </c>
      <c r="AG266">
        <f t="shared" si="390"/>
        <v>0.139233401779603</v>
      </c>
      <c r="AH266">
        <f t="shared" si="391"/>
        <v>4.8646871429365319</v>
      </c>
      <c r="AI266">
        <f t="shared" si="392"/>
        <v>13.137274895074032</v>
      </c>
      <c r="AJ266">
        <f t="shared" si="393"/>
        <v>0.40902268535128072</v>
      </c>
      <c r="AK266">
        <f t="shared" si="394"/>
        <v>20.558274895074032</v>
      </c>
      <c r="AL266">
        <f t="shared" si="395"/>
        <v>57.50853055016325</v>
      </c>
      <c r="AM266">
        <f t="shared" si="396"/>
        <v>1.0037132060840948</v>
      </c>
      <c r="AN266">
        <f t="shared" si="397"/>
        <v>0.98558647110404851</v>
      </c>
      <c r="AO266" t="s">
        <v>137</v>
      </c>
      <c r="AP266">
        <f t="shared" si="398"/>
        <v>252.34198515590535</v>
      </c>
      <c r="AQ266">
        <f t="shared" si="399"/>
        <v>252</v>
      </c>
      <c r="AR266">
        <f t="shared" si="400"/>
        <v>20</v>
      </c>
      <c r="AS266">
        <f t="shared" si="401"/>
        <v>31</v>
      </c>
      <c r="AT266">
        <f t="shared" si="402"/>
        <v>4.404198481989205</v>
      </c>
      <c r="AU266">
        <f t="shared" si="403"/>
        <v>250.86559287594724</v>
      </c>
      <c r="AV266" s="18">
        <f t="shared" si="371"/>
        <v>16.724372858396482</v>
      </c>
      <c r="AW266">
        <f t="shared" si="404"/>
        <v>4.3784305756529101</v>
      </c>
      <c r="AX266">
        <f t="shared" si="405"/>
        <v>-22.270156131985921</v>
      </c>
      <c r="AY266" t="str">
        <f t="shared" si="406"/>
        <v>NEGATIF</v>
      </c>
      <c r="AZ266">
        <f t="shared" si="407"/>
        <v>22</v>
      </c>
      <c r="BA266">
        <f t="shared" si="408"/>
        <v>16</v>
      </c>
      <c r="BB266">
        <f t="shared" si="409"/>
        <v>12</v>
      </c>
      <c r="BC266">
        <f t="shared" si="410"/>
        <v>-0.38868754943635919</v>
      </c>
      <c r="BD266">
        <f t="shared" si="411"/>
        <v>1.0606569113036117</v>
      </c>
      <c r="BE266">
        <f t="shared" si="412"/>
        <v>0.12222152900771403</v>
      </c>
      <c r="BF266">
        <f t="shared" si="413"/>
        <v>1.9428132568574878</v>
      </c>
      <c r="BG266">
        <f t="shared" si="414"/>
        <v>62.05483403814933</v>
      </c>
      <c r="BH266">
        <f t="shared" si="415"/>
        <v>16.724372858396482</v>
      </c>
      <c r="BI266">
        <f t="shared" si="416"/>
        <v>242.05483403814932</v>
      </c>
      <c r="BJ266">
        <f t="shared" si="417"/>
        <v>242</v>
      </c>
      <c r="BK266">
        <f t="shared" si="418"/>
        <v>3</v>
      </c>
      <c r="BL266">
        <f t="shared" si="419"/>
        <v>17</v>
      </c>
      <c r="BM266">
        <f t="shared" si="420"/>
        <v>26.563724640768591</v>
      </c>
      <c r="BN266" t="str">
        <f t="shared" si="421"/>
        <v>POSITIF</v>
      </c>
      <c r="BO266">
        <f t="shared" si="422"/>
        <v>26</v>
      </c>
      <c r="BP266">
        <f t="shared" si="423"/>
        <v>33</v>
      </c>
      <c r="BQ266">
        <f t="shared" si="424"/>
        <v>49</v>
      </c>
    </row>
    <row r="267" spans="1:69">
      <c r="A267">
        <f t="shared" si="425"/>
        <v>7.0027777777777782</v>
      </c>
      <c r="B267">
        <f t="shared" si="429"/>
        <v>111.315</v>
      </c>
      <c r="C267">
        <f>INT(G3/15)</f>
        <v>7</v>
      </c>
      <c r="D267">
        <f>L3</f>
        <v>2013</v>
      </c>
      <c r="E267">
        <f>L2</f>
        <v>12</v>
      </c>
      <c r="F267">
        <f>L4+1</f>
        <v>4</v>
      </c>
      <c r="H267">
        <v>15</v>
      </c>
      <c r="I267">
        <v>30</v>
      </c>
      <c r="J267">
        <f t="shared" si="432"/>
        <v>15.5</v>
      </c>
      <c r="L267">
        <f t="shared" si="372"/>
        <v>20</v>
      </c>
      <c r="M267">
        <f t="shared" si="373"/>
        <v>-13</v>
      </c>
      <c r="N267">
        <f t="shared" si="374"/>
        <v>2456630.854166667</v>
      </c>
      <c r="O267">
        <f t="shared" si="431"/>
        <v>7.9272234243593946E-4</v>
      </c>
      <c r="P267">
        <f t="shared" si="426"/>
        <v>2456630.8549593892</v>
      </c>
      <c r="Q267">
        <f t="shared" si="427"/>
        <v>0.13924312003803407</v>
      </c>
      <c r="R267">
        <f t="shared" si="375"/>
        <v>253.32558072303254</v>
      </c>
      <c r="S267">
        <f t="shared" si="376"/>
        <v>330.14918217812647</v>
      </c>
      <c r="T267">
        <f t="shared" si="377"/>
        <v>-0.97012872534849959</v>
      </c>
      <c r="U267">
        <f t="shared" si="378"/>
        <v>4.4213654631435952</v>
      </c>
      <c r="V267">
        <f t="shared" si="379"/>
        <v>5.7621902517748911</v>
      </c>
      <c r="W267">
        <f t="shared" si="380"/>
        <v>1.6702751788958404E-2</v>
      </c>
      <c r="X267">
        <f t="shared" si="381"/>
        <v>252.35545199768404</v>
      </c>
      <c r="Y267">
        <f t="shared" si="382"/>
        <v>329.17905345277796</v>
      </c>
      <c r="Z267">
        <f t="shared" si="383"/>
        <v>5.7452583113493843</v>
      </c>
      <c r="AA267">
        <f t="shared" si="384"/>
        <v>215.72935257890575</v>
      </c>
      <c r="AB267">
        <f t="shared" si="385"/>
        <v>3.7651874956976257</v>
      </c>
      <c r="AC267">
        <f t="shared" si="386"/>
        <v>23.437480368795693</v>
      </c>
      <c r="AD267">
        <f t="shared" si="387"/>
        <v>-2.2068223391505082E-3</v>
      </c>
      <c r="AE267">
        <f t="shared" si="388"/>
        <v>23.435273546456543</v>
      </c>
      <c r="AF267">
        <f t="shared" si="389"/>
        <v>2456630.5</v>
      </c>
      <c r="AG267">
        <f t="shared" si="390"/>
        <v>0.139233401779603</v>
      </c>
      <c r="AH267">
        <f t="shared" si="391"/>
        <v>4.8646871429365319</v>
      </c>
      <c r="AI267">
        <f t="shared" si="392"/>
        <v>13.387959372411531</v>
      </c>
      <c r="AJ267">
        <f t="shared" si="393"/>
        <v>0.40902268449119494</v>
      </c>
      <c r="AK267">
        <f t="shared" si="394"/>
        <v>20.808959372411532</v>
      </c>
      <c r="AL267">
        <f t="shared" si="395"/>
        <v>61.257475041970238</v>
      </c>
      <c r="AM267">
        <f t="shared" si="396"/>
        <v>1.0691446309406323</v>
      </c>
      <c r="AN267">
        <f t="shared" si="397"/>
        <v>0.98558493722084117</v>
      </c>
      <c r="AO267" t="s">
        <v>137</v>
      </c>
      <c r="AP267">
        <f t="shared" si="398"/>
        <v>252.35255331293018</v>
      </c>
      <c r="AQ267">
        <f t="shared" si="399"/>
        <v>252</v>
      </c>
      <c r="AR267">
        <f t="shared" si="400"/>
        <v>21</v>
      </c>
      <c r="AS267">
        <f t="shared" si="401"/>
        <v>9</v>
      </c>
      <c r="AT267">
        <f t="shared" si="402"/>
        <v>4.4043829311251557</v>
      </c>
      <c r="AU267">
        <f t="shared" si="403"/>
        <v>250.87691554420275</v>
      </c>
      <c r="AV267" s="18">
        <f t="shared" si="371"/>
        <v>16.72512770294685</v>
      </c>
      <c r="AW267">
        <f t="shared" si="404"/>
        <v>4.3786281934940794</v>
      </c>
      <c r="AX267">
        <f t="shared" si="405"/>
        <v>-22.271533404679808</v>
      </c>
      <c r="AY267" t="str">
        <f t="shared" si="406"/>
        <v>NEGATIF</v>
      </c>
      <c r="AZ267">
        <f t="shared" si="407"/>
        <v>22</v>
      </c>
      <c r="BA267">
        <f t="shared" si="408"/>
        <v>16</v>
      </c>
      <c r="BB267">
        <f t="shared" si="409"/>
        <v>17</v>
      </c>
      <c r="BC267">
        <f t="shared" si="410"/>
        <v>-0.38871158737956535</v>
      </c>
      <c r="BD267">
        <f t="shared" si="411"/>
        <v>1.0830611707443543</v>
      </c>
      <c r="BE267">
        <f t="shared" si="412"/>
        <v>0.12222152900771403</v>
      </c>
      <c r="BF267">
        <f t="shared" si="413"/>
        <v>1.9428132568574878</v>
      </c>
      <c r="BG267">
        <f t="shared" si="414"/>
        <v>63.189849914396952</v>
      </c>
      <c r="BH267">
        <f t="shared" si="415"/>
        <v>16.72512770294685</v>
      </c>
      <c r="BI267">
        <f t="shared" si="416"/>
        <v>243.18984991439694</v>
      </c>
      <c r="BJ267">
        <f t="shared" si="417"/>
        <v>243</v>
      </c>
      <c r="BK267">
        <f t="shared" si="418"/>
        <v>11</v>
      </c>
      <c r="BL267">
        <f t="shared" si="419"/>
        <v>23</v>
      </c>
      <c r="BM267">
        <f t="shared" si="420"/>
        <v>23.295563072970548</v>
      </c>
      <c r="BN267" t="str">
        <f t="shared" si="421"/>
        <v>POSITIF</v>
      </c>
      <c r="BO267">
        <f t="shared" si="422"/>
        <v>23</v>
      </c>
      <c r="BP267">
        <f t="shared" si="423"/>
        <v>17</v>
      </c>
      <c r="BQ267">
        <f t="shared" si="424"/>
        <v>44</v>
      </c>
    </row>
    <row r="268" spans="1:69">
      <c r="A268">
        <f t="shared" si="425"/>
        <v>7.0027777777777782</v>
      </c>
      <c r="B268">
        <f t="shared" si="429"/>
        <v>111.315</v>
      </c>
      <c r="C268">
        <f>INT(G3/15)</f>
        <v>7</v>
      </c>
      <c r="D268">
        <f>L3</f>
        <v>2013</v>
      </c>
      <c r="E268">
        <f>L2</f>
        <v>12</v>
      </c>
      <c r="F268">
        <f>L4+1</f>
        <v>4</v>
      </c>
      <c r="H268">
        <v>15</v>
      </c>
      <c r="I268">
        <v>45</v>
      </c>
      <c r="J268">
        <f t="shared" si="432"/>
        <v>15.75</v>
      </c>
      <c r="L268">
        <f t="shared" si="372"/>
        <v>20</v>
      </c>
      <c r="M268">
        <f t="shared" si="373"/>
        <v>-13</v>
      </c>
      <c r="N268">
        <f t="shared" si="374"/>
        <v>2456630.8645833335</v>
      </c>
      <c r="O268">
        <f t="shared" si="431"/>
        <v>7.9272234243593946E-4</v>
      </c>
      <c r="P268">
        <f t="shared" si="426"/>
        <v>2456630.8653760557</v>
      </c>
      <c r="Q268">
        <f t="shared" si="427"/>
        <v>0.13924340523082016</v>
      </c>
      <c r="R268">
        <f t="shared" si="375"/>
        <v>253.33584788287317</v>
      </c>
      <c r="S268">
        <f t="shared" si="376"/>
        <v>330.15944884757755</v>
      </c>
      <c r="T268">
        <f t="shared" si="377"/>
        <v>-0.96982765839867391</v>
      </c>
      <c r="U268">
        <f t="shared" si="378"/>
        <v>4.421544658887643</v>
      </c>
      <c r="V268">
        <f t="shared" si="379"/>
        <v>5.7623694389600262</v>
      </c>
      <c r="W268">
        <f t="shared" si="380"/>
        <v>1.6702751776980305E-2</v>
      </c>
      <c r="X268">
        <f t="shared" si="381"/>
        <v>252.36602022447448</v>
      </c>
      <c r="Y268">
        <f t="shared" si="382"/>
        <v>329.18962118917887</v>
      </c>
      <c r="Z268">
        <f t="shared" si="383"/>
        <v>5.7454427531440624</v>
      </c>
      <c r="AA268">
        <f t="shared" si="384"/>
        <v>215.7288009771971</v>
      </c>
      <c r="AB268">
        <f t="shared" si="385"/>
        <v>3.7651778684316501</v>
      </c>
      <c r="AC268">
        <f t="shared" si="386"/>
        <v>23.437480365086998</v>
      </c>
      <c r="AD268">
        <f t="shared" si="387"/>
        <v>-2.2068678925563248E-3</v>
      </c>
      <c r="AE268">
        <f t="shared" si="388"/>
        <v>23.435273497194441</v>
      </c>
      <c r="AF268">
        <f t="shared" si="389"/>
        <v>2456630.5</v>
      </c>
      <c r="AG268">
        <f t="shared" si="390"/>
        <v>0.139233401779603</v>
      </c>
      <c r="AH268">
        <f t="shared" si="391"/>
        <v>4.8646871429365319</v>
      </c>
      <c r="AI268">
        <f t="shared" si="392"/>
        <v>13.638643849749032</v>
      </c>
      <c r="AJ268">
        <f t="shared" si="393"/>
        <v>0.40902268363140909</v>
      </c>
      <c r="AK268">
        <f t="shared" si="394"/>
        <v>21.059643849749033</v>
      </c>
      <c r="AL268">
        <f t="shared" si="395"/>
        <v>65.006419276179457</v>
      </c>
      <c r="AM268">
        <f t="shared" si="396"/>
        <v>1.1345760513012406</v>
      </c>
      <c r="AN268">
        <f t="shared" si="397"/>
        <v>0.98558340381182974</v>
      </c>
      <c r="AO268" t="s">
        <v>137</v>
      </c>
      <c r="AP268">
        <f t="shared" si="398"/>
        <v>252.36312150236353</v>
      </c>
      <c r="AQ268">
        <f t="shared" si="399"/>
        <v>252</v>
      </c>
      <c r="AR268">
        <f t="shared" si="400"/>
        <v>21</v>
      </c>
      <c r="AS268">
        <f t="shared" si="401"/>
        <v>47</v>
      </c>
      <c r="AT268">
        <f t="shared" si="402"/>
        <v>4.4045673808267427</v>
      </c>
      <c r="AU268">
        <f t="shared" si="403"/>
        <v>250.88823847005602</v>
      </c>
      <c r="AV268" s="18">
        <f t="shared" si="371"/>
        <v>16.725882564670403</v>
      </c>
      <c r="AW268">
        <f t="shared" si="404"/>
        <v>4.3788258158311786</v>
      </c>
      <c r="AX268">
        <f t="shared" si="405"/>
        <v>-22.272909896825848</v>
      </c>
      <c r="AY268" t="str">
        <f t="shared" si="406"/>
        <v>NEGATIF</v>
      </c>
      <c r="AZ268">
        <f t="shared" si="407"/>
        <v>22</v>
      </c>
      <c r="BA268">
        <f t="shared" si="408"/>
        <v>16</v>
      </c>
      <c r="BB268">
        <f t="shared" si="409"/>
        <v>22</v>
      </c>
      <c r="BC268">
        <f t="shared" si="410"/>
        <v>-0.38873561169964155</v>
      </c>
      <c r="BD268">
        <f t="shared" si="411"/>
        <v>1.1028709348472838</v>
      </c>
      <c r="BE268">
        <f t="shared" si="412"/>
        <v>0.12222152900771403</v>
      </c>
      <c r="BF268">
        <f t="shared" si="413"/>
        <v>1.9428132568574878</v>
      </c>
      <c r="BG268">
        <f t="shared" si="414"/>
        <v>64.19200712820539</v>
      </c>
      <c r="BH268">
        <f t="shared" si="415"/>
        <v>16.725882564670403</v>
      </c>
      <c r="BI268">
        <f t="shared" si="416"/>
        <v>244.19200712820538</v>
      </c>
      <c r="BJ268">
        <f t="shared" si="417"/>
        <v>244</v>
      </c>
      <c r="BK268">
        <f t="shared" si="418"/>
        <v>11</v>
      </c>
      <c r="BL268">
        <f t="shared" si="419"/>
        <v>31</v>
      </c>
      <c r="BM268">
        <f t="shared" si="420"/>
        <v>19.990640259622982</v>
      </c>
      <c r="BN268" t="str">
        <f t="shared" si="421"/>
        <v>POSITIF</v>
      </c>
      <c r="BO268">
        <f t="shared" si="422"/>
        <v>19</v>
      </c>
      <c r="BP268">
        <f t="shared" si="423"/>
        <v>59</v>
      </c>
      <c r="BQ268">
        <f t="shared" si="424"/>
        <v>26</v>
      </c>
    </row>
    <row r="269" spans="1:69">
      <c r="A269">
        <f t="shared" si="425"/>
        <v>7.0027777777777782</v>
      </c>
      <c r="B269">
        <f t="shared" si="429"/>
        <v>111.315</v>
      </c>
      <c r="C269">
        <f>INT(G3/15)</f>
        <v>7</v>
      </c>
      <c r="D269">
        <f>L3</f>
        <v>2013</v>
      </c>
      <c r="E269">
        <f>L2</f>
        <v>12</v>
      </c>
      <c r="F269">
        <f>L4+1</f>
        <v>4</v>
      </c>
      <c r="H269">
        <v>16</v>
      </c>
      <c r="I269">
        <v>0</v>
      </c>
      <c r="J269">
        <f t="shared" si="432"/>
        <v>16</v>
      </c>
      <c r="L269">
        <f t="shared" si="372"/>
        <v>20</v>
      </c>
      <c r="M269">
        <f t="shared" si="373"/>
        <v>-13</v>
      </c>
      <c r="N269">
        <f t="shared" si="374"/>
        <v>2456630.875</v>
      </c>
      <c r="O269">
        <f t="shared" si="431"/>
        <v>7.9272234243593946E-4</v>
      </c>
      <c r="P269">
        <f t="shared" si="426"/>
        <v>2456630.8757927222</v>
      </c>
      <c r="Q269">
        <f t="shared" si="427"/>
        <v>0.13924369042360624</v>
      </c>
      <c r="R269">
        <f t="shared" si="375"/>
        <v>253.34611504271288</v>
      </c>
      <c r="S269">
        <f t="shared" si="376"/>
        <v>330.16971551702954</v>
      </c>
      <c r="T269">
        <f t="shared" si="377"/>
        <v>-0.96952655857823711</v>
      </c>
      <c r="U269">
        <f t="shared" si="378"/>
        <v>4.4217238546316739</v>
      </c>
      <c r="V269">
        <f t="shared" si="379"/>
        <v>5.7625486261451773</v>
      </c>
      <c r="W269">
        <f t="shared" si="380"/>
        <v>1.6702751765002209E-2</v>
      </c>
      <c r="X269">
        <f t="shared" si="381"/>
        <v>252.37658848413466</v>
      </c>
      <c r="Y269">
        <f t="shared" si="382"/>
        <v>329.20018895845129</v>
      </c>
      <c r="Z269">
        <f t="shared" si="383"/>
        <v>5.7456271955124576</v>
      </c>
      <c r="AA269">
        <f t="shared" si="384"/>
        <v>215.72824937548845</v>
      </c>
      <c r="AB269">
        <f t="shared" si="385"/>
        <v>3.7651682411656746</v>
      </c>
      <c r="AC269">
        <f t="shared" si="386"/>
        <v>23.437480361378302</v>
      </c>
      <c r="AD269">
        <f t="shared" si="387"/>
        <v>-2.2069134287775291E-3</v>
      </c>
      <c r="AE269">
        <f t="shared" si="388"/>
        <v>23.435273447949523</v>
      </c>
      <c r="AF269">
        <f t="shared" si="389"/>
        <v>2456630.5</v>
      </c>
      <c r="AG269">
        <f t="shared" si="390"/>
        <v>0.139233401779603</v>
      </c>
      <c r="AH269">
        <f t="shared" si="391"/>
        <v>4.8646871429365319</v>
      </c>
      <c r="AI269">
        <f t="shared" si="392"/>
        <v>13.889328327086531</v>
      </c>
      <c r="AJ269">
        <f t="shared" si="393"/>
        <v>0.40902268277192316</v>
      </c>
      <c r="AK269">
        <f t="shared" si="394"/>
        <v>21.31032832708653</v>
      </c>
      <c r="AL269">
        <f t="shared" si="395"/>
        <v>68.755363252402546</v>
      </c>
      <c r="AM269">
        <f t="shared" si="396"/>
        <v>1.2000074671591414</v>
      </c>
      <c r="AN269">
        <f t="shared" si="397"/>
        <v>0.98558187087699989</v>
      </c>
      <c r="AO269" t="s">
        <v>137</v>
      </c>
      <c r="AP269">
        <f t="shared" si="398"/>
        <v>252.37368972466635</v>
      </c>
      <c r="AQ269">
        <f t="shared" si="399"/>
        <v>252</v>
      </c>
      <c r="AR269">
        <f t="shared" si="400"/>
        <v>22</v>
      </c>
      <c r="AS269">
        <f t="shared" si="401"/>
        <v>25</v>
      </c>
      <c r="AT269">
        <f t="shared" si="402"/>
        <v>4.4047518311020095</v>
      </c>
      <c r="AU269">
        <f t="shared" si="403"/>
        <v>250.89956165389543</v>
      </c>
      <c r="AV269" s="18">
        <f t="shared" si="371"/>
        <v>16.726637443593027</v>
      </c>
      <c r="AW269">
        <f t="shared" si="404"/>
        <v>4.3790234426709844</v>
      </c>
      <c r="AX269">
        <f t="shared" si="405"/>
        <v>-22.274285608407599</v>
      </c>
      <c r="AY269" t="str">
        <f t="shared" si="406"/>
        <v>NEGATIF</v>
      </c>
      <c r="AZ269">
        <f t="shared" si="407"/>
        <v>22</v>
      </c>
      <c r="BA269">
        <f t="shared" si="408"/>
        <v>16</v>
      </c>
      <c r="BB269">
        <f t="shared" si="409"/>
        <v>27</v>
      </c>
      <c r="BC269">
        <f t="shared" si="410"/>
        <v>-0.38875962239630096</v>
      </c>
      <c r="BD269">
        <f t="shared" si="411"/>
        <v>1.1203618778508537</v>
      </c>
      <c r="BE269">
        <f t="shared" si="412"/>
        <v>0.12222152900771403</v>
      </c>
      <c r="BF269">
        <f t="shared" si="413"/>
        <v>1.9428132568574878</v>
      </c>
      <c r="BG269">
        <f t="shared" si="414"/>
        <v>65.074336974073006</v>
      </c>
      <c r="BH269">
        <f t="shared" si="415"/>
        <v>16.726637443593027</v>
      </c>
      <c r="BI269">
        <f t="shared" si="416"/>
        <v>245.07433697407299</v>
      </c>
      <c r="BJ269">
        <f t="shared" si="417"/>
        <v>245</v>
      </c>
      <c r="BK269">
        <f t="shared" si="418"/>
        <v>4</v>
      </c>
      <c r="BL269">
        <f t="shared" si="419"/>
        <v>27</v>
      </c>
      <c r="BM269">
        <f t="shared" si="420"/>
        <v>16.654458251375392</v>
      </c>
      <c r="BN269" t="str">
        <f t="shared" si="421"/>
        <v>POSITIF</v>
      </c>
      <c r="BO269">
        <f t="shared" si="422"/>
        <v>16</v>
      </c>
      <c r="BP269">
        <f t="shared" si="423"/>
        <v>39</v>
      </c>
      <c r="BQ269">
        <f t="shared" si="424"/>
        <v>16</v>
      </c>
    </row>
    <row r="270" spans="1:69">
      <c r="A270">
        <f t="shared" si="425"/>
        <v>7.0027777777777782</v>
      </c>
      <c r="B270">
        <f t="shared" si="429"/>
        <v>111.315</v>
      </c>
      <c r="C270">
        <f>INT(G3/15)</f>
        <v>7</v>
      </c>
      <c r="D270">
        <f>L3</f>
        <v>2013</v>
      </c>
      <c r="E270">
        <f>L2</f>
        <v>12</v>
      </c>
      <c r="F270">
        <f>L4+1</f>
        <v>4</v>
      </c>
      <c r="H270">
        <v>16</v>
      </c>
      <c r="I270">
        <v>15</v>
      </c>
      <c r="J270">
        <f t="shared" si="432"/>
        <v>16.25</v>
      </c>
      <c r="L270">
        <f t="shared" si="372"/>
        <v>20</v>
      </c>
      <c r="M270">
        <f t="shared" si="373"/>
        <v>-13</v>
      </c>
      <c r="N270">
        <f t="shared" si="374"/>
        <v>2456630.885416667</v>
      </c>
      <c r="O270">
        <f t="shared" si="431"/>
        <v>7.9272234243593946E-4</v>
      </c>
      <c r="P270">
        <f t="shared" si="426"/>
        <v>2456630.8862093892</v>
      </c>
      <c r="Q270">
        <f t="shared" si="427"/>
        <v>0.13924397561640506</v>
      </c>
      <c r="R270">
        <f t="shared" si="375"/>
        <v>253.35638220301189</v>
      </c>
      <c r="S270">
        <f t="shared" si="376"/>
        <v>330.17998218693901</v>
      </c>
      <c r="T270">
        <f t="shared" si="377"/>
        <v>-0.96922542588381122</v>
      </c>
      <c r="U270">
        <f t="shared" si="378"/>
        <v>4.4219030503837224</v>
      </c>
      <c r="V270">
        <f t="shared" si="379"/>
        <v>5.7627278133383131</v>
      </c>
      <c r="W270">
        <f t="shared" si="380"/>
        <v>1.670275175302411E-2</v>
      </c>
      <c r="X270">
        <f t="shared" si="381"/>
        <v>252.38715677712807</v>
      </c>
      <c r="Y270">
        <f t="shared" si="382"/>
        <v>329.21075676105522</v>
      </c>
      <c r="Z270">
        <f t="shared" si="383"/>
        <v>5.7458116384625972</v>
      </c>
      <c r="AA270">
        <f t="shared" si="384"/>
        <v>215.72769777375512</v>
      </c>
      <c r="AB270">
        <f t="shared" si="385"/>
        <v>3.7651586138992683</v>
      </c>
      <c r="AC270">
        <f t="shared" si="386"/>
        <v>23.437480357669607</v>
      </c>
      <c r="AD270">
        <f t="shared" si="387"/>
        <v>-2.2069589478121549E-3</v>
      </c>
      <c r="AE270">
        <f t="shared" si="388"/>
        <v>23.435273398721794</v>
      </c>
      <c r="AF270">
        <f t="shared" si="389"/>
        <v>2456630.5</v>
      </c>
      <c r="AG270">
        <f t="shared" si="390"/>
        <v>0.139233401779603</v>
      </c>
      <c r="AH270">
        <f t="shared" si="391"/>
        <v>4.8646871429365319</v>
      </c>
      <c r="AI270">
        <f t="shared" si="392"/>
        <v>14.140012804424032</v>
      </c>
      <c r="AJ270">
        <f t="shared" si="393"/>
        <v>0.40902268191273716</v>
      </c>
      <c r="AK270">
        <f t="shared" si="394"/>
        <v>21.561012804424031</v>
      </c>
      <c r="AL270">
        <f t="shared" si="395"/>
        <v>72.504306970248109</v>
      </c>
      <c r="AM270">
        <f t="shared" si="396"/>
        <v>1.2654388785075039</v>
      </c>
      <c r="AN270">
        <f t="shared" si="397"/>
        <v>0.98558033841633674</v>
      </c>
      <c r="AO270" t="s">
        <v>137</v>
      </c>
      <c r="AP270">
        <f t="shared" si="398"/>
        <v>252.38425798030212</v>
      </c>
      <c r="AQ270">
        <f t="shared" si="399"/>
        <v>252</v>
      </c>
      <c r="AR270">
        <f t="shared" si="400"/>
        <v>23</v>
      </c>
      <c r="AS270">
        <f t="shared" si="401"/>
        <v>3</v>
      </c>
      <c r="AT270">
        <f t="shared" si="402"/>
        <v>4.4049362819590456</v>
      </c>
      <c r="AU270">
        <f t="shared" si="403"/>
        <v>250.91088509611237</v>
      </c>
      <c r="AV270" s="18">
        <f t="shared" si="371"/>
        <v>16.727392339740824</v>
      </c>
      <c r="AW270">
        <f t="shared" si="404"/>
        <v>4.3792210740203297</v>
      </c>
      <c r="AX270">
        <f t="shared" si="405"/>
        <v>-22.275660539408854</v>
      </c>
      <c r="AY270" t="str">
        <f t="shared" si="406"/>
        <v>NEGATIF</v>
      </c>
      <c r="AZ270">
        <f t="shared" si="407"/>
        <v>22</v>
      </c>
      <c r="BA270">
        <f t="shared" si="408"/>
        <v>16</v>
      </c>
      <c r="BB270">
        <f t="shared" si="409"/>
        <v>32</v>
      </c>
      <c r="BC270">
        <f t="shared" si="410"/>
        <v>-0.3887836194692606</v>
      </c>
      <c r="BD270">
        <f t="shared" si="411"/>
        <v>1.1357614387498578</v>
      </c>
      <c r="BE270">
        <f t="shared" si="412"/>
        <v>0.12222152900771403</v>
      </c>
      <c r="BF270">
        <f t="shared" si="413"/>
        <v>1.9428132568574878</v>
      </c>
      <c r="BG270">
        <f t="shared" si="414"/>
        <v>65.847491703898413</v>
      </c>
      <c r="BH270">
        <f t="shared" si="415"/>
        <v>16.727392339740824</v>
      </c>
      <c r="BI270">
        <f t="shared" si="416"/>
        <v>245.84749170389841</v>
      </c>
      <c r="BJ270">
        <f t="shared" si="417"/>
        <v>245</v>
      </c>
      <c r="BK270">
        <f t="shared" si="418"/>
        <v>50</v>
      </c>
      <c r="BL270">
        <f t="shared" si="419"/>
        <v>50</v>
      </c>
      <c r="BM270">
        <f t="shared" si="420"/>
        <v>13.291674944053369</v>
      </c>
      <c r="BN270" t="str">
        <f t="shared" si="421"/>
        <v>POSITIF</v>
      </c>
      <c r="BO270">
        <f t="shared" si="422"/>
        <v>13</v>
      </c>
      <c r="BP270">
        <f t="shared" si="423"/>
        <v>17</v>
      </c>
      <c r="BQ270">
        <f t="shared" si="424"/>
        <v>30</v>
      </c>
    </row>
    <row r="271" spans="1:69">
      <c r="A271">
        <f t="shared" si="425"/>
        <v>7.0027777777777782</v>
      </c>
      <c r="B271">
        <f t="shared" si="429"/>
        <v>111.315</v>
      </c>
      <c r="C271">
        <f>INT(G3/15)</f>
        <v>7</v>
      </c>
      <c r="D271">
        <f>L3</f>
        <v>2013</v>
      </c>
      <c r="E271">
        <f>L2</f>
        <v>12</v>
      </c>
      <c r="F271">
        <f>L4+1</f>
        <v>4</v>
      </c>
      <c r="H271">
        <v>16</v>
      </c>
      <c r="I271">
        <v>30</v>
      </c>
      <c r="J271">
        <f t="shared" si="432"/>
        <v>16.5</v>
      </c>
      <c r="L271">
        <f t="shared" si="372"/>
        <v>20</v>
      </c>
      <c r="M271">
        <f t="shared" si="373"/>
        <v>-13</v>
      </c>
      <c r="N271">
        <f t="shared" si="374"/>
        <v>2456630.8958333335</v>
      </c>
      <c r="O271">
        <f t="shared" si="431"/>
        <v>7.9272234243593946E-4</v>
      </c>
      <c r="P271">
        <f t="shared" si="426"/>
        <v>2456630.8966260557</v>
      </c>
      <c r="Q271">
        <f t="shared" si="427"/>
        <v>0.13924426080919114</v>
      </c>
      <c r="R271">
        <f t="shared" si="375"/>
        <v>253.36664936285251</v>
      </c>
      <c r="S271">
        <f t="shared" si="376"/>
        <v>330.19024885639101</v>
      </c>
      <c r="T271">
        <f t="shared" si="377"/>
        <v>-0.96892426035225043</v>
      </c>
      <c r="U271">
        <f t="shared" si="378"/>
        <v>4.4220822461277693</v>
      </c>
      <c r="V271">
        <f t="shared" si="379"/>
        <v>5.7629070005234642</v>
      </c>
      <c r="W271">
        <f t="shared" si="380"/>
        <v>1.6702751741046015E-2</v>
      </c>
      <c r="X271">
        <f t="shared" si="381"/>
        <v>252.39772510250026</v>
      </c>
      <c r="Y271">
        <f t="shared" si="382"/>
        <v>329.22132459603876</v>
      </c>
      <c r="Z271">
        <f t="shared" si="383"/>
        <v>5.745996081977867</v>
      </c>
      <c r="AA271">
        <f t="shared" si="384"/>
        <v>215.72714617204647</v>
      </c>
      <c r="AB271">
        <f t="shared" si="385"/>
        <v>3.7651489866332928</v>
      </c>
      <c r="AC271">
        <f t="shared" si="386"/>
        <v>23.437480353960911</v>
      </c>
      <c r="AD271">
        <f t="shared" si="387"/>
        <v>-2.20700444965213E-3</v>
      </c>
      <c r="AE271">
        <f t="shared" si="388"/>
        <v>23.43527334951126</v>
      </c>
      <c r="AF271">
        <f t="shared" si="389"/>
        <v>2456630.5</v>
      </c>
      <c r="AG271">
        <f t="shared" si="390"/>
        <v>0.139233401779603</v>
      </c>
      <c r="AH271">
        <f t="shared" si="391"/>
        <v>4.8646871429365319</v>
      </c>
      <c r="AI271">
        <f t="shared" si="392"/>
        <v>14.390697281761531</v>
      </c>
      <c r="AJ271">
        <f t="shared" si="393"/>
        <v>0.40902268105385131</v>
      </c>
      <c r="AK271">
        <f t="shared" si="394"/>
        <v>21.811697281761532</v>
      </c>
      <c r="AL271">
        <f t="shared" si="395"/>
        <v>76.25325043084419</v>
      </c>
      <c r="AM271">
        <f t="shared" si="396"/>
        <v>1.3308702853660157</v>
      </c>
      <c r="AN271">
        <f t="shared" si="397"/>
        <v>0.9855788064300306</v>
      </c>
      <c r="AO271" t="s">
        <v>137</v>
      </c>
      <c r="AP271">
        <f t="shared" si="398"/>
        <v>252.39482626831645</v>
      </c>
      <c r="AQ271">
        <f t="shared" si="399"/>
        <v>252</v>
      </c>
      <c r="AR271">
        <f t="shared" si="400"/>
        <v>23</v>
      </c>
      <c r="AS271">
        <f t="shared" si="401"/>
        <v>41</v>
      </c>
      <c r="AT271">
        <f t="shared" si="402"/>
        <v>4.405120733381195</v>
      </c>
      <c r="AU271">
        <f t="shared" si="403"/>
        <v>250.9222087955788</v>
      </c>
      <c r="AV271" s="18">
        <f t="shared" si="371"/>
        <v>16.728147253038586</v>
      </c>
      <c r="AW271">
        <f t="shared" si="404"/>
        <v>4.3794187098595252</v>
      </c>
      <c r="AX271">
        <f t="shared" si="405"/>
        <v>-22.277034689629037</v>
      </c>
      <c r="AY271" t="str">
        <f t="shared" si="406"/>
        <v>NEGATIF</v>
      </c>
      <c r="AZ271">
        <f t="shared" si="407"/>
        <v>22</v>
      </c>
      <c r="BA271">
        <f t="shared" si="408"/>
        <v>16</v>
      </c>
      <c r="BB271">
        <f t="shared" si="409"/>
        <v>37</v>
      </c>
      <c r="BC271">
        <f t="shared" si="410"/>
        <v>-0.38880760291501976</v>
      </c>
      <c r="BD271">
        <f t="shared" si="411"/>
        <v>1.1492555344126782</v>
      </c>
      <c r="BE271">
        <f t="shared" si="412"/>
        <v>0.12222152900771403</v>
      </c>
      <c r="BF271">
        <f t="shared" si="413"/>
        <v>1.9428132568574878</v>
      </c>
      <c r="BG271">
        <f t="shared" si="414"/>
        <v>105.42021815546951</v>
      </c>
      <c r="BH271">
        <f t="shared" si="415"/>
        <v>16.728147253038586</v>
      </c>
      <c r="BI271">
        <f t="shared" si="416"/>
        <v>285.42021815546951</v>
      </c>
      <c r="BJ271">
        <f t="shared" si="417"/>
        <v>285</v>
      </c>
      <c r="BK271">
        <f t="shared" si="418"/>
        <v>25</v>
      </c>
      <c r="BL271">
        <f t="shared" si="419"/>
        <v>12</v>
      </c>
      <c r="BM271">
        <f t="shared" si="420"/>
        <v>9.9062735136431801</v>
      </c>
      <c r="BN271" t="str">
        <f t="shared" si="421"/>
        <v>POSITIF</v>
      </c>
      <c r="BO271">
        <f t="shared" si="422"/>
        <v>9</v>
      </c>
      <c r="BP271">
        <f t="shared" si="423"/>
        <v>54</v>
      </c>
      <c r="BQ271">
        <f t="shared" si="424"/>
        <v>22</v>
      </c>
    </row>
    <row r="272" spans="1:69">
      <c r="A272">
        <f t="shared" si="425"/>
        <v>7.0027777777777782</v>
      </c>
      <c r="B272">
        <f t="shared" si="429"/>
        <v>111.315</v>
      </c>
      <c r="C272">
        <f>INT(G3/15)</f>
        <v>7</v>
      </c>
      <c r="D272">
        <f>L3</f>
        <v>2013</v>
      </c>
      <c r="E272">
        <f>L42</f>
        <v>20</v>
      </c>
      <c r="F272">
        <f>L4+1</f>
        <v>4</v>
      </c>
      <c r="H272">
        <v>16</v>
      </c>
      <c r="I272">
        <v>45</v>
      </c>
      <c r="J272">
        <f t="shared" si="432"/>
        <v>16.75</v>
      </c>
      <c r="L272">
        <f t="shared" ref="L272:L304" si="433">INT(D272/100)</f>
        <v>20</v>
      </c>
      <c r="M272">
        <f t="shared" ref="M272:M304" si="434">IF(D272&lt;1583,IF(E272&lt;11,IF(F272&lt;4,0,IF(F272&gt;14,2+INT(L272/4)-L272,"TANGGAL SALAH")),2+INT(L272/4)-L272),2+INT(L272/4)-L272)</f>
        <v>-13</v>
      </c>
      <c r="N272">
        <f t="shared" ref="N272:N304" si="435">1720994.5+INT(365.25*D272)+INT(30.60001*(E272+1))+M272+F272+(H272+I272/60)/24 - C272/24</f>
        <v>2456875.90625</v>
      </c>
      <c r="O272">
        <f t="shared" si="431"/>
        <v>7.9272234243593946E-4</v>
      </c>
      <c r="P272">
        <f t="shared" si="426"/>
        <v>2456875.9070427222</v>
      </c>
      <c r="Q272">
        <f t="shared" si="427"/>
        <v>0.14595228043045086</v>
      </c>
      <c r="R272">
        <f>MOD(280.46607+36000.7698*Q272, 360)</f>
        <v>134.86051956170741</v>
      </c>
      <c r="S272">
        <f t="shared" ref="S272:S304" si="436">MOD(357.5291+35999.0503*Q272, 360)</f>
        <v>211.67258461550591</v>
      </c>
      <c r="T272">
        <f t="shared" ref="T272:T304" si="437" xml:space="preserve"> (1.9146 - 0.0048*Q272)*SIN(V272) + (0.02 - 0.0001)*SIN(2*V272) + 0.0003*SIN(3*V272)</f>
        <v>-0.98743433885639253</v>
      </c>
      <c r="U272">
        <f t="shared" ref="U272:U304" si="438">RADIANS(R272)</f>
        <v>2.3537600973020143</v>
      </c>
      <c r="V272">
        <f t="shared" ref="V272:V304" si="439">RADIANS(S272)</f>
        <v>3.6943835377468734</v>
      </c>
      <c r="W272">
        <f t="shared" ref="W272:W304" si="440">0.0167086 - 0.000042*Q272</f>
        <v>1.6702470004221922E-2</v>
      </c>
      <c r="X272">
        <f t="shared" ref="X272:X304" si="441">R272+T272</f>
        <v>133.87308522285102</v>
      </c>
      <c r="Y272">
        <f t="shared" ref="Y272:Y304" si="442">S272+T272</f>
        <v>210.68515027664952</v>
      </c>
      <c r="Z272">
        <f t="shared" ref="Z272:Z304" si="443">RADIANS(Y272)</f>
        <v>3.6771495573865765</v>
      </c>
      <c r="AA272">
        <f t="shared" ref="AA272:AA304" si="444">MOD(125.04452-1934.13626*Q272, 360)</f>
        <v>202.75292218977657</v>
      </c>
      <c r="AB272">
        <f t="shared" ref="AB272:AB304" si="445">RADIANS(AA272)</f>
        <v>3.5387060602514726</v>
      </c>
      <c r="AC272">
        <f t="shared" ref="AC272:AC304" si="446">23.43929111 - 0.01300417*Q272</f>
        <v>23.437393121733393</v>
      </c>
      <c r="AD272">
        <f t="shared" ref="AD272:AD304" si="447">9.2*COS(AB272)/3600 + 0.57*COS(2*U272)/3600</f>
        <v>-2.3574562983221712E-3</v>
      </c>
      <c r="AE272">
        <f t="shared" ref="AE272:AE304" si="448">AC272+AD272</f>
        <v>23.43503566543507</v>
      </c>
      <c r="AF272">
        <f t="shared" ref="AF272:AF304" si="449">1720994.5+INT(365.25*D272)+INT(30.60001*(E272+1))+M272+F272</f>
        <v>2456875.5</v>
      </c>
      <c r="AG272">
        <f t="shared" ref="AG272:AG304" si="450">(AF272-2451545)/36525</f>
        <v>0.14594113620807667</v>
      </c>
      <c r="AH272">
        <f t="shared" ref="AH272:AH304" si="451">MOD(6.6973745583+2400.0513369072*AG272+0.0000258622*AG272*AG272,24)</f>
        <v>20.963594175084381</v>
      </c>
      <c r="AI272">
        <f t="shared" ref="AI272:AI304" si="452">MOD(AH272+(H272+I272/60-C272)*1.00273790935,24)</f>
        <v>6.7402887912468827</v>
      </c>
      <c r="AJ272">
        <f t="shared" ref="AJ272:AJ304" si="453">RADIANS(AE272)</f>
        <v>0.40901853268414223</v>
      </c>
      <c r="AK272">
        <f t="shared" ref="AK272:AK304" si="454">MOD(AI272+B272/15,24)</f>
        <v>14.161288791246882</v>
      </c>
      <c r="AL272">
        <f t="shared" si="395"/>
        <v>76.08456651208931</v>
      </c>
      <c r="AM272">
        <f t="shared" ref="AM272:AM304" si="455">RADIANS(AL272)</f>
        <v>1.3279261955885766</v>
      </c>
      <c r="AN272">
        <f t="shared" ref="AN272:AN304" si="456">1.000001018*(1-W272*W272)/(1+W272*COS(Z272))</f>
        <v>1.0142911883065013</v>
      </c>
      <c r="AO272" t="s">
        <v>137</v>
      </c>
      <c r="AP272">
        <f t="shared" ref="AP272:AP304" si="457">X272-0.00569-0.00478*SIN(AB272)</f>
        <v>133.86924392606747</v>
      </c>
      <c r="AQ272">
        <f t="shared" ref="AQ272:AQ304" si="458">INT(AP272)</f>
        <v>133</v>
      </c>
      <c r="AR272">
        <f t="shared" ref="AR272:AR304" si="459">INT(60*(AP272-AQ272))</f>
        <v>52</v>
      </c>
      <c r="AS272">
        <f t="shared" ref="AS272:AS304" si="460">INT(3600*(AP272-AQ272)-60*AR272)</f>
        <v>9</v>
      </c>
      <c r="AT272">
        <f t="shared" ref="AT272:AT304" si="461">RADIANS(AP272)</f>
        <v>2.3364590736652979</v>
      </c>
      <c r="AU272">
        <f t="shared" ref="AU272:AU304" si="462">MOD(DEGREES(ATAN2(COS(AT272),COS(AJ272)*SIN(AT272))),360)</f>
        <v>136.33476535661393</v>
      </c>
      <c r="AV272" s="18">
        <f t="shared" ref="AV272:AV304" si="463">AU272/15</f>
        <v>9.088984357107595</v>
      </c>
      <c r="AW272">
        <f t="shared" ref="AW272:AW304" si="464">RADIANS(AU272)</f>
        <v>2.3794905404068141</v>
      </c>
      <c r="AX272">
        <f t="shared" ref="AX272:AX304" si="465">DEGREES(ASIN(SIN(AJ272)*SIN(AT272)))</f>
        <v>16.661548921085902</v>
      </c>
      <c r="AY272" t="str">
        <f t="shared" ref="AY272:AY304" si="466">IF(AX272&lt;0, "NEGATIF", "POSITIF")</f>
        <v>POSITIF</v>
      </c>
      <c r="AZ272">
        <f t="shared" ref="AZ272:AZ304" si="467">INT(ABS(AX272))</f>
        <v>16</v>
      </c>
      <c r="BA272">
        <f t="shared" ref="BA272:BA304" si="468">INT(60*(ABS(AX272)-AZ272))</f>
        <v>39</v>
      </c>
      <c r="BB272">
        <f t="shared" ref="BB272:BB304" si="469">INT(3600*(ABS(AX272)-AZ272)-60*BA272)</f>
        <v>41</v>
      </c>
      <c r="BC272">
        <f t="shared" ref="BC272:BC304" si="470">RADIANS(AX272)</f>
        <v>0.29079888715505786</v>
      </c>
      <c r="BD272">
        <f t="shared" ref="BD272:BD304" si="471">ATAN2(COS(AM272)*SIN(BE272)-TAN(BC272)*COS(BE272),SIN(AM272))</f>
        <v>1.8399299049836464</v>
      </c>
      <c r="BE272">
        <f t="shared" ref="BE272:BE304" si="472">RADIANS(A272)</f>
        <v>0.12222152900771403</v>
      </c>
      <c r="BF272">
        <f t="shared" ref="BF272:BF304" si="473">RADIANS(B272)</f>
        <v>1.9428132568574878</v>
      </c>
      <c r="BG272">
        <f t="shared" ref="BG272:BG304" si="474">DEGREES(BD273)</f>
        <v>67.098781125909127</v>
      </c>
      <c r="BH272">
        <f t="shared" ref="BH272:BH304" si="475">AU272/15</f>
        <v>9.088984357107595</v>
      </c>
      <c r="BI272">
        <f t="shared" ref="BI272:BI304" si="476">MOD(BG272+180,360)</f>
        <v>247.09878112590911</v>
      </c>
      <c r="BJ272">
        <f t="shared" ref="BJ272:BJ304" si="477">INT(BI272)</f>
        <v>247</v>
      </c>
      <c r="BK272">
        <f t="shared" ref="BK272:BK304" si="478">INT(60*(BI272-BJ272))</f>
        <v>5</v>
      </c>
      <c r="BL272">
        <f t="shared" ref="BL272:BL304" si="479">INT(3600*(BI272-BJ272)-60*BK272)</f>
        <v>55</v>
      </c>
      <c r="BM272">
        <f t="shared" ref="BM272:BM304" si="480">DEGREES(ASIN(SIN(BE272)*SIN(BC272)+COS(BE272)*COS(BC272)*COS(AM272)))</f>
        <v>15.285551557827702</v>
      </c>
      <c r="BN272" t="str">
        <f t="shared" ref="BN272:BN304" si="481">IF(BM272&lt;0, "NEGATIF", "POSITIF")</f>
        <v>POSITIF</v>
      </c>
      <c r="BO272">
        <f t="shared" ref="BO272:BO304" si="482">INT(ABS(BM272))</f>
        <v>15</v>
      </c>
      <c r="BP272">
        <f t="shared" ref="BP272:BP304" si="483">INT(60*(ABS(BM272)-BO272))</f>
        <v>17</v>
      </c>
      <c r="BQ272">
        <f t="shared" ref="BQ272:BQ304" si="484">INT(3600*(ABS(BM272)-BO272)-60*BP272)</f>
        <v>7</v>
      </c>
    </row>
    <row r="273" spans="1:69">
      <c r="A273">
        <f t="shared" si="425"/>
        <v>7.0027777777777782</v>
      </c>
      <c r="B273">
        <f t="shared" si="429"/>
        <v>111.315</v>
      </c>
      <c r="C273">
        <f>INT(G3/15)</f>
        <v>7</v>
      </c>
      <c r="D273">
        <f>L3</f>
        <v>2013</v>
      </c>
      <c r="E273">
        <f>L2</f>
        <v>12</v>
      </c>
      <c r="F273">
        <f>L4+1</f>
        <v>4</v>
      </c>
      <c r="H273" s="20">
        <v>17</v>
      </c>
      <c r="I273" s="20">
        <v>0</v>
      </c>
      <c r="J273" s="20">
        <f t="shared" si="432"/>
        <v>17</v>
      </c>
      <c r="K273" s="20"/>
      <c r="L273" s="20">
        <f t="shared" si="433"/>
        <v>20</v>
      </c>
      <c r="M273" s="20">
        <f t="shared" si="434"/>
        <v>-13</v>
      </c>
      <c r="N273" s="20">
        <f t="shared" si="435"/>
        <v>2456630.916666667</v>
      </c>
      <c r="O273" s="20">
        <f t="shared" si="431"/>
        <v>7.9272234243593946E-4</v>
      </c>
      <c r="P273" s="20">
        <f t="shared" si="426"/>
        <v>2456630.9174593892</v>
      </c>
      <c r="Q273" s="20">
        <f t="shared" si="427"/>
        <v>0.13924483119477604</v>
      </c>
      <c r="R273" s="20">
        <f t="shared" ref="R273:R304" si="485">MOD(280.46607+36000.7698*Q273, 360)</f>
        <v>253.38718368299214</v>
      </c>
      <c r="S273" s="20">
        <f t="shared" si="436"/>
        <v>330.21078219575156</v>
      </c>
      <c r="T273" s="20">
        <f t="shared" si="437"/>
        <v>-0.96832183076414435</v>
      </c>
      <c r="U273" s="20">
        <f t="shared" si="438"/>
        <v>4.4224406376238647</v>
      </c>
      <c r="V273" s="20">
        <f t="shared" si="439"/>
        <v>5.7632653749017351</v>
      </c>
      <c r="W273" s="20">
        <f t="shared" si="440"/>
        <v>1.670275171708982E-2</v>
      </c>
      <c r="X273" s="20">
        <f t="shared" si="441"/>
        <v>252.41886185222799</v>
      </c>
      <c r="Y273" s="20">
        <f t="shared" si="442"/>
        <v>329.24246036498744</v>
      </c>
      <c r="Z273" s="20">
        <f t="shared" si="443"/>
        <v>5.7463649707359625</v>
      </c>
      <c r="AA273" s="20">
        <f t="shared" si="444"/>
        <v>215.72604296860456</v>
      </c>
      <c r="AB273" s="20">
        <f t="shared" si="445"/>
        <v>3.7651297321009118</v>
      </c>
      <c r="AC273" s="20">
        <f t="shared" si="446"/>
        <v>23.43748034654352</v>
      </c>
      <c r="AD273" s="20">
        <f t="shared" si="447"/>
        <v>-2.2070954017402579E-3</v>
      </c>
      <c r="AE273" s="20">
        <f t="shared" si="448"/>
        <v>23.43527325114178</v>
      </c>
      <c r="AF273" s="20">
        <f t="shared" si="449"/>
        <v>2456630.5</v>
      </c>
      <c r="AG273" s="20">
        <f t="shared" si="450"/>
        <v>0.139233401779603</v>
      </c>
      <c r="AH273" s="20">
        <f t="shared" si="451"/>
        <v>4.8646871429365319</v>
      </c>
      <c r="AI273" s="20">
        <f t="shared" si="452"/>
        <v>14.892066236436531</v>
      </c>
      <c r="AJ273" s="20">
        <f t="shared" si="453"/>
        <v>0.40902267933698</v>
      </c>
      <c r="AK273" s="20">
        <f t="shared" si="454"/>
        <v>22.31306623643653</v>
      </c>
      <c r="AL273" s="20">
        <f t="shared" ref="AL273:AL304" si="486">MOD(AK273-BH273,24)*15</f>
        <v>83.751136578730893</v>
      </c>
      <c r="AM273" s="20">
        <f t="shared" si="455"/>
        <v>1.4617330855863133</v>
      </c>
      <c r="AN273" s="20">
        <f t="shared" si="456"/>
        <v>0.98557574388043068</v>
      </c>
      <c r="AO273" s="20" t="s">
        <v>137</v>
      </c>
      <c r="AP273" s="20">
        <f t="shared" si="457"/>
        <v>252.41596294332766</v>
      </c>
      <c r="AQ273" s="20">
        <f t="shared" si="458"/>
        <v>252</v>
      </c>
      <c r="AR273" s="20">
        <f t="shared" si="459"/>
        <v>24</v>
      </c>
      <c r="AS273" s="20">
        <f t="shared" si="460"/>
        <v>57</v>
      </c>
      <c r="AT273" s="20">
        <f t="shared" si="461"/>
        <v>4.4054896379530648</v>
      </c>
      <c r="AU273" s="20">
        <f t="shared" si="462"/>
        <v>250.94485696781706</v>
      </c>
      <c r="AV273" s="21">
        <f t="shared" si="463"/>
        <v>16.729657131187803</v>
      </c>
      <c r="AW273" s="20">
        <f t="shared" si="464"/>
        <v>4.3798139950346417</v>
      </c>
      <c r="AX273" s="20">
        <f t="shared" si="465"/>
        <v>-22.279780647660697</v>
      </c>
      <c r="AY273" s="20" t="str">
        <f t="shared" si="466"/>
        <v>NEGATIF</v>
      </c>
      <c r="AZ273" s="20">
        <f t="shared" si="467"/>
        <v>22</v>
      </c>
      <c r="BA273" s="20">
        <f t="shared" si="468"/>
        <v>16</v>
      </c>
      <c r="BB273" s="20">
        <f t="shared" si="469"/>
        <v>47</v>
      </c>
      <c r="BC273" s="20">
        <f t="shared" si="470"/>
        <v>-0.38885552892379383</v>
      </c>
      <c r="BD273" s="20">
        <f t="shared" si="471"/>
        <v>1.1710946547221421</v>
      </c>
      <c r="BE273" s="20">
        <f t="shared" si="472"/>
        <v>0.12222152900771403</v>
      </c>
      <c r="BF273" s="20">
        <f t="shared" si="473"/>
        <v>1.9428132568574878</v>
      </c>
      <c r="BG273" s="20">
        <f t="shared" si="474"/>
        <v>67.588781492667778</v>
      </c>
      <c r="BH273" s="20">
        <f t="shared" si="475"/>
        <v>16.729657131187803</v>
      </c>
      <c r="BI273" s="20">
        <f t="shared" si="476"/>
        <v>247.58878149266778</v>
      </c>
      <c r="BJ273" s="20">
        <f t="shared" si="477"/>
        <v>247</v>
      </c>
      <c r="BK273" s="20">
        <f t="shared" si="478"/>
        <v>35</v>
      </c>
      <c r="BL273" s="20">
        <f t="shared" si="479"/>
        <v>19</v>
      </c>
      <c r="BM273" s="20">
        <f t="shared" si="480"/>
        <v>3.0809687326999686</v>
      </c>
      <c r="BN273" s="20" t="str">
        <f t="shared" si="481"/>
        <v>POSITIF</v>
      </c>
      <c r="BO273" s="20">
        <f t="shared" si="482"/>
        <v>3</v>
      </c>
      <c r="BP273" s="20">
        <f t="shared" si="483"/>
        <v>4</v>
      </c>
      <c r="BQ273" s="20">
        <f t="shared" si="484"/>
        <v>51</v>
      </c>
    </row>
    <row r="274" spans="1:69">
      <c r="A274">
        <f t="shared" ref="A274:A304" si="487">A80</f>
        <v>7.0027777777777782</v>
      </c>
      <c r="B274">
        <f t="shared" si="429"/>
        <v>111.315</v>
      </c>
      <c r="C274">
        <f>INT(G3/15)</f>
        <v>7</v>
      </c>
      <c r="D274">
        <f>L3</f>
        <v>2013</v>
      </c>
      <c r="E274">
        <f>L2</f>
        <v>12</v>
      </c>
      <c r="F274">
        <f>L4+1</f>
        <v>4</v>
      </c>
      <c r="H274" s="20">
        <v>17</v>
      </c>
      <c r="I274" s="20">
        <v>15</v>
      </c>
      <c r="J274" s="20">
        <f t="shared" si="432"/>
        <v>17.25</v>
      </c>
      <c r="K274" s="20"/>
      <c r="L274" s="20">
        <f t="shared" si="433"/>
        <v>20</v>
      </c>
      <c r="M274" s="20">
        <f t="shared" si="434"/>
        <v>-13</v>
      </c>
      <c r="N274" s="20">
        <f t="shared" si="435"/>
        <v>2456630.9270833335</v>
      </c>
      <c r="O274" s="20">
        <f t="shared" si="431"/>
        <v>7.9272234243593946E-4</v>
      </c>
      <c r="P274" s="20">
        <f t="shared" ref="P274:P304" si="488">N274+O274</f>
        <v>2456630.9278760557</v>
      </c>
      <c r="Q274" s="20">
        <f t="shared" ref="Q274:Q304" si="489">(P274-2451545)/36525</f>
        <v>0.13924511638756212</v>
      </c>
      <c r="R274" s="20">
        <f t="shared" si="485"/>
        <v>253.39745084283186</v>
      </c>
      <c r="S274" s="20">
        <f t="shared" si="436"/>
        <v>330.22104886520356</v>
      </c>
      <c r="T274" s="20">
        <f t="shared" si="437"/>
        <v>-0.96802056674103198</v>
      </c>
      <c r="U274" s="20">
        <f t="shared" si="438"/>
        <v>4.4226198333678965</v>
      </c>
      <c r="V274" s="20">
        <f t="shared" si="439"/>
        <v>5.763444562086887</v>
      </c>
      <c r="W274" s="20">
        <f t="shared" si="440"/>
        <v>1.6702751705111724E-2</v>
      </c>
      <c r="X274" s="20">
        <f t="shared" si="441"/>
        <v>252.42943027609084</v>
      </c>
      <c r="Y274" s="20">
        <f t="shared" si="442"/>
        <v>329.25302829846254</v>
      </c>
      <c r="Z274" s="20">
        <f t="shared" si="443"/>
        <v>5.7465494159702342</v>
      </c>
      <c r="AA274" s="20">
        <f t="shared" si="444"/>
        <v>215.72549136689591</v>
      </c>
      <c r="AB274" s="20">
        <f t="shared" si="445"/>
        <v>3.7651201048349363</v>
      </c>
      <c r="AC274" s="20">
        <f t="shared" si="446"/>
        <v>23.437480342834824</v>
      </c>
      <c r="AD274" s="20">
        <f t="shared" si="447"/>
        <v>-2.2071408519783843E-3</v>
      </c>
      <c r="AE274" s="20">
        <f t="shared" si="448"/>
        <v>23.435273201982845</v>
      </c>
      <c r="AF274" s="20">
        <f t="shared" si="449"/>
        <v>2456630.5</v>
      </c>
      <c r="AG274" s="20">
        <f t="shared" si="450"/>
        <v>0.139233401779603</v>
      </c>
      <c r="AH274" s="20">
        <f t="shared" si="451"/>
        <v>4.8646871429365319</v>
      </c>
      <c r="AI274" s="20">
        <f t="shared" si="452"/>
        <v>15.142750713774031</v>
      </c>
      <c r="AJ274" s="20">
        <f t="shared" si="453"/>
        <v>0.40902267847899476</v>
      </c>
      <c r="AK274" s="20">
        <f t="shared" si="454"/>
        <v>22.563750713774031</v>
      </c>
      <c r="AL274" s="20">
        <f t="shared" si="486"/>
        <v>87.500079266760494</v>
      </c>
      <c r="AM274" s="20">
        <f t="shared" si="455"/>
        <v>1.5271644789609964</v>
      </c>
      <c r="AN274" s="20">
        <f t="shared" si="456"/>
        <v>0.98557421331731199</v>
      </c>
      <c r="AO274" s="20" t="s">
        <v>137</v>
      </c>
      <c r="AP274" s="20">
        <f t="shared" si="457"/>
        <v>252.42653132983187</v>
      </c>
      <c r="AQ274" s="20">
        <f t="shared" si="458"/>
        <v>252</v>
      </c>
      <c r="AR274" s="20">
        <f t="shared" si="459"/>
        <v>25</v>
      </c>
      <c r="AS274" s="20">
        <f t="shared" si="460"/>
        <v>35</v>
      </c>
      <c r="AT274" s="20">
        <f t="shared" si="461"/>
        <v>4.4056740910941867</v>
      </c>
      <c r="AU274" s="20">
        <f t="shared" si="462"/>
        <v>250.95618143984996</v>
      </c>
      <c r="AV274" s="21">
        <f t="shared" si="463"/>
        <v>16.730412095989998</v>
      </c>
      <c r="AW274" s="20">
        <f t="shared" si="464"/>
        <v>4.3800116443576655</v>
      </c>
      <c r="AX274" s="20">
        <f t="shared" si="465"/>
        <v>-22.281152455255476</v>
      </c>
      <c r="AY274" s="20" t="str">
        <f t="shared" si="466"/>
        <v>NEGATIF</v>
      </c>
      <c r="AZ274" s="20">
        <f t="shared" si="467"/>
        <v>22</v>
      </c>
      <c r="BA274" s="20">
        <f t="shared" si="468"/>
        <v>16</v>
      </c>
      <c r="BB274" s="20">
        <f t="shared" si="469"/>
        <v>52</v>
      </c>
      <c r="BC274" s="20">
        <f t="shared" si="470"/>
        <v>-0.3888794714830266</v>
      </c>
      <c r="BD274" s="20">
        <f t="shared" si="471"/>
        <v>1.1796467744580603</v>
      </c>
      <c r="BE274" s="20">
        <f t="shared" si="472"/>
        <v>0.12222152900771403</v>
      </c>
      <c r="BF274" s="20">
        <f t="shared" si="473"/>
        <v>1.9428132568574878</v>
      </c>
      <c r="BG274" s="20">
        <f t="shared" si="474"/>
        <v>67.99364337703031</v>
      </c>
      <c r="BH274" s="20">
        <f t="shared" si="475"/>
        <v>16.730412095989998</v>
      </c>
      <c r="BI274" s="20">
        <f t="shared" si="476"/>
        <v>247.99364337703031</v>
      </c>
      <c r="BJ274" s="20">
        <f t="shared" si="477"/>
        <v>247</v>
      </c>
      <c r="BK274" s="20">
        <f t="shared" si="478"/>
        <v>59</v>
      </c>
      <c r="BL274" s="20">
        <f t="shared" si="479"/>
        <v>37</v>
      </c>
      <c r="BM274" s="20">
        <f t="shared" si="480"/>
        <v>-0.35323443360983553</v>
      </c>
      <c r="BN274" s="20" t="str">
        <f t="shared" si="481"/>
        <v>NEGATIF</v>
      </c>
      <c r="BO274" s="20">
        <f t="shared" si="482"/>
        <v>0</v>
      </c>
      <c r="BP274" s="20">
        <f t="shared" si="483"/>
        <v>21</v>
      </c>
      <c r="BQ274" s="20">
        <f t="shared" si="484"/>
        <v>11</v>
      </c>
    </row>
    <row r="275" spans="1:69">
      <c r="A275">
        <f t="shared" si="487"/>
        <v>7.0027777777777782</v>
      </c>
      <c r="B275">
        <f t="shared" si="429"/>
        <v>111.315</v>
      </c>
      <c r="C275">
        <f>INT(G3/15)</f>
        <v>7</v>
      </c>
      <c r="D275">
        <f>L3</f>
        <v>2013</v>
      </c>
      <c r="E275">
        <f>L2</f>
        <v>12</v>
      </c>
      <c r="F275">
        <f>L4+1</f>
        <v>4</v>
      </c>
      <c r="H275" s="20">
        <v>17</v>
      </c>
      <c r="I275" s="20">
        <v>30</v>
      </c>
      <c r="J275" s="20">
        <f t="shared" si="432"/>
        <v>17.5</v>
      </c>
      <c r="K275" s="20"/>
      <c r="L275" s="20">
        <f t="shared" si="433"/>
        <v>20</v>
      </c>
      <c r="M275" s="20">
        <f t="shared" si="434"/>
        <v>-13</v>
      </c>
      <c r="N275" s="20">
        <f t="shared" si="435"/>
        <v>2456630.9375</v>
      </c>
      <c r="O275" s="20">
        <f t="shared" si="431"/>
        <v>7.9272234243593946E-4</v>
      </c>
      <c r="P275" s="20">
        <f t="shared" si="488"/>
        <v>2456630.9382927222</v>
      </c>
      <c r="Q275" s="20">
        <f t="shared" si="489"/>
        <v>0.1392454015803482</v>
      </c>
      <c r="R275" s="20">
        <f t="shared" si="485"/>
        <v>253.40771800267248</v>
      </c>
      <c r="S275" s="20">
        <f t="shared" si="436"/>
        <v>330.23131553465464</v>
      </c>
      <c r="T275" s="20">
        <f t="shared" si="437"/>
        <v>-0.96771926990747326</v>
      </c>
      <c r="U275" s="20">
        <f t="shared" si="438"/>
        <v>4.4227990291119434</v>
      </c>
      <c r="V275" s="20">
        <f t="shared" si="439"/>
        <v>5.7636237492720221</v>
      </c>
      <c r="W275" s="20">
        <f t="shared" si="440"/>
        <v>1.6702751693133625E-2</v>
      </c>
      <c r="X275" s="20">
        <f t="shared" si="441"/>
        <v>252.43999873276502</v>
      </c>
      <c r="Y275" s="20">
        <f t="shared" si="442"/>
        <v>329.26359626474715</v>
      </c>
      <c r="Z275" s="20">
        <f t="shared" si="443"/>
        <v>5.7467338617771411</v>
      </c>
      <c r="AA275" s="20">
        <f t="shared" si="444"/>
        <v>215.72493976518726</v>
      </c>
      <c r="AB275" s="20">
        <f t="shared" si="445"/>
        <v>3.7651104775689608</v>
      </c>
      <c r="AC275" s="20">
        <f t="shared" si="446"/>
        <v>23.437480339126129</v>
      </c>
      <c r="AD275" s="20">
        <f t="shared" si="447"/>
        <v>-2.2071862850079065E-3</v>
      </c>
      <c r="AE275" s="20">
        <f t="shared" si="448"/>
        <v>23.43527315284112</v>
      </c>
      <c r="AF275" s="20">
        <f t="shared" si="449"/>
        <v>2456630.5</v>
      </c>
      <c r="AG275" s="20">
        <f t="shared" si="450"/>
        <v>0.139233401779603</v>
      </c>
      <c r="AH275" s="20">
        <f t="shared" si="451"/>
        <v>4.8646871429365319</v>
      </c>
      <c r="AI275" s="20">
        <f t="shared" si="452"/>
        <v>15.393435191111532</v>
      </c>
      <c r="AJ275" s="20">
        <f t="shared" si="453"/>
        <v>0.40902267762130984</v>
      </c>
      <c r="AK275" s="20">
        <f t="shared" si="454"/>
        <v>22.814435191111532</v>
      </c>
      <c r="AL275" s="20">
        <f t="shared" si="486"/>
        <v>91.249021697499316</v>
      </c>
      <c r="AM275" s="20">
        <f t="shared" si="455"/>
        <v>1.5925958678451082</v>
      </c>
      <c r="AN275" s="20">
        <f t="shared" si="456"/>
        <v>0.98557268322869651</v>
      </c>
      <c r="AO275" s="20" t="s">
        <v>137</v>
      </c>
      <c r="AP275" s="20">
        <f t="shared" si="457"/>
        <v>252.43709974914714</v>
      </c>
      <c r="AQ275" s="20">
        <f t="shared" si="458"/>
        <v>252</v>
      </c>
      <c r="AR275" s="20">
        <f t="shared" si="459"/>
        <v>26</v>
      </c>
      <c r="AS275" s="20">
        <f t="shared" si="460"/>
        <v>13</v>
      </c>
      <c r="AT275" s="20">
        <f t="shared" si="461"/>
        <v>4.4058585448079697</v>
      </c>
      <c r="AU275" s="20">
        <f t="shared" si="462"/>
        <v>250.96750616917365</v>
      </c>
      <c r="AV275" s="21">
        <f t="shared" si="463"/>
        <v>16.73116707794491</v>
      </c>
      <c r="AW275" s="20">
        <f t="shared" si="464"/>
        <v>4.3802092981712608</v>
      </c>
      <c r="AX275" s="20">
        <f t="shared" si="465"/>
        <v>-22.282523481820039</v>
      </c>
      <c r="AY275" s="20" t="str">
        <f t="shared" si="466"/>
        <v>NEGATIF</v>
      </c>
      <c r="AZ275" s="20">
        <f t="shared" si="467"/>
        <v>22</v>
      </c>
      <c r="BA275" s="20">
        <f t="shared" si="468"/>
        <v>16</v>
      </c>
      <c r="BB275" s="20">
        <f t="shared" si="469"/>
        <v>57</v>
      </c>
      <c r="BC275" s="20">
        <f t="shared" si="470"/>
        <v>-0.38890340041071053</v>
      </c>
      <c r="BD275" s="20">
        <f t="shared" si="471"/>
        <v>1.1867129473560152</v>
      </c>
      <c r="BE275" s="20">
        <f t="shared" si="472"/>
        <v>0.12222152900771403</v>
      </c>
      <c r="BF275" s="20">
        <f t="shared" si="473"/>
        <v>1.9428132568574878</v>
      </c>
      <c r="BG275" s="20">
        <f t="shared" si="474"/>
        <v>68.315504184216337</v>
      </c>
      <c r="BH275" s="20">
        <f t="shared" si="475"/>
        <v>16.73116707794491</v>
      </c>
      <c r="BI275" s="20">
        <f t="shared" si="476"/>
        <v>248.31550418421634</v>
      </c>
      <c r="BJ275" s="20">
        <f t="shared" si="477"/>
        <v>248</v>
      </c>
      <c r="BK275" s="20">
        <f t="shared" si="478"/>
        <v>18</v>
      </c>
      <c r="BL275" s="20">
        <f t="shared" si="479"/>
        <v>55</v>
      </c>
      <c r="BM275" s="20">
        <f t="shared" si="480"/>
        <v>-3.7984858664914545</v>
      </c>
      <c r="BN275" s="20" t="str">
        <f t="shared" si="481"/>
        <v>NEGATIF</v>
      </c>
      <c r="BO275" s="20">
        <f t="shared" si="482"/>
        <v>3</v>
      </c>
      <c r="BP275" s="20">
        <f t="shared" si="483"/>
        <v>47</v>
      </c>
      <c r="BQ275" s="20">
        <f t="shared" si="484"/>
        <v>54</v>
      </c>
    </row>
    <row r="276" spans="1:69">
      <c r="A276">
        <f t="shared" si="487"/>
        <v>7.0027777777777782</v>
      </c>
      <c r="B276">
        <f t="shared" si="429"/>
        <v>111.315</v>
      </c>
      <c r="C276">
        <f>INT(G3/15)</f>
        <v>7</v>
      </c>
      <c r="D276">
        <f>L3</f>
        <v>2013</v>
      </c>
      <c r="E276">
        <f>L2</f>
        <v>12</v>
      </c>
      <c r="F276">
        <f>L4+1</f>
        <v>4</v>
      </c>
      <c r="H276" s="20">
        <v>17</v>
      </c>
      <c r="I276" s="20">
        <v>45</v>
      </c>
      <c r="J276" s="20">
        <f t="shared" si="432"/>
        <v>17.75</v>
      </c>
      <c r="K276" s="20"/>
      <c r="L276" s="20">
        <f t="shared" si="433"/>
        <v>20</v>
      </c>
      <c r="M276" s="20">
        <f t="shared" si="434"/>
        <v>-13</v>
      </c>
      <c r="N276" s="20">
        <f t="shared" si="435"/>
        <v>2456630.947916667</v>
      </c>
      <c r="O276" s="20">
        <f t="shared" si="431"/>
        <v>7.9272234243593946E-4</v>
      </c>
      <c r="P276" s="20">
        <f t="shared" si="488"/>
        <v>2456630.9487093892</v>
      </c>
      <c r="Q276" s="20">
        <f t="shared" si="489"/>
        <v>0.13924568677314703</v>
      </c>
      <c r="R276" s="20">
        <f t="shared" si="485"/>
        <v>253.41798516297149</v>
      </c>
      <c r="S276" s="20">
        <f t="shared" si="436"/>
        <v>330.24158220456502</v>
      </c>
      <c r="T276" s="20">
        <f t="shared" si="437"/>
        <v>-0.96741794025997996</v>
      </c>
      <c r="U276" s="20">
        <f t="shared" si="438"/>
        <v>4.4229782248639911</v>
      </c>
      <c r="V276" s="20">
        <f t="shared" si="439"/>
        <v>5.7638029364651739</v>
      </c>
      <c r="W276" s="20">
        <f t="shared" si="440"/>
        <v>1.670275168115553E-2</v>
      </c>
      <c r="X276" s="20">
        <f t="shared" si="441"/>
        <v>252.4505672227115</v>
      </c>
      <c r="Y276" s="20">
        <f t="shared" si="442"/>
        <v>329.27416426430506</v>
      </c>
      <c r="Z276" s="20">
        <f t="shared" si="443"/>
        <v>5.7469183081647754</v>
      </c>
      <c r="AA276" s="20">
        <f t="shared" si="444"/>
        <v>215.72438816345394</v>
      </c>
      <c r="AB276" s="20">
        <f t="shared" si="445"/>
        <v>3.7651008503025545</v>
      </c>
      <c r="AC276" s="20">
        <f t="shared" si="446"/>
        <v>23.437480335417433</v>
      </c>
      <c r="AD276" s="20">
        <f t="shared" si="447"/>
        <v>-2.2072317008268601E-3</v>
      </c>
      <c r="AE276" s="20">
        <f t="shared" si="448"/>
        <v>23.435273103716607</v>
      </c>
      <c r="AF276" s="20">
        <f t="shared" si="449"/>
        <v>2456630.5</v>
      </c>
      <c r="AG276" s="20">
        <f t="shared" si="450"/>
        <v>0.139233401779603</v>
      </c>
      <c r="AH276" s="20">
        <f t="shared" si="451"/>
        <v>4.8646871429365319</v>
      </c>
      <c r="AI276" s="20">
        <f t="shared" si="452"/>
        <v>15.644119668449031</v>
      </c>
      <c r="AJ276" s="20">
        <f t="shared" si="453"/>
        <v>0.40902267676392534</v>
      </c>
      <c r="AK276" s="20">
        <f t="shared" si="454"/>
        <v>23.065119668449032</v>
      </c>
      <c r="AL276" s="20">
        <f t="shared" si="486"/>
        <v>94.997963870559033</v>
      </c>
      <c r="AM276" s="20">
        <f t="shared" si="455"/>
        <v>1.6580272522318713</v>
      </c>
      <c r="AN276" s="20">
        <f t="shared" si="456"/>
        <v>0.98557115361456882</v>
      </c>
      <c r="AO276" s="20" t="s">
        <v>137</v>
      </c>
      <c r="AP276" s="20">
        <f t="shared" si="457"/>
        <v>252.44766820173444</v>
      </c>
      <c r="AQ276" s="20">
        <f t="shared" si="458"/>
        <v>252</v>
      </c>
      <c r="AR276" s="20">
        <f t="shared" si="459"/>
        <v>26</v>
      </c>
      <c r="AS276" s="20">
        <f t="shared" si="460"/>
        <v>51</v>
      </c>
      <c r="AT276" s="20">
        <f t="shared" si="461"/>
        <v>4.4060429991024588</v>
      </c>
      <c r="AU276" s="20">
        <f t="shared" si="462"/>
        <v>250.97883115617645</v>
      </c>
      <c r="AV276" s="21">
        <f t="shared" si="463"/>
        <v>16.73192207707843</v>
      </c>
      <c r="AW276" s="20">
        <f t="shared" si="464"/>
        <v>4.3804069564822061</v>
      </c>
      <c r="AX276" s="20">
        <f t="shared" si="465"/>
        <v>-22.283893727337848</v>
      </c>
      <c r="AY276" s="20" t="str">
        <f t="shared" si="466"/>
        <v>NEGATIF</v>
      </c>
      <c r="AZ276" s="20">
        <f t="shared" si="467"/>
        <v>22</v>
      </c>
      <c r="BA276" s="20">
        <f t="shared" si="468"/>
        <v>17</v>
      </c>
      <c r="BB276" s="20">
        <f t="shared" si="469"/>
        <v>2</v>
      </c>
      <c r="BC276" s="20">
        <f t="shared" si="470"/>
        <v>-0.38892731570655698</v>
      </c>
      <c r="BD276" s="20">
        <f t="shared" si="471"/>
        <v>1.1923304781745379</v>
      </c>
      <c r="BE276" s="20">
        <f t="shared" si="472"/>
        <v>0.12222152900771403</v>
      </c>
      <c r="BF276" s="20">
        <f t="shared" si="473"/>
        <v>1.9428132568574878</v>
      </c>
      <c r="BG276" s="20">
        <f t="shared" si="474"/>
        <v>68.555069617730126</v>
      </c>
      <c r="BH276" s="20">
        <f t="shared" si="475"/>
        <v>16.73192207707843</v>
      </c>
      <c r="BI276" s="20">
        <f t="shared" si="476"/>
        <v>248.55506961773011</v>
      </c>
      <c r="BJ276" s="20">
        <f t="shared" si="477"/>
        <v>248</v>
      </c>
      <c r="BK276" s="20">
        <f t="shared" si="478"/>
        <v>33</v>
      </c>
      <c r="BL276" s="20">
        <f t="shared" si="479"/>
        <v>18</v>
      </c>
      <c r="BM276" s="20">
        <f t="shared" si="480"/>
        <v>-7.2525510674205638</v>
      </c>
      <c r="BN276" s="20" t="str">
        <f t="shared" si="481"/>
        <v>NEGATIF</v>
      </c>
      <c r="BO276" s="20">
        <f t="shared" si="482"/>
        <v>7</v>
      </c>
      <c r="BP276" s="20">
        <f t="shared" si="483"/>
        <v>15</v>
      </c>
      <c r="BQ276" s="20">
        <f t="shared" si="484"/>
        <v>9</v>
      </c>
    </row>
    <row r="277" spans="1:69">
      <c r="A277">
        <f t="shared" si="487"/>
        <v>7.0027777777777782</v>
      </c>
      <c r="B277">
        <f t="shared" si="429"/>
        <v>111.315</v>
      </c>
      <c r="C277">
        <f>INT(G3/15)</f>
        <v>7</v>
      </c>
      <c r="D277">
        <f>L3</f>
        <v>2013</v>
      </c>
      <c r="E277">
        <f>L2</f>
        <v>12</v>
      </c>
      <c r="F277">
        <f>L4+1</f>
        <v>4</v>
      </c>
      <c r="H277" s="20">
        <v>18</v>
      </c>
      <c r="I277" s="20">
        <v>0</v>
      </c>
      <c r="J277" s="20">
        <f t="shared" si="432"/>
        <v>18</v>
      </c>
      <c r="K277" s="20"/>
      <c r="L277" s="20">
        <f t="shared" si="433"/>
        <v>20</v>
      </c>
      <c r="M277" s="20">
        <f t="shared" si="434"/>
        <v>-13</v>
      </c>
      <c r="N277" s="20">
        <f t="shared" si="435"/>
        <v>2456630.9583333335</v>
      </c>
      <c r="O277" s="20">
        <f t="shared" si="431"/>
        <v>7.9272234243593946E-4</v>
      </c>
      <c r="P277" s="20">
        <f t="shared" si="488"/>
        <v>2456630.9591260557</v>
      </c>
      <c r="Q277" s="20">
        <f t="shared" si="489"/>
        <v>0.13924597196593311</v>
      </c>
      <c r="R277" s="20">
        <f t="shared" si="485"/>
        <v>253.42825232281211</v>
      </c>
      <c r="S277" s="20">
        <f t="shared" si="436"/>
        <v>330.2518488740161</v>
      </c>
      <c r="T277" s="20">
        <f t="shared" si="437"/>
        <v>-0.96711657783553939</v>
      </c>
      <c r="U277" s="20">
        <f t="shared" si="438"/>
        <v>4.4231574206080388</v>
      </c>
      <c r="V277" s="20">
        <f t="shared" si="439"/>
        <v>5.763982123650309</v>
      </c>
      <c r="W277" s="20">
        <f t="shared" si="440"/>
        <v>1.6702751669177431E-2</v>
      </c>
      <c r="X277" s="20">
        <f t="shared" si="441"/>
        <v>252.46113574497659</v>
      </c>
      <c r="Y277" s="20">
        <f t="shared" si="442"/>
        <v>329.28473229618055</v>
      </c>
      <c r="Z277" s="20">
        <f t="shared" si="443"/>
        <v>5.7471027551164582</v>
      </c>
      <c r="AA277" s="20">
        <f t="shared" si="444"/>
        <v>215.72383656174529</v>
      </c>
      <c r="AB277" s="20">
        <f t="shared" si="445"/>
        <v>3.7650912230365789</v>
      </c>
      <c r="AC277" s="20">
        <f t="shared" si="446"/>
        <v>23.437480331708738</v>
      </c>
      <c r="AD277" s="20">
        <f t="shared" si="447"/>
        <v>-2.2072770994271971E-3</v>
      </c>
      <c r="AE277" s="20">
        <f t="shared" si="448"/>
        <v>23.435273054609311</v>
      </c>
      <c r="AF277" s="20">
        <f t="shared" si="449"/>
        <v>2456630.5</v>
      </c>
      <c r="AG277" s="20">
        <f t="shared" si="450"/>
        <v>0.139233401779603</v>
      </c>
      <c r="AH277" s="20">
        <f t="shared" si="451"/>
        <v>4.8646871429365319</v>
      </c>
      <c r="AI277" s="20">
        <f t="shared" si="452"/>
        <v>15.894804145786532</v>
      </c>
      <c r="AJ277" s="20">
        <f t="shared" si="453"/>
        <v>0.40902267590684138</v>
      </c>
      <c r="AK277" s="20">
        <f t="shared" si="454"/>
        <v>23.315804145786533</v>
      </c>
      <c r="AL277" s="20">
        <f t="shared" si="486"/>
        <v>98.74690578706722</v>
      </c>
      <c r="AM277" s="20">
        <f t="shared" si="455"/>
        <v>1.7234586321409657</v>
      </c>
      <c r="AN277" s="20">
        <f t="shared" si="456"/>
        <v>0.98556962447511987</v>
      </c>
      <c r="AO277" s="20" t="s">
        <v>137</v>
      </c>
      <c r="AP277" s="20">
        <f t="shared" si="457"/>
        <v>252.45823668664011</v>
      </c>
      <c r="AQ277" s="20">
        <f t="shared" si="458"/>
        <v>252</v>
      </c>
      <c r="AR277" s="20">
        <f t="shared" si="459"/>
        <v>27</v>
      </c>
      <c r="AS277" s="20">
        <f t="shared" si="460"/>
        <v>29</v>
      </c>
      <c r="AT277" s="20">
        <f t="shared" si="461"/>
        <v>4.4062274539610096</v>
      </c>
      <c r="AU277" s="20">
        <f t="shared" si="462"/>
        <v>250.99015639973075</v>
      </c>
      <c r="AV277" s="21">
        <f t="shared" si="463"/>
        <v>16.732677093315385</v>
      </c>
      <c r="AW277" s="20">
        <f t="shared" si="464"/>
        <v>4.3806046192708186</v>
      </c>
      <c r="AX277" s="20">
        <f t="shared" si="465"/>
        <v>-22.28526319160904</v>
      </c>
      <c r="AY277" s="20" t="str">
        <f t="shared" si="466"/>
        <v>NEGATIF</v>
      </c>
      <c r="AZ277" s="20">
        <f t="shared" si="467"/>
        <v>22</v>
      </c>
      <c r="BA277" s="20">
        <f t="shared" si="468"/>
        <v>17</v>
      </c>
      <c r="BB277" s="20">
        <f t="shared" si="469"/>
        <v>6</v>
      </c>
      <c r="BC277" s="20">
        <f t="shared" si="470"/>
        <v>-0.38895121736707772</v>
      </c>
      <c r="BD277" s="20">
        <f t="shared" si="471"/>
        <v>1.196511683763321</v>
      </c>
      <c r="BE277" s="20">
        <f t="shared" si="472"/>
        <v>0.12222152900771403</v>
      </c>
      <c r="BF277" s="20">
        <f t="shared" si="473"/>
        <v>1.9428132568574878</v>
      </c>
      <c r="BG277" s="20">
        <f t="shared" si="474"/>
        <v>68.711577475052493</v>
      </c>
      <c r="BH277" s="20">
        <f t="shared" si="475"/>
        <v>16.732677093315385</v>
      </c>
      <c r="BI277" s="20">
        <f t="shared" si="476"/>
        <v>248.71157747505248</v>
      </c>
      <c r="BJ277" s="20">
        <f t="shared" si="477"/>
        <v>248</v>
      </c>
      <c r="BK277" s="20">
        <f t="shared" si="478"/>
        <v>42</v>
      </c>
      <c r="BL277" s="20">
        <f t="shared" si="479"/>
        <v>41</v>
      </c>
      <c r="BM277" s="20">
        <f t="shared" si="480"/>
        <v>-10.713325075469285</v>
      </c>
      <c r="BN277" s="20" t="str">
        <f t="shared" si="481"/>
        <v>NEGATIF</v>
      </c>
      <c r="BO277" s="20">
        <f t="shared" si="482"/>
        <v>10</v>
      </c>
      <c r="BP277" s="20">
        <f t="shared" si="483"/>
        <v>42</v>
      </c>
      <c r="BQ277" s="20">
        <f t="shared" si="484"/>
        <v>47</v>
      </c>
    </row>
    <row r="278" spans="1:69">
      <c r="A278">
        <f t="shared" si="487"/>
        <v>7.0027777777777782</v>
      </c>
      <c r="B278">
        <f t="shared" ref="B278:B304" si="490">B80</f>
        <v>111.315</v>
      </c>
      <c r="C278">
        <f>INT(G3/15)</f>
        <v>7</v>
      </c>
      <c r="D278">
        <f>L3</f>
        <v>2013</v>
      </c>
      <c r="E278">
        <f>L2</f>
        <v>12</v>
      </c>
      <c r="F278">
        <f>L4+1</f>
        <v>4</v>
      </c>
      <c r="H278" s="20">
        <v>18</v>
      </c>
      <c r="I278" s="20">
        <v>15</v>
      </c>
      <c r="J278" s="20">
        <f t="shared" si="432"/>
        <v>18.25</v>
      </c>
      <c r="K278" s="20"/>
      <c r="L278" s="20">
        <f t="shared" si="433"/>
        <v>20</v>
      </c>
      <c r="M278" s="20">
        <f t="shared" si="434"/>
        <v>-13</v>
      </c>
      <c r="N278" s="20">
        <f t="shared" si="435"/>
        <v>2456630.96875</v>
      </c>
      <c r="O278" s="20">
        <f t="shared" si="431"/>
        <v>7.9272234243593946E-4</v>
      </c>
      <c r="P278" s="20">
        <f t="shared" si="488"/>
        <v>2456630.9695427222</v>
      </c>
      <c r="Q278" s="20">
        <f t="shared" si="489"/>
        <v>0.13924625715871916</v>
      </c>
      <c r="R278" s="20">
        <f t="shared" si="485"/>
        <v>253.43851948265092</v>
      </c>
      <c r="S278" s="20">
        <f t="shared" si="436"/>
        <v>330.26211554346628</v>
      </c>
      <c r="T278" s="20">
        <f t="shared" si="437"/>
        <v>-0.96681518263072264</v>
      </c>
      <c r="U278" s="20">
        <f t="shared" si="438"/>
        <v>4.4233366163520547</v>
      </c>
      <c r="V278" s="20">
        <f t="shared" si="439"/>
        <v>5.7641613108354282</v>
      </c>
      <c r="W278" s="20">
        <f t="shared" si="440"/>
        <v>1.6702751657199335E-2</v>
      </c>
      <c r="X278" s="20">
        <f t="shared" si="441"/>
        <v>252.47170430002021</v>
      </c>
      <c r="Y278" s="20">
        <f t="shared" si="442"/>
        <v>329.29530036083554</v>
      </c>
      <c r="Z278" s="20">
        <f t="shared" si="443"/>
        <v>5.7472872026402513</v>
      </c>
      <c r="AA278" s="20">
        <f t="shared" si="444"/>
        <v>215.72328496003669</v>
      </c>
      <c r="AB278" s="20">
        <f t="shared" si="445"/>
        <v>3.7650815957706043</v>
      </c>
      <c r="AC278" s="20">
        <f t="shared" si="446"/>
        <v>23.437480328000042</v>
      </c>
      <c r="AD278" s="20">
        <f t="shared" si="447"/>
        <v>-2.2073224808069523E-3</v>
      </c>
      <c r="AE278" s="20">
        <f t="shared" si="448"/>
        <v>23.435273005519235</v>
      </c>
      <c r="AF278" s="20">
        <f t="shared" si="449"/>
        <v>2456630.5</v>
      </c>
      <c r="AG278" s="20">
        <f t="shared" si="450"/>
        <v>0.139233401779603</v>
      </c>
      <c r="AH278" s="20">
        <f t="shared" si="451"/>
        <v>4.8646871429365319</v>
      </c>
      <c r="AI278" s="20">
        <f t="shared" si="452"/>
        <v>16.145488623124031</v>
      </c>
      <c r="AJ278" s="20">
        <f t="shared" si="453"/>
        <v>0.4090226750500579</v>
      </c>
      <c r="AK278" s="20">
        <f t="shared" si="454"/>
        <v>23.56648862312403</v>
      </c>
      <c r="AL278" s="20">
        <f t="shared" si="486"/>
        <v>102.49584744663684</v>
      </c>
      <c r="AM278" s="20">
        <f t="shared" si="455"/>
        <v>1.788890007565636</v>
      </c>
      <c r="AN278" s="20">
        <f t="shared" si="456"/>
        <v>0.98556809581033422</v>
      </c>
      <c r="AO278" s="20" t="s">
        <v>137</v>
      </c>
      <c r="AP278" s="20">
        <f t="shared" si="457"/>
        <v>252.46880520432404</v>
      </c>
      <c r="AQ278" s="20">
        <f t="shared" si="458"/>
        <v>252</v>
      </c>
      <c r="AR278" s="20">
        <f t="shared" si="459"/>
        <v>28</v>
      </c>
      <c r="AS278" s="20">
        <f t="shared" si="460"/>
        <v>7</v>
      </c>
      <c r="AT278" s="20">
        <f t="shared" si="461"/>
        <v>4.4064119093916494</v>
      </c>
      <c r="AU278" s="20">
        <f t="shared" si="462"/>
        <v>251.00148190022361</v>
      </c>
      <c r="AV278" s="21">
        <f t="shared" si="463"/>
        <v>16.733432126681574</v>
      </c>
      <c r="AW278" s="20">
        <f t="shared" si="464"/>
        <v>4.3808022865438554</v>
      </c>
      <c r="AX278" s="20">
        <f t="shared" si="465"/>
        <v>-22.286631874617068</v>
      </c>
      <c r="AY278" s="20" t="str">
        <f t="shared" si="466"/>
        <v>NEGATIF</v>
      </c>
      <c r="AZ278" s="20">
        <f t="shared" si="467"/>
        <v>22</v>
      </c>
      <c r="BA278" s="20">
        <f t="shared" si="468"/>
        <v>17</v>
      </c>
      <c r="BB278" s="20">
        <f t="shared" si="469"/>
        <v>11</v>
      </c>
      <c r="BC278" s="20">
        <f t="shared" si="470"/>
        <v>-0.38897510539198388</v>
      </c>
      <c r="BD278" s="20">
        <f t="shared" si="471"/>
        <v>1.1992432611788379</v>
      </c>
      <c r="BE278" s="20">
        <f t="shared" si="472"/>
        <v>0.12222152900771403</v>
      </c>
      <c r="BF278" s="20">
        <f t="shared" si="473"/>
        <v>1.9428132568574878</v>
      </c>
      <c r="BG278" s="20">
        <f t="shared" si="474"/>
        <v>68.782700586492183</v>
      </c>
      <c r="BH278" s="20">
        <f t="shared" si="475"/>
        <v>16.733432126681574</v>
      </c>
      <c r="BI278" s="20">
        <f t="shared" si="476"/>
        <v>248.78270058649218</v>
      </c>
      <c r="BJ278" s="20">
        <f t="shared" si="477"/>
        <v>248</v>
      </c>
      <c r="BK278" s="20">
        <f t="shared" si="478"/>
        <v>46</v>
      </c>
      <c r="BL278" s="20">
        <f t="shared" si="479"/>
        <v>57</v>
      </c>
      <c r="BM278" s="20">
        <f t="shared" si="480"/>
        <v>-14.178775211638596</v>
      </c>
      <c r="BN278" s="20" t="str">
        <f t="shared" si="481"/>
        <v>NEGATIF</v>
      </c>
      <c r="BO278" s="20">
        <f t="shared" si="482"/>
        <v>14</v>
      </c>
      <c r="BP278" s="20">
        <f t="shared" si="483"/>
        <v>10</v>
      </c>
      <c r="BQ278" s="20">
        <f t="shared" si="484"/>
        <v>43</v>
      </c>
    </row>
    <row r="279" spans="1:69">
      <c r="A279">
        <f t="shared" si="487"/>
        <v>7.0027777777777782</v>
      </c>
      <c r="B279">
        <f t="shared" si="490"/>
        <v>111.315</v>
      </c>
      <c r="C279">
        <f>INT(G3/15)</f>
        <v>7</v>
      </c>
      <c r="D279">
        <f>L3</f>
        <v>2013</v>
      </c>
      <c r="E279">
        <f>L2</f>
        <v>12</v>
      </c>
      <c r="F279">
        <f>L4+1</f>
        <v>4</v>
      </c>
      <c r="H279" s="20">
        <v>18</v>
      </c>
      <c r="I279" s="20">
        <v>30</v>
      </c>
      <c r="J279" s="20">
        <f t="shared" si="432"/>
        <v>18.5</v>
      </c>
      <c r="K279" s="20"/>
      <c r="L279" s="20">
        <f t="shared" si="433"/>
        <v>20</v>
      </c>
      <c r="M279" s="20">
        <f t="shared" si="434"/>
        <v>-13</v>
      </c>
      <c r="N279" s="20">
        <f t="shared" si="435"/>
        <v>2456630.979166667</v>
      </c>
      <c r="O279" s="20">
        <f t="shared" si="431"/>
        <v>7.9272234243593946E-4</v>
      </c>
      <c r="P279" s="20">
        <f t="shared" si="488"/>
        <v>2456630.9799593892</v>
      </c>
      <c r="Q279" s="20">
        <f t="shared" si="489"/>
        <v>0.13924654235151801</v>
      </c>
      <c r="R279" s="20">
        <f t="shared" si="485"/>
        <v>253.44878664295084</v>
      </c>
      <c r="S279" s="20">
        <f t="shared" si="436"/>
        <v>330.27238221337757</v>
      </c>
      <c r="T279" s="20">
        <f t="shared" si="437"/>
        <v>-0.96651375464198963</v>
      </c>
      <c r="U279" s="20">
        <f t="shared" si="438"/>
        <v>4.4235158121041183</v>
      </c>
      <c r="V279" s="20">
        <f t="shared" si="439"/>
        <v>5.7643404980285959</v>
      </c>
      <c r="W279" s="20">
        <f t="shared" si="440"/>
        <v>1.6702751645221236E-2</v>
      </c>
      <c r="X279" s="20">
        <f t="shared" si="441"/>
        <v>252.48227288830884</v>
      </c>
      <c r="Y279" s="20">
        <f t="shared" si="442"/>
        <v>329.30586845873557</v>
      </c>
      <c r="Z279" s="20">
        <f t="shared" si="443"/>
        <v>5.7474716507442807</v>
      </c>
      <c r="AA279" s="20">
        <f t="shared" si="444"/>
        <v>215.72273335830337</v>
      </c>
      <c r="AB279" s="20">
        <f t="shared" si="445"/>
        <v>3.7650719685041985</v>
      </c>
      <c r="AC279" s="20">
        <f t="shared" si="446"/>
        <v>23.437480324291347</v>
      </c>
      <c r="AD279" s="20">
        <f t="shared" si="447"/>
        <v>-2.2073678449641828E-3</v>
      </c>
      <c r="AE279" s="20">
        <f t="shared" si="448"/>
        <v>23.435272956446383</v>
      </c>
      <c r="AF279" s="20">
        <f t="shared" si="449"/>
        <v>2456630.5</v>
      </c>
      <c r="AG279" s="20">
        <f t="shared" si="450"/>
        <v>0.139233401779603</v>
      </c>
      <c r="AH279" s="20">
        <f t="shared" si="451"/>
        <v>4.8646871429365319</v>
      </c>
      <c r="AI279" s="20">
        <f t="shared" si="452"/>
        <v>16.396173100461532</v>
      </c>
      <c r="AJ279" s="20">
        <f t="shared" si="453"/>
        <v>0.40902267419357508</v>
      </c>
      <c r="AK279" s="20">
        <f t="shared" si="454"/>
        <v>23.817173100461531</v>
      </c>
      <c r="AL279" s="20">
        <f t="shared" si="486"/>
        <v>106.24478884887368</v>
      </c>
      <c r="AM279" s="20">
        <f t="shared" si="455"/>
        <v>1.8543213784990018</v>
      </c>
      <c r="AN279" s="20">
        <f t="shared" si="456"/>
        <v>0.9855665676201969</v>
      </c>
      <c r="AO279" s="20" t="s">
        <v>137</v>
      </c>
      <c r="AP279" s="20">
        <f t="shared" si="457"/>
        <v>252.47937375525274</v>
      </c>
      <c r="AQ279" s="20">
        <f t="shared" si="458"/>
        <v>252</v>
      </c>
      <c r="AR279" s="20">
        <f t="shared" si="459"/>
        <v>28</v>
      </c>
      <c r="AS279" s="20">
        <f t="shared" si="460"/>
        <v>45</v>
      </c>
      <c r="AT279" s="20">
        <f t="shared" si="461"/>
        <v>4.4065963654025202</v>
      </c>
      <c r="AU279" s="20">
        <f t="shared" si="462"/>
        <v>251.01280765804927</v>
      </c>
      <c r="AV279" s="21">
        <f t="shared" si="463"/>
        <v>16.734187177203285</v>
      </c>
      <c r="AW279" s="20">
        <f t="shared" si="464"/>
        <v>4.3809999583081964</v>
      </c>
      <c r="AX279" s="20">
        <f t="shared" si="465"/>
        <v>-22.28799977634614</v>
      </c>
      <c r="AY279" s="20" t="str">
        <f t="shared" si="466"/>
        <v>NEGATIF</v>
      </c>
      <c r="AZ279" s="20">
        <f t="shared" si="467"/>
        <v>22</v>
      </c>
      <c r="BA279" s="20">
        <f t="shared" si="468"/>
        <v>17</v>
      </c>
      <c r="BB279" s="20">
        <f t="shared" si="469"/>
        <v>16</v>
      </c>
      <c r="BC279" s="20">
        <f t="shared" si="470"/>
        <v>-0.38899897978099995</v>
      </c>
      <c r="BD279" s="20">
        <f t="shared" si="471"/>
        <v>1.2004845936477233</v>
      </c>
      <c r="BE279" s="20">
        <f t="shared" si="472"/>
        <v>0.12222152900771403</v>
      </c>
      <c r="BF279" s="20">
        <f t="shared" si="473"/>
        <v>1.9428132568574878</v>
      </c>
      <c r="BG279" s="20">
        <f t="shared" si="474"/>
        <v>68.764378482928748</v>
      </c>
      <c r="BH279" s="20">
        <f t="shared" si="475"/>
        <v>16.734187177203285</v>
      </c>
      <c r="BI279" s="20">
        <f t="shared" si="476"/>
        <v>248.76437848292875</v>
      </c>
      <c r="BJ279" s="20">
        <f t="shared" si="477"/>
        <v>248</v>
      </c>
      <c r="BK279" s="20">
        <f t="shared" si="478"/>
        <v>45</v>
      </c>
      <c r="BL279" s="20">
        <f t="shared" si="479"/>
        <v>51</v>
      </c>
      <c r="BM279" s="20">
        <f t="shared" si="480"/>
        <v>-17.64688416350619</v>
      </c>
      <c r="BN279" s="20" t="str">
        <f t="shared" si="481"/>
        <v>NEGATIF</v>
      </c>
      <c r="BO279" s="20">
        <f t="shared" si="482"/>
        <v>17</v>
      </c>
      <c r="BP279" s="20">
        <f t="shared" si="483"/>
        <v>38</v>
      </c>
      <c r="BQ279" s="20">
        <f t="shared" si="484"/>
        <v>48</v>
      </c>
    </row>
    <row r="280" spans="1:69">
      <c r="A280">
        <f t="shared" si="487"/>
        <v>7.0027777777777782</v>
      </c>
      <c r="B280">
        <f t="shared" si="490"/>
        <v>111.315</v>
      </c>
      <c r="C280">
        <f>INT(G3/15)</f>
        <v>7</v>
      </c>
      <c r="D280">
        <f>L3</f>
        <v>2013</v>
      </c>
      <c r="E280">
        <f>L2</f>
        <v>12</v>
      </c>
      <c r="F280">
        <f>L4+1</f>
        <v>4</v>
      </c>
      <c r="H280">
        <v>18</v>
      </c>
      <c r="I280">
        <v>45</v>
      </c>
      <c r="J280">
        <f t="shared" si="432"/>
        <v>18.75</v>
      </c>
      <c r="L280">
        <f t="shared" si="433"/>
        <v>20</v>
      </c>
      <c r="M280">
        <f t="shared" si="434"/>
        <v>-13</v>
      </c>
      <c r="N280">
        <f t="shared" si="435"/>
        <v>2456630.9895833335</v>
      </c>
      <c r="O280">
        <f t="shared" si="431"/>
        <v>7.9272234243593946E-4</v>
      </c>
      <c r="P280">
        <f t="shared" si="488"/>
        <v>2456630.9903760557</v>
      </c>
      <c r="Q280">
        <f t="shared" si="489"/>
        <v>0.13924682754430406</v>
      </c>
      <c r="R280">
        <f t="shared" si="485"/>
        <v>253.45905380279055</v>
      </c>
      <c r="S280">
        <f t="shared" si="436"/>
        <v>330.28264888282774</v>
      </c>
      <c r="T280">
        <f t="shared" si="437"/>
        <v>-0.96621229390644692</v>
      </c>
      <c r="U280">
        <f t="shared" si="438"/>
        <v>4.4236950078481492</v>
      </c>
      <c r="V280">
        <f t="shared" si="439"/>
        <v>5.7645196852137151</v>
      </c>
      <c r="W280">
        <f t="shared" si="440"/>
        <v>1.670275163324314E-2</v>
      </c>
      <c r="X280">
        <f t="shared" si="441"/>
        <v>252.49284150888411</v>
      </c>
      <c r="Y280">
        <f t="shared" si="442"/>
        <v>329.31643658892131</v>
      </c>
      <c r="Z280">
        <f t="shared" si="443"/>
        <v>5.7476560994118007</v>
      </c>
      <c r="AA280">
        <f t="shared" si="444"/>
        <v>215.72218175659478</v>
      </c>
      <c r="AB280">
        <f t="shared" si="445"/>
        <v>3.7650623412382238</v>
      </c>
      <c r="AC280">
        <f t="shared" si="446"/>
        <v>23.437480320582651</v>
      </c>
      <c r="AD280">
        <f t="shared" si="447"/>
        <v>-2.2074131918908371E-3</v>
      </c>
      <c r="AE280">
        <f t="shared" si="448"/>
        <v>23.435272907390761</v>
      </c>
      <c r="AF280">
        <f t="shared" si="449"/>
        <v>2456630.5</v>
      </c>
      <c r="AG280">
        <f t="shared" si="450"/>
        <v>0.139233401779603</v>
      </c>
      <c r="AH280">
        <f t="shared" si="451"/>
        <v>4.8646871429365319</v>
      </c>
      <c r="AI280">
        <f t="shared" si="452"/>
        <v>16.646857577799032</v>
      </c>
      <c r="AJ280">
        <f t="shared" si="453"/>
        <v>0.40902267333739295</v>
      </c>
      <c r="AK280">
        <f t="shared" si="454"/>
        <v>6.7857577799031787E-2</v>
      </c>
      <c r="AL280">
        <f t="shared" si="486"/>
        <v>109.99372999491072</v>
      </c>
      <c r="AM280">
        <f t="shared" si="455"/>
        <v>1.9197527449608378</v>
      </c>
      <c r="AN280">
        <f t="shared" si="456"/>
        <v>0.98556503990489897</v>
      </c>
      <c r="AO280" t="s">
        <v>137</v>
      </c>
      <c r="AP280">
        <f t="shared" si="457"/>
        <v>252.48994233846781</v>
      </c>
      <c r="AQ280">
        <f t="shared" si="458"/>
        <v>252</v>
      </c>
      <c r="AR280">
        <f t="shared" si="459"/>
        <v>29</v>
      </c>
      <c r="AS280">
        <f t="shared" si="460"/>
        <v>23</v>
      </c>
      <c r="AT280">
        <f t="shared" si="461"/>
        <v>4.406780821976894</v>
      </c>
      <c r="AU280">
        <f t="shared" si="462"/>
        <v>251.02413367207475</v>
      </c>
      <c r="AV280" s="18">
        <f t="shared" si="463"/>
        <v>16.734942244804984</v>
      </c>
      <c r="AW280">
        <f t="shared" si="464"/>
        <v>4.3811976345440682</v>
      </c>
      <c r="AX280">
        <f t="shared" si="465"/>
        <v>-22.289366896596075</v>
      </c>
      <c r="AY280" t="str">
        <f t="shared" si="466"/>
        <v>NEGATIF</v>
      </c>
      <c r="AZ280">
        <f t="shared" si="467"/>
        <v>22</v>
      </c>
      <c r="BA280">
        <f t="shared" si="468"/>
        <v>17</v>
      </c>
      <c r="BB280">
        <f t="shared" si="469"/>
        <v>21</v>
      </c>
      <c r="BC280">
        <f t="shared" si="470"/>
        <v>-0.38902284053063196</v>
      </c>
      <c r="BD280">
        <f t="shared" si="471"/>
        <v>1.20016481261465</v>
      </c>
      <c r="BE280">
        <f t="shared" si="472"/>
        <v>0.12222152900771403</v>
      </c>
      <c r="BF280">
        <f t="shared" si="473"/>
        <v>1.9428132568574878</v>
      </c>
      <c r="BG280">
        <f t="shared" si="474"/>
        <v>68.650561400416706</v>
      </c>
      <c r="BH280">
        <f t="shared" si="475"/>
        <v>16.734942244804984</v>
      </c>
      <c r="BI280">
        <f t="shared" si="476"/>
        <v>248.65056140041671</v>
      </c>
      <c r="BJ280">
        <f t="shared" si="477"/>
        <v>248</v>
      </c>
      <c r="BK280">
        <f t="shared" si="478"/>
        <v>39</v>
      </c>
      <c r="BL280">
        <f t="shared" si="479"/>
        <v>2</v>
      </c>
      <c r="BM280">
        <f t="shared" si="480"/>
        <v>-21.115590034404907</v>
      </c>
      <c r="BN280" t="str">
        <f t="shared" si="481"/>
        <v>NEGATIF</v>
      </c>
      <c r="BO280">
        <f t="shared" si="482"/>
        <v>21</v>
      </c>
      <c r="BP280">
        <f t="shared" si="483"/>
        <v>6</v>
      </c>
      <c r="BQ280">
        <f t="shared" si="484"/>
        <v>56</v>
      </c>
    </row>
    <row r="281" spans="1:69">
      <c r="A281">
        <f t="shared" si="487"/>
        <v>7.0027777777777782</v>
      </c>
      <c r="B281">
        <f t="shared" si="490"/>
        <v>111.315</v>
      </c>
      <c r="C281">
        <f>INT(G3/15)</f>
        <v>7</v>
      </c>
      <c r="D281">
        <f>L3</f>
        <v>2013</v>
      </c>
      <c r="E281">
        <f>L2</f>
        <v>12</v>
      </c>
      <c r="F281">
        <f>L4+1</f>
        <v>4</v>
      </c>
      <c r="H281">
        <v>19</v>
      </c>
      <c r="I281">
        <v>0</v>
      </c>
      <c r="J281">
        <f t="shared" si="432"/>
        <v>19</v>
      </c>
      <c r="L281">
        <f t="shared" si="433"/>
        <v>20</v>
      </c>
      <c r="M281">
        <f t="shared" si="434"/>
        <v>-13</v>
      </c>
      <c r="N281">
        <f t="shared" si="435"/>
        <v>2456631</v>
      </c>
      <c r="O281">
        <f t="shared" si="431"/>
        <v>7.9272234243593946E-4</v>
      </c>
      <c r="P281">
        <f t="shared" si="488"/>
        <v>2456631.0007927222</v>
      </c>
      <c r="Q281">
        <f t="shared" si="489"/>
        <v>0.13924711273709015</v>
      </c>
      <c r="R281">
        <f t="shared" si="485"/>
        <v>253.46932096263117</v>
      </c>
      <c r="S281">
        <f t="shared" si="436"/>
        <v>330.29291555227883</v>
      </c>
      <c r="T281">
        <f t="shared" si="437"/>
        <v>-0.96591080042055666</v>
      </c>
      <c r="U281">
        <f t="shared" si="438"/>
        <v>4.423874203592197</v>
      </c>
      <c r="V281">
        <f t="shared" si="439"/>
        <v>5.764698872398851</v>
      </c>
      <c r="W281">
        <f t="shared" si="440"/>
        <v>1.6702751621265041E-2</v>
      </c>
      <c r="X281">
        <f t="shared" si="441"/>
        <v>252.50341016221063</v>
      </c>
      <c r="Y281">
        <f t="shared" si="442"/>
        <v>329.32700475185828</v>
      </c>
      <c r="Z281">
        <f t="shared" si="443"/>
        <v>5.7478405486509381</v>
      </c>
      <c r="AA281">
        <f t="shared" si="444"/>
        <v>215.72163015488613</v>
      </c>
      <c r="AB281">
        <f t="shared" si="445"/>
        <v>3.7650527139722483</v>
      </c>
      <c r="AC281">
        <f t="shared" si="446"/>
        <v>23.437480316873955</v>
      </c>
      <c r="AD281">
        <f t="shared" si="447"/>
        <v>-2.2074585215849721E-3</v>
      </c>
      <c r="AE281">
        <f t="shared" si="448"/>
        <v>23.43527285835237</v>
      </c>
      <c r="AF281">
        <f t="shared" si="449"/>
        <v>2456630.5</v>
      </c>
      <c r="AG281">
        <f t="shared" si="450"/>
        <v>0.139233401779603</v>
      </c>
      <c r="AH281">
        <f t="shared" si="451"/>
        <v>4.8646871429365319</v>
      </c>
      <c r="AI281">
        <f t="shared" si="452"/>
        <v>16.897542055136533</v>
      </c>
      <c r="AJ281">
        <f t="shared" si="453"/>
        <v>0.40902267248151153</v>
      </c>
      <c r="AK281">
        <f t="shared" si="454"/>
        <v>0.31854205513653255</v>
      </c>
      <c r="AL281">
        <f t="shared" si="486"/>
        <v>113.74267088435585</v>
      </c>
      <c r="AM281">
        <f t="shared" si="455"/>
        <v>1.9851841069442999</v>
      </c>
      <c r="AN281">
        <f t="shared" si="456"/>
        <v>0.98556351266442432</v>
      </c>
      <c r="AO281" t="s">
        <v>137</v>
      </c>
      <c r="AP281">
        <f t="shared" si="457"/>
        <v>252.50051095443385</v>
      </c>
      <c r="AQ281">
        <f t="shared" si="458"/>
        <v>252</v>
      </c>
      <c r="AR281">
        <f t="shared" si="459"/>
        <v>30</v>
      </c>
      <c r="AS281">
        <f t="shared" si="460"/>
        <v>1</v>
      </c>
      <c r="AT281">
        <f t="shared" si="461"/>
        <v>4.4069652791228808</v>
      </c>
      <c r="AU281">
        <f t="shared" si="462"/>
        <v>251.03545994269217</v>
      </c>
      <c r="AV281" s="18">
        <f t="shared" si="463"/>
        <v>16.73569732951281</v>
      </c>
      <c r="AW281">
        <f t="shared" si="464"/>
        <v>4.381395315258314</v>
      </c>
      <c r="AX281">
        <f t="shared" si="465"/>
        <v>-22.290733235350952</v>
      </c>
      <c r="AY281" t="str">
        <f t="shared" si="466"/>
        <v>NEGATIF</v>
      </c>
      <c r="AZ281">
        <f t="shared" si="467"/>
        <v>22</v>
      </c>
      <c r="BA281">
        <f t="shared" si="468"/>
        <v>17</v>
      </c>
      <c r="BB281">
        <f t="shared" si="469"/>
        <v>26</v>
      </c>
      <c r="BC281">
        <f t="shared" si="470"/>
        <v>-0.38904668764060218</v>
      </c>
      <c r="BD281">
        <f t="shared" si="471"/>
        <v>1.1981783297798008</v>
      </c>
      <c r="BE281">
        <f t="shared" si="472"/>
        <v>0.12222152900771403</v>
      </c>
      <c r="BF281">
        <f t="shared" si="473"/>
        <v>1.9428132568574878</v>
      </c>
      <c r="BG281">
        <f t="shared" si="474"/>
        <v>68.432842009237035</v>
      </c>
      <c r="BH281">
        <f t="shared" si="475"/>
        <v>16.73569732951281</v>
      </c>
      <c r="BI281">
        <f t="shared" si="476"/>
        <v>248.43284200923705</v>
      </c>
      <c r="BJ281">
        <f t="shared" si="477"/>
        <v>248</v>
      </c>
      <c r="BK281">
        <f t="shared" si="478"/>
        <v>25</v>
      </c>
      <c r="BL281">
        <f t="shared" si="479"/>
        <v>58</v>
      </c>
      <c r="BM281">
        <f t="shared" si="480"/>
        <v>-24.582719408592748</v>
      </c>
      <c r="BN281" t="str">
        <f t="shared" si="481"/>
        <v>NEGATIF</v>
      </c>
      <c r="BO281">
        <f t="shared" si="482"/>
        <v>24</v>
      </c>
      <c r="BP281">
        <f t="shared" si="483"/>
        <v>34</v>
      </c>
      <c r="BQ281">
        <f t="shared" si="484"/>
        <v>57</v>
      </c>
    </row>
    <row r="282" spans="1:69">
      <c r="A282">
        <f t="shared" si="487"/>
        <v>7.0027777777777782</v>
      </c>
      <c r="B282">
        <f t="shared" si="490"/>
        <v>111.315</v>
      </c>
      <c r="C282">
        <f>INT(G3/15)</f>
        <v>7</v>
      </c>
      <c r="D282">
        <f>L3</f>
        <v>2013</v>
      </c>
      <c r="E282">
        <f>L2</f>
        <v>12</v>
      </c>
      <c r="F282">
        <f>L4+1</f>
        <v>4</v>
      </c>
      <c r="H282">
        <v>19</v>
      </c>
      <c r="I282">
        <v>15</v>
      </c>
      <c r="J282">
        <f t="shared" si="432"/>
        <v>19.25</v>
      </c>
      <c r="L282">
        <f t="shared" si="433"/>
        <v>20</v>
      </c>
      <c r="M282">
        <f t="shared" si="434"/>
        <v>-13</v>
      </c>
      <c r="N282">
        <f t="shared" si="435"/>
        <v>2456631.010416667</v>
      </c>
      <c r="O282">
        <f t="shared" si="431"/>
        <v>7.9272234243593946E-4</v>
      </c>
      <c r="P282">
        <f t="shared" si="488"/>
        <v>2456631.0112093892</v>
      </c>
      <c r="Q282">
        <f t="shared" si="489"/>
        <v>0.13924739792988897</v>
      </c>
      <c r="R282">
        <f t="shared" si="485"/>
        <v>253.47958812293018</v>
      </c>
      <c r="S282">
        <f t="shared" si="436"/>
        <v>330.30318222218921</v>
      </c>
      <c r="T282">
        <f t="shared" si="437"/>
        <v>-0.96560927418088993</v>
      </c>
      <c r="U282">
        <f t="shared" si="438"/>
        <v>4.4240533993442446</v>
      </c>
      <c r="V282">
        <f t="shared" si="439"/>
        <v>5.7648780595920019</v>
      </c>
      <c r="W282">
        <f t="shared" si="440"/>
        <v>1.6702751609286946E-2</v>
      </c>
      <c r="X282">
        <f t="shared" si="441"/>
        <v>252.5139788487493</v>
      </c>
      <c r="Y282">
        <f t="shared" si="442"/>
        <v>329.3375729480083</v>
      </c>
      <c r="Z282">
        <f t="shared" si="443"/>
        <v>5.7480249984697531</v>
      </c>
      <c r="AA282">
        <f t="shared" si="444"/>
        <v>215.72107855315281</v>
      </c>
      <c r="AB282">
        <f t="shared" si="445"/>
        <v>3.765043086705842</v>
      </c>
      <c r="AC282">
        <f t="shared" si="446"/>
        <v>23.43748031316526</v>
      </c>
      <c r="AD282">
        <f t="shared" si="447"/>
        <v>-2.207503834044628E-3</v>
      </c>
      <c r="AE282">
        <f t="shared" si="448"/>
        <v>23.435272809331217</v>
      </c>
      <c r="AF282">
        <f t="shared" si="449"/>
        <v>2456630.5</v>
      </c>
      <c r="AG282">
        <f t="shared" si="450"/>
        <v>0.139233401779603</v>
      </c>
      <c r="AH282">
        <f t="shared" si="451"/>
        <v>4.8646871429365319</v>
      </c>
      <c r="AI282">
        <f t="shared" si="452"/>
        <v>17.148226532474034</v>
      </c>
      <c r="AJ282">
        <f t="shared" si="453"/>
        <v>0.40902267162593103</v>
      </c>
      <c r="AK282">
        <f t="shared" si="454"/>
        <v>0.56922653247403332</v>
      </c>
      <c r="AL282">
        <f t="shared" si="486"/>
        <v>117.49161151682102</v>
      </c>
      <c r="AM282">
        <f t="shared" si="455"/>
        <v>2.050615464442616</v>
      </c>
      <c r="AN282">
        <f t="shared" si="456"/>
        <v>0.98556198589875887</v>
      </c>
      <c r="AO282" t="s">
        <v>137</v>
      </c>
      <c r="AP282">
        <f t="shared" si="457"/>
        <v>252.51107960361182</v>
      </c>
      <c r="AQ282">
        <f t="shared" si="458"/>
        <v>252</v>
      </c>
      <c r="AR282">
        <f t="shared" si="459"/>
        <v>30</v>
      </c>
      <c r="AS282">
        <f t="shared" si="460"/>
        <v>39</v>
      </c>
      <c r="AT282">
        <f t="shared" si="461"/>
        <v>4.407149736848524</v>
      </c>
      <c r="AU282">
        <f t="shared" si="462"/>
        <v>251.04678647028948</v>
      </c>
      <c r="AV282" s="18">
        <f t="shared" si="463"/>
        <v>16.736452431352632</v>
      </c>
      <c r="AW282">
        <f t="shared" si="464"/>
        <v>4.3815930004577046</v>
      </c>
      <c r="AX282">
        <f t="shared" si="465"/>
        <v>-22.292098792594249</v>
      </c>
      <c r="AY282" t="str">
        <f t="shared" si="466"/>
        <v>NEGATIF</v>
      </c>
      <c r="AZ282">
        <f t="shared" si="467"/>
        <v>22</v>
      </c>
      <c r="BA282">
        <f t="shared" si="468"/>
        <v>17</v>
      </c>
      <c r="BB282">
        <f t="shared" si="469"/>
        <v>31</v>
      </c>
      <c r="BC282">
        <f t="shared" si="470"/>
        <v>-0.38907052111062218</v>
      </c>
      <c r="BD282">
        <f t="shared" si="471"/>
        <v>1.1943784095582781</v>
      </c>
      <c r="BE282">
        <f t="shared" si="472"/>
        <v>0.12222152900771403</v>
      </c>
      <c r="BF282">
        <f t="shared" si="473"/>
        <v>1.9428132568574878</v>
      </c>
      <c r="BG282">
        <f t="shared" si="474"/>
        <v>68.099938617775109</v>
      </c>
      <c r="BH282">
        <f t="shared" si="475"/>
        <v>16.736452431352632</v>
      </c>
      <c r="BI282">
        <f t="shared" si="476"/>
        <v>248.09993861777511</v>
      </c>
      <c r="BJ282">
        <f t="shared" si="477"/>
        <v>248</v>
      </c>
      <c r="BK282">
        <f t="shared" si="478"/>
        <v>5</v>
      </c>
      <c r="BL282">
        <f t="shared" si="479"/>
        <v>59</v>
      </c>
      <c r="BM282">
        <f t="shared" si="480"/>
        <v>-28.045908462989445</v>
      </c>
      <c r="BN282" t="str">
        <f t="shared" si="481"/>
        <v>NEGATIF</v>
      </c>
      <c r="BO282">
        <f t="shared" si="482"/>
        <v>28</v>
      </c>
      <c r="BP282">
        <f t="shared" si="483"/>
        <v>2</v>
      </c>
      <c r="BQ282">
        <f t="shared" si="484"/>
        <v>45</v>
      </c>
    </row>
    <row r="283" spans="1:69">
      <c r="A283">
        <f t="shared" si="487"/>
        <v>7.0027777777777782</v>
      </c>
      <c r="B283">
        <f t="shared" si="490"/>
        <v>111.315</v>
      </c>
      <c r="C283">
        <f>INT(G3/15)</f>
        <v>7</v>
      </c>
      <c r="D283">
        <f>L3</f>
        <v>2013</v>
      </c>
      <c r="E283">
        <f>L2</f>
        <v>12</v>
      </c>
      <c r="F283">
        <f>L4+1</f>
        <v>4</v>
      </c>
      <c r="H283">
        <v>19</v>
      </c>
      <c r="I283">
        <v>30</v>
      </c>
      <c r="J283">
        <f t="shared" si="432"/>
        <v>19.5</v>
      </c>
      <c r="L283">
        <f t="shared" si="433"/>
        <v>20</v>
      </c>
      <c r="M283">
        <f t="shared" si="434"/>
        <v>-13</v>
      </c>
      <c r="N283">
        <f t="shared" si="435"/>
        <v>2456631.0208333335</v>
      </c>
      <c r="O283">
        <f t="shared" si="431"/>
        <v>7.9272234243593946E-4</v>
      </c>
      <c r="P283">
        <f t="shared" si="488"/>
        <v>2456631.0216260557</v>
      </c>
      <c r="Q283">
        <f t="shared" si="489"/>
        <v>0.13924768312267505</v>
      </c>
      <c r="R283">
        <f t="shared" si="485"/>
        <v>253.48985528276989</v>
      </c>
      <c r="S283">
        <f t="shared" si="436"/>
        <v>330.31344889164029</v>
      </c>
      <c r="T283">
        <f t="shared" si="437"/>
        <v>-0.96530771522445269</v>
      </c>
      <c r="U283">
        <f t="shared" si="438"/>
        <v>4.4242325950882764</v>
      </c>
      <c r="V283">
        <f t="shared" si="439"/>
        <v>5.7650572467771379</v>
      </c>
      <c r="W283">
        <f t="shared" si="440"/>
        <v>1.6702751597308847E-2</v>
      </c>
      <c r="X283">
        <f t="shared" si="441"/>
        <v>252.52454756754545</v>
      </c>
      <c r="Y283">
        <f t="shared" si="442"/>
        <v>329.34814117641582</v>
      </c>
      <c r="Z283">
        <f t="shared" si="443"/>
        <v>5.7482094488515667</v>
      </c>
      <c r="AA283">
        <f t="shared" si="444"/>
        <v>215.72052695144416</v>
      </c>
      <c r="AB283">
        <f t="shared" si="445"/>
        <v>3.7650334594398664</v>
      </c>
      <c r="AC283">
        <f t="shared" si="446"/>
        <v>23.437480309456564</v>
      </c>
      <c r="AD283">
        <f t="shared" si="447"/>
        <v>-2.207549129261778E-3</v>
      </c>
      <c r="AE283">
        <f t="shared" si="448"/>
        <v>23.435272760327301</v>
      </c>
      <c r="AF283">
        <f t="shared" si="449"/>
        <v>2456630.5</v>
      </c>
      <c r="AG283">
        <f t="shared" si="450"/>
        <v>0.139233401779603</v>
      </c>
      <c r="AH283">
        <f t="shared" si="451"/>
        <v>4.8646871429365319</v>
      </c>
      <c r="AI283">
        <f t="shared" si="452"/>
        <v>17.398911009811531</v>
      </c>
      <c r="AJ283">
        <f t="shared" si="453"/>
        <v>0.40902267077065135</v>
      </c>
      <c r="AK283">
        <f t="shared" si="454"/>
        <v>0.81991100981153053</v>
      </c>
      <c r="AL283">
        <f t="shared" si="486"/>
        <v>121.2405518934353</v>
      </c>
      <c r="AM283">
        <f t="shared" si="455"/>
        <v>2.1160468174754912</v>
      </c>
      <c r="AN283">
        <f t="shared" si="456"/>
        <v>0.98556045960809258</v>
      </c>
      <c r="AO283" t="s">
        <v>137</v>
      </c>
      <c r="AP283">
        <f t="shared" si="457"/>
        <v>252.52164828504701</v>
      </c>
      <c r="AQ283">
        <f t="shared" si="458"/>
        <v>252</v>
      </c>
      <c r="AR283">
        <f t="shared" si="459"/>
        <v>31</v>
      </c>
      <c r="AS283">
        <f t="shared" si="460"/>
        <v>17</v>
      </c>
      <c r="AT283">
        <f t="shared" si="461"/>
        <v>4.407334195137163</v>
      </c>
      <c r="AU283">
        <f t="shared" si="462"/>
        <v>251.05811325373764</v>
      </c>
      <c r="AV283" s="18">
        <f t="shared" si="463"/>
        <v>16.737207550249178</v>
      </c>
      <c r="AW283">
        <f t="shared" si="464"/>
        <v>4.3817906901225356</v>
      </c>
      <c r="AX283">
        <f t="shared" si="465"/>
        <v>-22.293463568126608</v>
      </c>
      <c r="AY283" t="str">
        <f t="shared" si="466"/>
        <v>NEGATIF</v>
      </c>
      <c r="AZ283">
        <f t="shared" si="467"/>
        <v>22</v>
      </c>
      <c r="BA283">
        <f t="shared" si="468"/>
        <v>17</v>
      </c>
      <c r="BB283">
        <f t="shared" si="469"/>
        <v>36</v>
      </c>
      <c r="BC283">
        <f t="shared" si="470"/>
        <v>-0.38909434093721251</v>
      </c>
      <c r="BD283">
        <f t="shared" si="471"/>
        <v>1.1885681492862119</v>
      </c>
      <c r="BE283">
        <f t="shared" si="472"/>
        <v>0.12222152900771403</v>
      </c>
      <c r="BF283">
        <f t="shared" si="473"/>
        <v>1.9428132568574878</v>
      </c>
      <c r="BG283">
        <f t="shared" si="474"/>
        <v>67.636976786562585</v>
      </c>
      <c r="BH283">
        <f t="shared" si="475"/>
        <v>16.737207550249178</v>
      </c>
      <c r="BI283">
        <f t="shared" si="476"/>
        <v>247.63697678656257</v>
      </c>
      <c r="BJ283">
        <f t="shared" si="477"/>
        <v>247</v>
      </c>
      <c r="BK283">
        <f t="shared" si="478"/>
        <v>38</v>
      </c>
      <c r="BL283">
        <f t="shared" si="479"/>
        <v>13</v>
      </c>
      <c r="BM283">
        <f t="shared" si="480"/>
        <v>-31.50250544891114</v>
      </c>
      <c r="BN283" t="str">
        <f t="shared" si="481"/>
        <v>NEGATIF</v>
      </c>
      <c r="BO283">
        <f t="shared" si="482"/>
        <v>31</v>
      </c>
      <c r="BP283">
        <f t="shared" si="483"/>
        <v>30</v>
      </c>
      <c r="BQ283">
        <f t="shared" si="484"/>
        <v>9</v>
      </c>
    </row>
    <row r="284" spans="1:69">
      <c r="A284">
        <f t="shared" si="487"/>
        <v>7.0027777777777782</v>
      </c>
      <c r="B284">
        <f t="shared" si="490"/>
        <v>111.315</v>
      </c>
      <c r="C284">
        <f>INT(G3/15)</f>
        <v>7</v>
      </c>
      <c r="D284">
        <f>L3</f>
        <v>2013</v>
      </c>
      <c r="E284">
        <f>L2</f>
        <v>12</v>
      </c>
      <c r="F284">
        <f>L4+1</f>
        <v>4</v>
      </c>
      <c r="H284">
        <v>19</v>
      </c>
      <c r="I284">
        <v>45</v>
      </c>
      <c r="J284">
        <f t="shared" si="432"/>
        <v>19.75</v>
      </c>
      <c r="L284">
        <f t="shared" si="433"/>
        <v>20</v>
      </c>
      <c r="M284">
        <f t="shared" si="434"/>
        <v>-13</v>
      </c>
      <c r="N284">
        <f t="shared" si="435"/>
        <v>2456631.03125</v>
      </c>
      <c r="O284">
        <f t="shared" si="431"/>
        <v>7.9272234243593946E-4</v>
      </c>
      <c r="P284">
        <f t="shared" si="488"/>
        <v>2456631.0320427222</v>
      </c>
      <c r="Q284">
        <f t="shared" si="489"/>
        <v>0.13924796831546113</v>
      </c>
      <c r="R284">
        <f t="shared" si="485"/>
        <v>253.50012244261052</v>
      </c>
      <c r="S284">
        <f t="shared" si="436"/>
        <v>330.32371556109138</v>
      </c>
      <c r="T284">
        <f t="shared" si="437"/>
        <v>-0.96500612354779292</v>
      </c>
      <c r="U284">
        <f t="shared" si="438"/>
        <v>4.4244117908323233</v>
      </c>
      <c r="V284">
        <f t="shared" si="439"/>
        <v>5.765236433962273</v>
      </c>
      <c r="W284">
        <f t="shared" si="440"/>
        <v>1.6702751585330751E-2</v>
      </c>
      <c r="X284">
        <f t="shared" si="441"/>
        <v>252.53511631906272</v>
      </c>
      <c r="Y284">
        <f t="shared" si="442"/>
        <v>329.35870943754361</v>
      </c>
      <c r="Z284">
        <f t="shared" si="443"/>
        <v>5.7483938998044568</v>
      </c>
      <c r="AA284">
        <f t="shared" si="444"/>
        <v>215.71997534973551</v>
      </c>
      <c r="AB284">
        <f t="shared" si="445"/>
        <v>3.7650238321738909</v>
      </c>
      <c r="AC284">
        <f t="shared" si="446"/>
        <v>23.437480305747869</v>
      </c>
      <c r="AD284">
        <f t="shared" si="447"/>
        <v>-2.2075944072344781E-3</v>
      </c>
      <c r="AE284">
        <f t="shared" si="448"/>
        <v>23.435272711340634</v>
      </c>
      <c r="AF284">
        <f t="shared" si="449"/>
        <v>2456630.5</v>
      </c>
      <c r="AG284">
        <f t="shared" si="450"/>
        <v>0.139233401779603</v>
      </c>
      <c r="AH284">
        <f t="shared" si="451"/>
        <v>4.8646871429365319</v>
      </c>
      <c r="AI284">
        <f t="shared" si="452"/>
        <v>17.649595487149032</v>
      </c>
      <c r="AJ284">
        <f t="shared" si="453"/>
        <v>0.40902266991567271</v>
      </c>
      <c r="AK284">
        <f t="shared" si="454"/>
        <v>1.0705954871490313</v>
      </c>
      <c r="AL284">
        <f t="shared" si="486"/>
        <v>124.98949201380798</v>
      </c>
      <c r="AM284">
        <f t="shared" si="455"/>
        <v>2.1814781660361069</v>
      </c>
      <c r="AN284">
        <f t="shared" si="456"/>
        <v>0.98555893379241033</v>
      </c>
      <c r="AO284" t="s">
        <v>137</v>
      </c>
      <c r="AP284">
        <f t="shared" si="457"/>
        <v>252.53221699920303</v>
      </c>
      <c r="AQ284">
        <f t="shared" si="458"/>
        <v>252</v>
      </c>
      <c r="AR284">
        <f t="shared" si="459"/>
        <v>31</v>
      </c>
      <c r="AS284">
        <f t="shared" si="460"/>
        <v>55</v>
      </c>
      <c r="AT284">
        <f t="shared" si="461"/>
        <v>4.4075186539968874</v>
      </c>
      <c r="AU284">
        <f t="shared" si="462"/>
        <v>251.0694402934275</v>
      </c>
      <c r="AV284" s="18">
        <f t="shared" si="463"/>
        <v>16.737962686228499</v>
      </c>
      <c r="AW284">
        <f t="shared" si="464"/>
        <v>4.3819883842596283</v>
      </c>
      <c r="AX284">
        <f t="shared" si="465"/>
        <v>-22.294827561931964</v>
      </c>
      <c r="AY284" t="str">
        <f t="shared" si="466"/>
        <v>NEGATIF</v>
      </c>
      <c r="AZ284">
        <f t="shared" si="467"/>
        <v>22</v>
      </c>
      <c r="BA284">
        <f t="shared" si="468"/>
        <v>17</v>
      </c>
      <c r="BB284">
        <f t="shared" si="469"/>
        <v>41</v>
      </c>
      <c r="BC284">
        <f t="shared" si="470"/>
        <v>-0.38911814712009274</v>
      </c>
      <c r="BD284">
        <f t="shared" si="471"/>
        <v>1.1804879410204911</v>
      </c>
      <c r="BE284">
        <f t="shared" si="472"/>
        <v>0.12222152900771403</v>
      </c>
      <c r="BF284">
        <f t="shared" si="473"/>
        <v>1.9428132568574878</v>
      </c>
      <c r="BG284">
        <f t="shared" si="474"/>
        <v>67.024491621361747</v>
      </c>
      <c r="BH284">
        <f t="shared" si="475"/>
        <v>16.737962686228499</v>
      </c>
      <c r="BI284">
        <f t="shared" si="476"/>
        <v>247.02449162136173</v>
      </c>
      <c r="BJ284">
        <f t="shared" si="477"/>
        <v>247</v>
      </c>
      <c r="BK284">
        <f t="shared" si="478"/>
        <v>1</v>
      </c>
      <c r="BL284">
        <f t="shared" si="479"/>
        <v>28</v>
      </c>
      <c r="BM284">
        <f t="shared" si="480"/>
        <v>-34.949445179233606</v>
      </c>
      <c r="BN284" t="str">
        <f t="shared" si="481"/>
        <v>NEGATIF</v>
      </c>
      <c r="BO284">
        <f t="shared" si="482"/>
        <v>34</v>
      </c>
      <c r="BP284">
        <f t="shared" si="483"/>
        <v>56</v>
      </c>
      <c r="BQ284">
        <f t="shared" si="484"/>
        <v>58</v>
      </c>
    </row>
    <row r="285" spans="1:69">
      <c r="A285">
        <f t="shared" si="487"/>
        <v>7.0027777777777782</v>
      </c>
      <c r="B285">
        <f t="shared" si="490"/>
        <v>111.315</v>
      </c>
      <c r="C285">
        <f>INT(G3/15)</f>
        <v>7</v>
      </c>
      <c r="D285">
        <f>L3</f>
        <v>2013</v>
      </c>
      <c r="E285">
        <f>L2</f>
        <v>12</v>
      </c>
      <c r="F285">
        <f>L4+1</f>
        <v>4</v>
      </c>
      <c r="H285">
        <v>20</v>
      </c>
      <c r="I285">
        <v>0</v>
      </c>
      <c r="J285">
        <f t="shared" si="432"/>
        <v>20</v>
      </c>
      <c r="L285">
        <f t="shared" si="433"/>
        <v>20</v>
      </c>
      <c r="M285">
        <f t="shared" si="434"/>
        <v>-13</v>
      </c>
      <c r="N285">
        <f t="shared" si="435"/>
        <v>2456631.041666667</v>
      </c>
      <c r="O285">
        <f t="shared" si="431"/>
        <v>7.9272234243593946E-4</v>
      </c>
      <c r="P285">
        <f t="shared" si="488"/>
        <v>2456631.0424593892</v>
      </c>
      <c r="Q285">
        <f t="shared" si="489"/>
        <v>0.13924825350825995</v>
      </c>
      <c r="R285">
        <f t="shared" si="485"/>
        <v>253.51038960290953</v>
      </c>
      <c r="S285">
        <f t="shared" si="436"/>
        <v>330.33398223100176</v>
      </c>
      <c r="T285">
        <f t="shared" si="437"/>
        <v>-0.96470449914744849</v>
      </c>
      <c r="U285">
        <f t="shared" si="438"/>
        <v>4.4245909865843718</v>
      </c>
      <c r="V285">
        <f t="shared" si="439"/>
        <v>5.7654156211554248</v>
      </c>
      <c r="W285">
        <f t="shared" si="440"/>
        <v>1.6702751573352655E-2</v>
      </c>
      <c r="X285">
        <f t="shared" si="441"/>
        <v>252.54568510376208</v>
      </c>
      <c r="Y285">
        <f t="shared" si="442"/>
        <v>329.36927773185431</v>
      </c>
      <c r="Z285">
        <f t="shared" si="443"/>
        <v>5.7485783513364987</v>
      </c>
      <c r="AA285">
        <f t="shared" si="444"/>
        <v>215.71942374800224</v>
      </c>
      <c r="AB285">
        <f t="shared" si="445"/>
        <v>3.7650142049074855</v>
      </c>
      <c r="AC285">
        <f t="shared" si="446"/>
        <v>23.437480302039173</v>
      </c>
      <c r="AD285">
        <f t="shared" si="447"/>
        <v>-2.207639667960773E-3</v>
      </c>
      <c r="AE285">
        <f t="shared" si="448"/>
        <v>23.435272662371212</v>
      </c>
      <c r="AF285">
        <f t="shared" si="449"/>
        <v>2456630.5</v>
      </c>
      <c r="AG285">
        <f t="shared" si="450"/>
        <v>0.139233401779603</v>
      </c>
      <c r="AH285">
        <f t="shared" si="451"/>
        <v>4.8646871429365319</v>
      </c>
      <c r="AI285">
        <f t="shared" si="452"/>
        <v>17.900279964486529</v>
      </c>
      <c r="AJ285">
        <f t="shared" si="453"/>
        <v>0.40902266906099505</v>
      </c>
      <c r="AK285">
        <f t="shared" si="454"/>
        <v>1.3212799644865285</v>
      </c>
      <c r="AL285">
        <f t="shared" si="486"/>
        <v>128.73843187755085</v>
      </c>
      <c r="AM285">
        <f t="shared" si="455"/>
        <v>2.2469095101176877</v>
      </c>
      <c r="AN285">
        <f t="shared" si="456"/>
        <v>0.98555740845169693</v>
      </c>
      <c r="AO285" t="s">
        <v>137</v>
      </c>
      <c r="AP285">
        <f t="shared" si="457"/>
        <v>252.54278574654089</v>
      </c>
      <c r="AQ285">
        <f t="shared" si="458"/>
        <v>252</v>
      </c>
      <c r="AR285">
        <f t="shared" si="459"/>
        <v>32</v>
      </c>
      <c r="AS285">
        <f t="shared" si="460"/>
        <v>34</v>
      </c>
      <c r="AT285">
        <f t="shared" si="461"/>
        <v>4.4077031134357441</v>
      </c>
      <c r="AU285">
        <f t="shared" si="462"/>
        <v>251.08076758974707</v>
      </c>
      <c r="AV285" s="18">
        <f t="shared" si="463"/>
        <v>16.738717839316472</v>
      </c>
      <c r="AW285">
        <f t="shared" si="464"/>
        <v>4.3821860828757533</v>
      </c>
      <c r="AX285">
        <f t="shared" si="465"/>
        <v>-22.296190773993818</v>
      </c>
      <c r="AY285" t="str">
        <f t="shared" si="466"/>
        <v>NEGATIF</v>
      </c>
      <c r="AZ285">
        <f t="shared" si="467"/>
        <v>22</v>
      </c>
      <c r="BA285">
        <f t="shared" si="468"/>
        <v>17</v>
      </c>
      <c r="BB285">
        <f t="shared" si="469"/>
        <v>46</v>
      </c>
      <c r="BC285">
        <f t="shared" si="470"/>
        <v>-0.38914193965897503</v>
      </c>
      <c r="BD285">
        <f t="shared" si="471"/>
        <v>1.1697980582681151</v>
      </c>
      <c r="BE285">
        <f t="shared" si="472"/>
        <v>0.12222152900771403</v>
      </c>
      <c r="BF285">
        <f t="shared" si="473"/>
        <v>1.9428132568574878</v>
      </c>
      <c r="BG285">
        <f t="shared" si="474"/>
        <v>66.237036510211226</v>
      </c>
      <c r="BH285">
        <f t="shared" si="475"/>
        <v>16.738717839316472</v>
      </c>
      <c r="BI285">
        <f t="shared" si="476"/>
        <v>246.23703651021123</v>
      </c>
      <c r="BJ285">
        <f t="shared" si="477"/>
        <v>246</v>
      </c>
      <c r="BK285">
        <f t="shared" si="478"/>
        <v>14</v>
      </c>
      <c r="BL285">
        <f t="shared" si="479"/>
        <v>13</v>
      </c>
      <c r="BM285">
        <f t="shared" si="480"/>
        <v>-38.383081936758849</v>
      </c>
      <c r="BN285" t="str">
        <f t="shared" si="481"/>
        <v>NEGATIF</v>
      </c>
      <c r="BO285">
        <f t="shared" si="482"/>
        <v>38</v>
      </c>
      <c r="BP285">
        <f t="shared" si="483"/>
        <v>22</v>
      </c>
      <c r="BQ285">
        <f t="shared" si="484"/>
        <v>59</v>
      </c>
    </row>
    <row r="286" spans="1:69">
      <c r="A286">
        <f t="shared" si="487"/>
        <v>7.0027777777777782</v>
      </c>
      <c r="B286">
        <f t="shared" si="490"/>
        <v>111.315</v>
      </c>
      <c r="C286">
        <f>INT(G3/15)</f>
        <v>7</v>
      </c>
      <c r="D286">
        <f>L3</f>
        <v>2013</v>
      </c>
      <c r="E286">
        <f>L2</f>
        <v>12</v>
      </c>
      <c r="F286">
        <f>L4+1</f>
        <v>4</v>
      </c>
      <c r="H286">
        <v>20</v>
      </c>
      <c r="I286">
        <v>15</v>
      </c>
      <c r="J286">
        <f t="shared" si="432"/>
        <v>20.25</v>
      </c>
      <c r="L286">
        <f t="shared" si="433"/>
        <v>20</v>
      </c>
      <c r="M286">
        <f t="shared" si="434"/>
        <v>-13</v>
      </c>
      <c r="N286">
        <f t="shared" si="435"/>
        <v>2456631.0520833335</v>
      </c>
      <c r="O286">
        <f t="shared" si="431"/>
        <v>7.9272234243593946E-4</v>
      </c>
      <c r="P286">
        <f t="shared" si="488"/>
        <v>2456631.0528760557</v>
      </c>
      <c r="Q286">
        <f t="shared" si="489"/>
        <v>0.13924853870104603</v>
      </c>
      <c r="R286">
        <f t="shared" si="485"/>
        <v>253.52065676275015</v>
      </c>
      <c r="S286">
        <f t="shared" si="436"/>
        <v>330.34424890045284</v>
      </c>
      <c r="T286">
        <f t="shared" si="437"/>
        <v>-0.96440284206044391</v>
      </c>
      <c r="U286">
        <f t="shared" si="438"/>
        <v>4.4247701823284187</v>
      </c>
      <c r="V286">
        <f t="shared" si="439"/>
        <v>5.7655948083405599</v>
      </c>
      <c r="W286">
        <f t="shared" si="440"/>
        <v>1.6702751561374556E-2</v>
      </c>
      <c r="X286">
        <f t="shared" si="441"/>
        <v>252.5562539206897</v>
      </c>
      <c r="Y286">
        <f t="shared" si="442"/>
        <v>329.37984605839239</v>
      </c>
      <c r="Z286">
        <f t="shared" si="443"/>
        <v>5.7487628034310143</v>
      </c>
      <c r="AA286">
        <f t="shared" si="444"/>
        <v>215.71887214629359</v>
      </c>
      <c r="AB286">
        <f t="shared" si="445"/>
        <v>3.76500457764151</v>
      </c>
      <c r="AC286">
        <f t="shared" si="446"/>
        <v>23.437480298330478</v>
      </c>
      <c r="AD286">
        <f t="shared" si="447"/>
        <v>-2.2076849114326517E-3</v>
      </c>
      <c r="AE286">
        <f t="shared" si="448"/>
        <v>23.435272613419045</v>
      </c>
      <c r="AF286">
        <f t="shared" si="449"/>
        <v>2456630.5</v>
      </c>
      <c r="AG286">
        <f t="shared" si="450"/>
        <v>0.139233401779603</v>
      </c>
      <c r="AH286">
        <f t="shared" si="451"/>
        <v>4.8646871429365319</v>
      </c>
      <c r="AI286">
        <f t="shared" si="452"/>
        <v>18.15096444182403</v>
      </c>
      <c r="AJ286">
        <f t="shared" si="453"/>
        <v>0.40902266820661859</v>
      </c>
      <c r="AK286">
        <f t="shared" si="454"/>
        <v>1.5719644418240293</v>
      </c>
      <c r="AL286">
        <f t="shared" si="486"/>
        <v>132.48737148579244</v>
      </c>
      <c r="AM286">
        <f t="shared" si="455"/>
        <v>2.3123408497399298</v>
      </c>
      <c r="AN286">
        <f t="shared" si="456"/>
        <v>0.98555588358614299</v>
      </c>
      <c r="AO286" t="s">
        <v>137</v>
      </c>
      <c r="AP286">
        <f t="shared" si="457"/>
        <v>252.55335452610674</v>
      </c>
      <c r="AQ286">
        <f t="shared" si="458"/>
        <v>252</v>
      </c>
      <c r="AR286">
        <f t="shared" si="459"/>
        <v>33</v>
      </c>
      <c r="AS286">
        <f t="shared" si="460"/>
        <v>12</v>
      </c>
      <c r="AT286">
        <f t="shared" si="461"/>
        <v>4.4078875734370859</v>
      </c>
      <c r="AU286">
        <f t="shared" si="462"/>
        <v>251.092095141568</v>
      </c>
      <c r="AV286" s="18">
        <f t="shared" si="463"/>
        <v>16.739473009437866</v>
      </c>
      <c r="AW286">
        <f t="shared" si="464"/>
        <v>4.3823837859512187</v>
      </c>
      <c r="AX286">
        <f t="shared" si="465"/>
        <v>-22.297553204113246</v>
      </c>
      <c r="AY286" t="str">
        <f t="shared" si="466"/>
        <v>NEGATIF</v>
      </c>
      <c r="AZ286">
        <f t="shared" si="467"/>
        <v>22</v>
      </c>
      <c r="BA286">
        <f t="shared" si="468"/>
        <v>17</v>
      </c>
      <c r="BB286">
        <f t="shared" si="469"/>
        <v>51</v>
      </c>
      <c r="BC286">
        <f t="shared" si="470"/>
        <v>-0.3891657185503874</v>
      </c>
      <c r="BD286">
        <f t="shared" si="471"/>
        <v>1.1560543738668805</v>
      </c>
      <c r="BE286">
        <f t="shared" si="472"/>
        <v>0.12222152900771403</v>
      </c>
      <c r="BF286">
        <f t="shared" si="473"/>
        <v>1.9428132568574878</v>
      </c>
      <c r="BG286">
        <f t="shared" si="474"/>
        <v>65.241229992207792</v>
      </c>
      <c r="BH286">
        <f t="shared" si="475"/>
        <v>16.739473009437866</v>
      </c>
      <c r="BI286">
        <f t="shared" si="476"/>
        <v>245.24122999220779</v>
      </c>
      <c r="BJ286">
        <f t="shared" si="477"/>
        <v>245</v>
      </c>
      <c r="BK286">
        <f t="shared" si="478"/>
        <v>14</v>
      </c>
      <c r="BL286">
        <f t="shared" si="479"/>
        <v>28</v>
      </c>
      <c r="BM286">
        <f t="shared" si="480"/>
        <v>-41.798960514646161</v>
      </c>
      <c r="BN286" t="str">
        <f t="shared" si="481"/>
        <v>NEGATIF</v>
      </c>
      <c r="BO286">
        <f t="shared" si="482"/>
        <v>41</v>
      </c>
      <c r="BP286">
        <f t="shared" si="483"/>
        <v>47</v>
      </c>
      <c r="BQ286">
        <f t="shared" si="484"/>
        <v>56</v>
      </c>
    </row>
    <row r="287" spans="1:69">
      <c r="A287">
        <f t="shared" si="487"/>
        <v>7.0027777777777782</v>
      </c>
      <c r="B287">
        <f t="shared" si="490"/>
        <v>111.315</v>
      </c>
      <c r="C287">
        <f>INT(G3/15)</f>
        <v>7</v>
      </c>
      <c r="D287">
        <f>L3</f>
        <v>2013</v>
      </c>
      <c r="E287">
        <f>L2</f>
        <v>12</v>
      </c>
      <c r="F287">
        <f>L4+1</f>
        <v>4</v>
      </c>
      <c r="H287">
        <v>20</v>
      </c>
      <c r="I287">
        <v>30</v>
      </c>
      <c r="J287">
        <f t="shared" si="432"/>
        <v>20.5</v>
      </c>
      <c r="L287">
        <f t="shared" si="433"/>
        <v>20</v>
      </c>
      <c r="M287">
        <f t="shared" si="434"/>
        <v>-13</v>
      </c>
      <c r="N287">
        <f t="shared" si="435"/>
        <v>2456631.0625</v>
      </c>
      <c r="O287">
        <f t="shared" si="431"/>
        <v>7.9272234243593946E-4</v>
      </c>
      <c r="P287">
        <f t="shared" si="488"/>
        <v>2456631.0632927222</v>
      </c>
      <c r="Q287">
        <f t="shared" si="489"/>
        <v>0.13924882389383211</v>
      </c>
      <c r="R287">
        <f t="shared" si="485"/>
        <v>253.53092392258986</v>
      </c>
      <c r="S287">
        <f t="shared" si="436"/>
        <v>330.35451556990392</v>
      </c>
      <c r="T287">
        <f t="shared" si="437"/>
        <v>-0.96410115228332205</v>
      </c>
      <c r="U287">
        <f t="shared" si="438"/>
        <v>4.4249493780724505</v>
      </c>
      <c r="V287">
        <f t="shared" si="439"/>
        <v>5.765773995525695</v>
      </c>
      <c r="W287">
        <f t="shared" si="440"/>
        <v>1.6702751549396461E-2</v>
      </c>
      <c r="X287">
        <f t="shared" si="441"/>
        <v>252.56682277030654</v>
      </c>
      <c r="Y287">
        <f t="shared" si="442"/>
        <v>329.3904144176206</v>
      </c>
      <c r="Z287">
        <f t="shared" si="443"/>
        <v>5.7489472560960797</v>
      </c>
      <c r="AA287">
        <f t="shared" si="444"/>
        <v>215.71832054458494</v>
      </c>
      <c r="AB287">
        <f t="shared" si="445"/>
        <v>3.7649949503755344</v>
      </c>
      <c r="AC287">
        <f t="shared" si="446"/>
        <v>23.437480294621786</v>
      </c>
      <c r="AD287">
        <f t="shared" si="447"/>
        <v>-2.2077301376481648E-3</v>
      </c>
      <c r="AE287">
        <f t="shared" si="448"/>
        <v>23.435272564484137</v>
      </c>
      <c r="AF287">
        <f t="shared" si="449"/>
        <v>2456630.5</v>
      </c>
      <c r="AG287">
        <f t="shared" si="450"/>
        <v>0.139233401779603</v>
      </c>
      <c r="AH287">
        <f t="shared" si="451"/>
        <v>4.8646871429365319</v>
      </c>
      <c r="AI287">
        <f t="shared" si="452"/>
        <v>18.401648919161531</v>
      </c>
      <c r="AJ287">
        <f t="shared" si="453"/>
        <v>0.40902266735254333</v>
      </c>
      <c r="AK287">
        <f t="shared" si="454"/>
        <v>1.82264891916153</v>
      </c>
      <c r="AL287">
        <f t="shared" si="486"/>
        <v>136.23631083814476</v>
      </c>
      <c r="AM287">
        <f t="shared" si="455"/>
        <v>2.3777721848960618</v>
      </c>
      <c r="AN287">
        <f t="shared" si="456"/>
        <v>0.98555435919573298</v>
      </c>
      <c r="AO287" t="s">
        <v>137</v>
      </c>
      <c r="AP287">
        <f t="shared" si="457"/>
        <v>252.56392333836158</v>
      </c>
      <c r="AQ287">
        <f t="shared" si="458"/>
        <v>252</v>
      </c>
      <c r="AR287">
        <f t="shared" si="459"/>
        <v>33</v>
      </c>
      <c r="AS287">
        <f t="shared" si="460"/>
        <v>50</v>
      </c>
      <c r="AT287">
        <f t="shared" si="461"/>
        <v>4.4080720340089581</v>
      </c>
      <c r="AU287">
        <f t="shared" si="462"/>
        <v>251.10342294927818</v>
      </c>
      <c r="AV287" s="18">
        <f t="shared" si="463"/>
        <v>16.740228196618546</v>
      </c>
      <c r="AW287">
        <f t="shared" si="464"/>
        <v>4.3825814934927942</v>
      </c>
      <c r="AX287">
        <f t="shared" si="465"/>
        <v>-22.29891485227385</v>
      </c>
      <c r="AY287" t="str">
        <f t="shared" si="466"/>
        <v>NEGATIF</v>
      </c>
      <c r="AZ287">
        <f t="shared" si="467"/>
        <v>22</v>
      </c>
      <c r="BA287">
        <f t="shared" si="468"/>
        <v>17</v>
      </c>
      <c r="BB287">
        <f t="shared" si="469"/>
        <v>56</v>
      </c>
      <c r="BC287">
        <f t="shared" si="470"/>
        <v>-0.38918948379404361</v>
      </c>
      <c r="BD287">
        <f t="shared" si="471"/>
        <v>1.1386742714149005</v>
      </c>
      <c r="BE287">
        <f t="shared" si="472"/>
        <v>0.12222152900771403</v>
      </c>
      <c r="BF287">
        <f t="shared" si="473"/>
        <v>1.9428132568574878</v>
      </c>
      <c r="BG287">
        <f t="shared" si="474"/>
        <v>63.992993205998097</v>
      </c>
      <c r="BH287">
        <f t="shared" si="475"/>
        <v>16.740228196618546</v>
      </c>
      <c r="BI287">
        <f t="shared" si="476"/>
        <v>243.99299320599809</v>
      </c>
      <c r="BJ287">
        <f t="shared" si="477"/>
        <v>243</v>
      </c>
      <c r="BK287">
        <f t="shared" si="478"/>
        <v>59</v>
      </c>
      <c r="BL287">
        <f t="shared" si="479"/>
        <v>34</v>
      </c>
      <c r="BM287">
        <f t="shared" si="480"/>
        <v>-45.191494418006407</v>
      </c>
      <c r="BN287" t="str">
        <f t="shared" si="481"/>
        <v>NEGATIF</v>
      </c>
      <c r="BO287">
        <f t="shared" si="482"/>
        <v>45</v>
      </c>
      <c r="BP287">
        <f t="shared" si="483"/>
        <v>11</v>
      </c>
      <c r="BQ287">
        <f t="shared" si="484"/>
        <v>29</v>
      </c>
    </row>
    <row r="288" spans="1:69">
      <c r="A288">
        <f t="shared" si="487"/>
        <v>7.0027777777777782</v>
      </c>
      <c r="B288">
        <f t="shared" si="490"/>
        <v>111.315</v>
      </c>
      <c r="C288">
        <f>INT(G3/15)</f>
        <v>7</v>
      </c>
      <c r="D288">
        <f>L3</f>
        <v>2013</v>
      </c>
      <c r="E288">
        <f>L2</f>
        <v>12</v>
      </c>
      <c r="F288">
        <f>L4+1</f>
        <v>4</v>
      </c>
      <c r="H288">
        <v>20</v>
      </c>
      <c r="I288">
        <v>45</v>
      </c>
      <c r="J288">
        <f t="shared" si="432"/>
        <v>20.75</v>
      </c>
      <c r="L288">
        <f t="shared" si="433"/>
        <v>20</v>
      </c>
      <c r="M288">
        <f t="shared" si="434"/>
        <v>-13</v>
      </c>
      <c r="N288">
        <f t="shared" si="435"/>
        <v>2456631.072916667</v>
      </c>
      <c r="O288">
        <f t="shared" si="431"/>
        <v>7.9272234243593946E-4</v>
      </c>
      <c r="P288">
        <f t="shared" si="488"/>
        <v>2456631.0737093892</v>
      </c>
      <c r="Q288">
        <f t="shared" si="489"/>
        <v>0.13924910908663093</v>
      </c>
      <c r="R288">
        <f t="shared" si="485"/>
        <v>253.54119108288887</v>
      </c>
      <c r="S288">
        <f t="shared" si="436"/>
        <v>330.3647822398143</v>
      </c>
      <c r="T288">
        <f t="shared" si="437"/>
        <v>-0.96379942981262201</v>
      </c>
      <c r="U288">
        <f t="shared" si="438"/>
        <v>4.4251285738244981</v>
      </c>
      <c r="V288">
        <f t="shared" si="439"/>
        <v>5.7659531827188468</v>
      </c>
      <c r="W288">
        <f t="shared" si="440"/>
        <v>1.6702751537418362E-2</v>
      </c>
      <c r="X288">
        <f t="shared" si="441"/>
        <v>252.57739165307626</v>
      </c>
      <c r="Y288">
        <f t="shared" si="442"/>
        <v>329.40098281000166</v>
      </c>
      <c r="Z288">
        <f t="shared" si="443"/>
        <v>5.749131709339772</v>
      </c>
      <c r="AA288">
        <f t="shared" si="444"/>
        <v>215.71776894285162</v>
      </c>
      <c r="AB288">
        <f t="shared" si="445"/>
        <v>3.7649853231091281</v>
      </c>
      <c r="AC288">
        <f t="shared" si="446"/>
        <v>23.437480290913086</v>
      </c>
      <c r="AD288">
        <f t="shared" si="447"/>
        <v>-2.2077753466053724E-3</v>
      </c>
      <c r="AE288">
        <f t="shared" si="448"/>
        <v>23.435272515566481</v>
      </c>
      <c r="AF288">
        <f t="shared" si="449"/>
        <v>2456630.5</v>
      </c>
      <c r="AG288">
        <f t="shared" si="450"/>
        <v>0.139233401779603</v>
      </c>
      <c r="AH288">
        <f t="shared" si="451"/>
        <v>4.8646871429365319</v>
      </c>
      <c r="AI288">
        <f t="shared" si="452"/>
        <v>18.652333396499031</v>
      </c>
      <c r="AJ288">
        <f t="shared" si="453"/>
        <v>0.40902266649876917</v>
      </c>
      <c r="AK288">
        <f t="shared" si="454"/>
        <v>2.0733333964990308</v>
      </c>
      <c r="AL288">
        <f t="shared" si="486"/>
        <v>139.98524993421714</v>
      </c>
      <c r="AM288">
        <f t="shared" si="455"/>
        <v>2.4432035155792646</v>
      </c>
      <c r="AN288">
        <f t="shared" si="456"/>
        <v>0.98555283528045246</v>
      </c>
      <c r="AO288" t="s">
        <v>137</v>
      </c>
      <c r="AP288">
        <f t="shared" si="457"/>
        <v>252.57449218376902</v>
      </c>
      <c r="AQ288">
        <f t="shared" si="458"/>
        <v>252</v>
      </c>
      <c r="AR288">
        <f t="shared" si="459"/>
        <v>34</v>
      </c>
      <c r="AS288">
        <f t="shared" si="460"/>
        <v>28</v>
      </c>
      <c r="AT288">
        <f t="shared" si="461"/>
        <v>4.4082564951594518</v>
      </c>
      <c r="AU288">
        <f t="shared" si="462"/>
        <v>251.11475101326835</v>
      </c>
      <c r="AV288" s="18">
        <f t="shared" si="463"/>
        <v>16.740983400884556</v>
      </c>
      <c r="AW288">
        <f t="shared" si="464"/>
        <v>4.3827792055072994</v>
      </c>
      <c r="AX288">
        <f t="shared" si="465"/>
        <v>-22.300275718459464</v>
      </c>
      <c r="AY288" t="str">
        <f t="shared" si="466"/>
        <v>NEGATIF</v>
      </c>
      <c r="AZ288">
        <f t="shared" si="467"/>
        <v>22</v>
      </c>
      <c r="BA288">
        <f t="shared" si="468"/>
        <v>18</v>
      </c>
      <c r="BB288">
        <f t="shared" si="469"/>
        <v>0</v>
      </c>
      <c r="BC288">
        <f t="shared" si="470"/>
        <v>-0.38921323538966163</v>
      </c>
      <c r="BD288">
        <f t="shared" si="471"/>
        <v>1.1168884296510286</v>
      </c>
      <c r="BE288">
        <f t="shared" si="472"/>
        <v>0.12222152900771403</v>
      </c>
      <c r="BF288">
        <f t="shared" si="473"/>
        <v>1.9428132568574878</v>
      </c>
      <c r="BG288">
        <f t="shared" si="474"/>
        <v>62.43361819117569</v>
      </c>
      <c r="BH288">
        <f t="shared" si="475"/>
        <v>16.740983400884556</v>
      </c>
      <c r="BI288">
        <f t="shared" si="476"/>
        <v>242.4336181911757</v>
      </c>
      <c r="BJ288">
        <f t="shared" si="477"/>
        <v>242</v>
      </c>
      <c r="BK288">
        <f t="shared" si="478"/>
        <v>26</v>
      </c>
      <c r="BL288">
        <f t="shared" si="479"/>
        <v>1</v>
      </c>
      <c r="BM288">
        <f t="shared" si="480"/>
        <v>-48.553503033232275</v>
      </c>
      <c r="BN288" t="str">
        <f t="shared" si="481"/>
        <v>NEGATIF</v>
      </c>
      <c r="BO288">
        <f t="shared" si="482"/>
        <v>48</v>
      </c>
      <c r="BP288">
        <f t="shared" si="483"/>
        <v>33</v>
      </c>
      <c r="BQ288">
        <f t="shared" si="484"/>
        <v>12</v>
      </c>
    </row>
    <row r="289" spans="1:69">
      <c r="A289">
        <f t="shared" si="487"/>
        <v>7.0027777777777782</v>
      </c>
      <c r="B289">
        <f t="shared" si="490"/>
        <v>111.315</v>
      </c>
      <c r="C289">
        <f>INT(G3/15)</f>
        <v>7</v>
      </c>
      <c r="D289">
        <f>L3</f>
        <v>2013</v>
      </c>
      <c r="E289">
        <f>L2</f>
        <v>12</v>
      </c>
      <c r="F289">
        <f>L4+1</f>
        <v>4</v>
      </c>
      <c r="H289">
        <v>21</v>
      </c>
      <c r="I289">
        <v>0</v>
      </c>
      <c r="J289">
        <f t="shared" si="432"/>
        <v>21</v>
      </c>
      <c r="L289">
        <f t="shared" si="433"/>
        <v>20</v>
      </c>
      <c r="M289">
        <f t="shared" si="434"/>
        <v>-13</v>
      </c>
      <c r="N289">
        <f t="shared" si="435"/>
        <v>2456631.0833333335</v>
      </c>
      <c r="O289">
        <f t="shared" si="431"/>
        <v>7.9272234243593946E-4</v>
      </c>
      <c r="P289">
        <f t="shared" si="488"/>
        <v>2456631.0841260557</v>
      </c>
      <c r="Q289">
        <f t="shared" si="489"/>
        <v>0.13924939427941702</v>
      </c>
      <c r="R289">
        <f t="shared" si="485"/>
        <v>253.5514582427295</v>
      </c>
      <c r="S289">
        <f t="shared" si="436"/>
        <v>330.37504890926539</v>
      </c>
      <c r="T289">
        <f t="shared" si="437"/>
        <v>-0.96349767468538028</v>
      </c>
      <c r="U289">
        <f t="shared" si="438"/>
        <v>4.4253077695685459</v>
      </c>
      <c r="V289">
        <f t="shared" si="439"/>
        <v>5.7661323699039819</v>
      </c>
      <c r="W289">
        <f t="shared" si="440"/>
        <v>1.6702751525440266E-2</v>
      </c>
      <c r="X289">
        <f t="shared" si="441"/>
        <v>252.58796056804411</v>
      </c>
      <c r="Y289">
        <f t="shared" si="442"/>
        <v>329.41155123458003</v>
      </c>
      <c r="Z289">
        <f t="shared" si="443"/>
        <v>5.7493161631454131</v>
      </c>
      <c r="AA289">
        <f t="shared" si="444"/>
        <v>215.71721734114297</v>
      </c>
      <c r="AB289">
        <f t="shared" si="445"/>
        <v>3.7649756958431526</v>
      </c>
      <c r="AC289">
        <f t="shared" si="446"/>
        <v>23.437480287204394</v>
      </c>
      <c r="AD289">
        <f t="shared" si="447"/>
        <v>-2.2078205382962675E-3</v>
      </c>
      <c r="AE289">
        <f t="shared" si="448"/>
        <v>23.435272466666099</v>
      </c>
      <c r="AF289">
        <f t="shared" si="449"/>
        <v>2456630.5</v>
      </c>
      <c r="AG289">
        <f t="shared" si="450"/>
        <v>0.139233401779603</v>
      </c>
      <c r="AH289">
        <f t="shared" si="451"/>
        <v>4.8646871429365319</v>
      </c>
      <c r="AI289">
        <f t="shared" si="452"/>
        <v>18.903017873836532</v>
      </c>
      <c r="AJ289">
        <f t="shared" si="453"/>
        <v>0.40902266564529649</v>
      </c>
      <c r="AK289">
        <f t="shared" si="454"/>
        <v>2.3240178738365316</v>
      </c>
      <c r="AL289">
        <f t="shared" si="486"/>
        <v>143.73418877513893</v>
      </c>
      <c r="AM289">
        <f t="shared" si="455"/>
        <v>2.5086348418092501</v>
      </c>
      <c r="AN289">
        <f t="shared" si="456"/>
        <v>0.98555131184049094</v>
      </c>
      <c r="AO289" t="s">
        <v>137</v>
      </c>
      <c r="AP289">
        <f t="shared" si="457"/>
        <v>252.58506106137435</v>
      </c>
      <c r="AQ289">
        <f t="shared" si="458"/>
        <v>252</v>
      </c>
      <c r="AR289">
        <f t="shared" si="459"/>
        <v>35</v>
      </c>
      <c r="AS289">
        <f t="shared" si="460"/>
        <v>6</v>
      </c>
      <c r="AT289">
        <f t="shared" si="461"/>
        <v>4.4084409568719058</v>
      </c>
      <c r="AU289">
        <f t="shared" si="462"/>
        <v>251.12607933240906</v>
      </c>
      <c r="AV289" s="18">
        <f t="shared" si="463"/>
        <v>16.741738622160604</v>
      </c>
      <c r="AW289">
        <f t="shared" si="464"/>
        <v>4.3829769219750219</v>
      </c>
      <c r="AX289">
        <f t="shared" si="465"/>
        <v>-22.301635802471374</v>
      </c>
      <c r="AY289" t="str">
        <f t="shared" si="466"/>
        <v>NEGATIF</v>
      </c>
      <c r="AZ289">
        <f t="shared" si="467"/>
        <v>22</v>
      </c>
      <c r="BA289">
        <f t="shared" si="468"/>
        <v>18</v>
      </c>
      <c r="BB289">
        <f t="shared" si="469"/>
        <v>5</v>
      </c>
      <c r="BC289">
        <f t="shared" si="470"/>
        <v>-0.38923697333377322</v>
      </c>
      <c r="BD289">
        <f t="shared" si="471"/>
        <v>1.0896722013690423</v>
      </c>
      <c r="BE289">
        <f t="shared" si="472"/>
        <v>0.12222152900771403</v>
      </c>
      <c r="BF289">
        <f t="shared" si="473"/>
        <v>1.9428132568574878</v>
      </c>
      <c r="BG289">
        <f t="shared" si="474"/>
        <v>60.484162100937752</v>
      </c>
      <c r="BH289">
        <f t="shared" si="475"/>
        <v>16.741738622160604</v>
      </c>
      <c r="BI289">
        <f t="shared" si="476"/>
        <v>240.48416210093774</v>
      </c>
      <c r="BJ289">
        <f t="shared" si="477"/>
        <v>240</v>
      </c>
      <c r="BK289">
        <f t="shared" si="478"/>
        <v>29</v>
      </c>
      <c r="BL289">
        <f t="shared" si="479"/>
        <v>2</v>
      </c>
      <c r="BM289">
        <f t="shared" si="480"/>
        <v>-51.875531499995795</v>
      </c>
      <c r="BN289" t="str">
        <f t="shared" si="481"/>
        <v>NEGATIF</v>
      </c>
      <c r="BO289">
        <f t="shared" si="482"/>
        <v>51</v>
      </c>
      <c r="BP289">
        <f t="shared" si="483"/>
        <v>52</v>
      </c>
      <c r="BQ289">
        <f t="shared" si="484"/>
        <v>31</v>
      </c>
    </row>
    <row r="290" spans="1:69">
      <c r="A290">
        <f t="shared" si="487"/>
        <v>7.0027777777777782</v>
      </c>
      <c r="B290">
        <f t="shared" si="490"/>
        <v>111.315</v>
      </c>
      <c r="C290">
        <f>INT(G3/15)</f>
        <v>7</v>
      </c>
      <c r="D290">
        <f>L3</f>
        <v>2013</v>
      </c>
      <c r="E290">
        <f>L2</f>
        <v>12</v>
      </c>
      <c r="F290">
        <f>L4+1</f>
        <v>4</v>
      </c>
      <c r="H290">
        <v>21</v>
      </c>
      <c r="I290">
        <v>15</v>
      </c>
      <c r="J290">
        <f t="shared" si="432"/>
        <v>21.25</v>
      </c>
      <c r="L290">
        <f t="shared" si="433"/>
        <v>20</v>
      </c>
      <c r="M290">
        <f t="shared" si="434"/>
        <v>-13</v>
      </c>
      <c r="N290">
        <f t="shared" si="435"/>
        <v>2456631.09375</v>
      </c>
      <c r="O290">
        <f t="shared" si="431"/>
        <v>7.9272234243593946E-4</v>
      </c>
      <c r="P290">
        <f t="shared" si="488"/>
        <v>2456631.0945427222</v>
      </c>
      <c r="Q290">
        <f t="shared" si="489"/>
        <v>0.1392496794722031</v>
      </c>
      <c r="R290">
        <f t="shared" si="485"/>
        <v>253.56172540257012</v>
      </c>
      <c r="S290">
        <f t="shared" si="436"/>
        <v>330.38531557871647</v>
      </c>
      <c r="T290">
        <f t="shared" si="437"/>
        <v>-0.96319588689814006</v>
      </c>
      <c r="U290">
        <f t="shared" si="438"/>
        <v>4.4254869653125928</v>
      </c>
      <c r="V290">
        <f t="shared" si="439"/>
        <v>5.766311557089117</v>
      </c>
      <c r="W290">
        <f t="shared" si="440"/>
        <v>1.6702751513462167E-2</v>
      </c>
      <c r="X290">
        <f t="shared" si="441"/>
        <v>252.59852951567197</v>
      </c>
      <c r="Y290">
        <f t="shared" si="442"/>
        <v>329.42211969181835</v>
      </c>
      <c r="Z290">
        <f t="shared" si="443"/>
        <v>5.7495006175210781</v>
      </c>
      <c r="AA290">
        <f t="shared" si="444"/>
        <v>215.71666573943432</v>
      </c>
      <c r="AB290">
        <f t="shared" si="445"/>
        <v>3.7649660685771771</v>
      </c>
      <c r="AC290">
        <f t="shared" si="446"/>
        <v>23.437480283495699</v>
      </c>
      <c r="AD290">
        <f t="shared" si="447"/>
        <v>-2.2078657127189102E-3</v>
      </c>
      <c r="AE290">
        <f t="shared" si="448"/>
        <v>23.435272417782979</v>
      </c>
      <c r="AF290">
        <f t="shared" si="449"/>
        <v>2456630.5</v>
      </c>
      <c r="AG290">
        <f t="shared" si="450"/>
        <v>0.139233401779603</v>
      </c>
      <c r="AH290">
        <f t="shared" si="451"/>
        <v>4.8646871429365319</v>
      </c>
      <c r="AI290">
        <f t="shared" si="452"/>
        <v>19.153702351174033</v>
      </c>
      <c r="AJ290">
        <f t="shared" si="453"/>
        <v>0.40902266479212512</v>
      </c>
      <c r="AK290">
        <f t="shared" si="454"/>
        <v>2.5747023511740323</v>
      </c>
      <c r="AL290">
        <f t="shared" si="486"/>
        <v>147.48312736052165</v>
      </c>
      <c r="AM290">
        <f t="shared" si="455"/>
        <v>2.574066163579237</v>
      </c>
      <c r="AN290">
        <f t="shared" si="456"/>
        <v>0.98554978887583367</v>
      </c>
      <c r="AO290" t="s">
        <v>137</v>
      </c>
      <c r="AP290">
        <f t="shared" si="457"/>
        <v>252.59562997163943</v>
      </c>
      <c r="AQ290">
        <f t="shared" si="458"/>
        <v>252</v>
      </c>
      <c r="AR290">
        <f t="shared" si="459"/>
        <v>35</v>
      </c>
      <c r="AS290">
        <f t="shared" si="460"/>
        <v>44</v>
      </c>
      <c r="AT290">
        <f t="shared" si="461"/>
        <v>4.4086254191543786</v>
      </c>
      <c r="AU290">
        <f t="shared" si="462"/>
        <v>251.13740790708886</v>
      </c>
      <c r="AV290" s="18">
        <f t="shared" si="463"/>
        <v>16.742493860472589</v>
      </c>
      <c r="AW290">
        <f t="shared" si="464"/>
        <v>4.3831746429027421</v>
      </c>
      <c r="AX290">
        <f t="shared" si="465"/>
        <v>-22.302995104293291</v>
      </c>
      <c r="AY290" t="str">
        <f t="shared" si="466"/>
        <v>NEGATIF</v>
      </c>
      <c r="AZ290">
        <f t="shared" si="467"/>
        <v>22</v>
      </c>
      <c r="BA290">
        <f t="shared" si="468"/>
        <v>18</v>
      </c>
      <c r="BB290">
        <f t="shared" si="469"/>
        <v>10</v>
      </c>
      <c r="BC290">
        <f t="shared" si="470"/>
        <v>-0.38926069762609405</v>
      </c>
      <c r="BD290">
        <f t="shared" si="471"/>
        <v>1.0556477739713346</v>
      </c>
      <c r="BE290">
        <f t="shared" si="472"/>
        <v>0.12222152900771403</v>
      </c>
      <c r="BF290">
        <f t="shared" si="473"/>
        <v>1.9428132568574878</v>
      </c>
      <c r="BG290">
        <f t="shared" si="474"/>
        <v>58.03751921430819</v>
      </c>
      <c r="BH290">
        <f t="shared" si="475"/>
        <v>16.742493860472589</v>
      </c>
      <c r="BI290">
        <f t="shared" si="476"/>
        <v>238.03751921430819</v>
      </c>
      <c r="BJ290">
        <f t="shared" si="477"/>
        <v>238</v>
      </c>
      <c r="BK290">
        <f t="shared" si="478"/>
        <v>2</v>
      </c>
      <c r="BL290">
        <f t="shared" si="479"/>
        <v>15</v>
      </c>
      <c r="BM290">
        <f t="shared" si="480"/>
        <v>-55.144831218894922</v>
      </c>
      <c r="BN290" t="str">
        <f t="shared" si="481"/>
        <v>NEGATIF</v>
      </c>
      <c r="BO290">
        <f t="shared" si="482"/>
        <v>55</v>
      </c>
      <c r="BP290">
        <f t="shared" si="483"/>
        <v>8</v>
      </c>
      <c r="BQ290">
        <f t="shared" si="484"/>
        <v>41</v>
      </c>
    </row>
    <row r="291" spans="1:69">
      <c r="A291">
        <f t="shared" si="487"/>
        <v>7.0027777777777782</v>
      </c>
      <c r="B291">
        <f t="shared" si="490"/>
        <v>111.315</v>
      </c>
      <c r="C291">
        <f>INT(G3/15)</f>
        <v>7</v>
      </c>
      <c r="D291">
        <f>L3</f>
        <v>2013</v>
      </c>
      <c r="E291">
        <f>L2</f>
        <v>12</v>
      </c>
      <c r="F291">
        <f>L4+1</f>
        <v>4</v>
      </c>
      <c r="H291">
        <v>21</v>
      </c>
      <c r="I291">
        <v>30</v>
      </c>
      <c r="J291">
        <f t="shared" si="432"/>
        <v>21.5</v>
      </c>
      <c r="L291">
        <f t="shared" si="433"/>
        <v>20</v>
      </c>
      <c r="M291">
        <f t="shared" si="434"/>
        <v>-13</v>
      </c>
      <c r="N291">
        <f t="shared" si="435"/>
        <v>2456631.104166667</v>
      </c>
      <c r="O291">
        <f t="shared" si="431"/>
        <v>7.9272234243593946E-4</v>
      </c>
      <c r="P291">
        <f t="shared" si="488"/>
        <v>2456631.1049593892</v>
      </c>
      <c r="Q291">
        <f t="shared" si="489"/>
        <v>0.13924996466500192</v>
      </c>
      <c r="R291">
        <f t="shared" si="485"/>
        <v>253.57199256286913</v>
      </c>
      <c r="S291">
        <f t="shared" si="436"/>
        <v>330.39558224862685</v>
      </c>
      <c r="T291">
        <f t="shared" si="437"/>
        <v>-0.96289406644743925</v>
      </c>
      <c r="U291">
        <f t="shared" si="438"/>
        <v>4.4256661610646404</v>
      </c>
      <c r="V291">
        <f t="shared" si="439"/>
        <v>5.7664907442822688</v>
      </c>
      <c r="W291">
        <f t="shared" si="440"/>
        <v>1.6702751501484071E-2</v>
      </c>
      <c r="X291">
        <f t="shared" si="441"/>
        <v>252.60909849642169</v>
      </c>
      <c r="Y291">
        <f t="shared" si="442"/>
        <v>329.43268818217939</v>
      </c>
      <c r="Z291">
        <f t="shared" si="443"/>
        <v>5.7496850724748434</v>
      </c>
      <c r="AA291">
        <f t="shared" si="444"/>
        <v>215.71611413770106</v>
      </c>
      <c r="AB291">
        <f t="shared" si="445"/>
        <v>3.7649564413107721</v>
      </c>
      <c r="AC291">
        <f t="shared" si="446"/>
        <v>23.437480279787003</v>
      </c>
      <c r="AD291">
        <f t="shared" si="447"/>
        <v>-2.2079108698713568E-3</v>
      </c>
      <c r="AE291">
        <f t="shared" si="448"/>
        <v>23.435272368917133</v>
      </c>
      <c r="AF291">
        <f t="shared" si="449"/>
        <v>2456630.5</v>
      </c>
      <c r="AG291">
        <f t="shared" si="450"/>
        <v>0.139233401779603</v>
      </c>
      <c r="AH291">
        <f t="shared" si="451"/>
        <v>4.8646871429365319</v>
      </c>
      <c r="AI291">
        <f t="shared" si="452"/>
        <v>19.404386828511534</v>
      </c>
      <c r="AJ291">
        <f t="shared" si="453"/>
        <v>0.40902266393925518</v>
      </c>
      <c r="AK291">
        <f t="shared" si="454"/>
        <v>2.8253868285115331</v>
      </c>
      <c r="AL291">
        <f t="shared" si="486"/>
        <v>151.23206568997631</v>
      </c>
      <c r="AM291">
        <f t="shared" si="455"/>
        <v>2.6394974808824365</v>
      </c>
      <c r="AN291">
        <f t="shared" si="456"/>
        <v>0.98554826638646553</v>
      </c>
      <c r="AO291" t="s">
        <v>137</v>
      </c>
      <c r="AP291">
        <f t="shared" si="457"/>
        <v>252.60619891502611</v>
      </c>
      <c r="AQ291">
        <f t="shared" si="458"/>
        <v>252</v>
      </c>
      <c r="AR291">
        <f t="shared" si="459"/>
        <v>36</v>
      </c>
      <c r="AS291">
        <f t="shared" si="460"/>
        <v>22</v>
      </c>
      <c r="AT291">
        <f t="shared" si="461"/>
        <v>4.4088098820149337</v>
      </c>
      <c r="AU291">
        <f t="shared" si="462"/>
        <v>251.14873673769671</v>
      </c>
      <c r="AV291" s="18">
        <f t="shared" si="463"/>
        <v>16.743249115846446</v>
      </c>
      <c r="AW291">
        <f t="shared" si="464"/>
        <v>4.3833723682972501</v>
      </c>
      <c r="AX291">
        <f t="shared" si="465"/>
        <v>-22.304353623908856</v>
      </c>
      <c r="AY291" t="str">
        <f t="shared" si="466"/>
        <v>NEGATIF</v>
      </c>
      <c r="AZ291">
        <f t="shared" si="467"/>
        <v>22</v>
      </c>
      <c r="BA291">
        <f t="shared" si="468"/>
        <v>18</v>
      </c>
      <c r="BB291">
        <f t="shared" si="469"/>
        <v>15</v>
      </c>
      <c r="BC291">
        <f t="shared" si="470"/>
        <v>-0.38928440826633859</v>
      </c>
      <c r="BD291">
        <f t="shared" si="471"/>
        <v>1.0129457999791505</v>
      </c>
      <c r="BE291">
        <f t="shared" si="472"/>
        <v>0.12222152900771403</v>
      </c>
      <c r="BF291">
        <f t="shared" si="473"/>
        <v>1.9428132568574878</v>
      </c>
      <c r="BG291">
        <f t="shared" si="474"/>
        <v>54.94753788065168</v>
      </c>
      <c r="BH291">
        <f t="shared" si="475"/>
        <v>16.743249115846446</v>
      </c>
      <c r="BI291">
        <f t="shared" si="476"/>
        <v>234.94753788065168</v>
      </c>
      <c r="BJ291">
        <f t="shared" si="477"/>
        <v>234</v>
      </c>
      <c r="BK291">
        <f t="shared" si="478"/>
        <v>56</v>
      </c>
      <c r="BL291">
        <f t="shared" si="479"/>
        <v>51</v>
      </c>
      <c r="BM291">
        <f t="shared" si="480"/>
        <v>-58.343805027635973</v>
      </c>
      <c r="BN291" t="str">
        <f t="shared" si="481"/>
        <v>NEGATIF</v>
      </c>
      <c r="BO291">
        <f t="shared" si="482"/>
        <v>58</v>
      </c>
      <c r="BP291">
        <f t="shared" si="483"/>
        <v>20</v>
      </c>
      <c r="BQ291">
        <f t="shared" si="484"/>
        <v>37</v>
      </c>
    </row>
    <row r="292" spans="1:69">
      <c r="A292">
        <f t="shared" si="487"/>
        <v>7.0027777777777782</v>
      </c>
      <c r="B292">
        <f t="shared" si="490"/>
        <v>111.315</v>
      </c>
      <c r="C292">
        <f>INT(G3/15)</f>
        <v>7</v>
      </c>
      <c r="D292">
        <f>L3</f>
        <v>2013</v>
      </c>
      <c r="E292">
        <f>L2</f>
        <v>12</v>
      </c>
      <c r="F292">
        <f>L4+1</f>
        <v>4</v>
      </c>
      <c r="H292">
        <v>21</v>
      </c>
      <c r="I292">
        <v>45</v>
      </c>
      <c r="J292">
        <f t="shared" si="432"/>
        <v>21.75</v>
      </c>
      <c r="L292">
        <f t="shared" si="433"/>
        <v>20</v>
      </c>
      <c r="M292">
        <f t="shared" si="434"/>
        <v>-13</v>
      </c>
      <c r="N292">
        <f t="shared" si="435"/>
        <v>2456631.1145833335</v>
      </c>
      <c r="O292">
        <f t="shared" si="431"/>
        <v>7.9272234243593946E-4</v>
      </c>
      <c r="P292">
        <f t="shared" si="488"/>
        <v>2456631.1153760557</v>
      </c>
      <c r="Q292">
        <f t="shared" si="489"/>
        <v>0.139250249857788</v>
      </c>
      <c r="R292">
        <f t="shared" si="485"/>
        <v>253.58225972270884</v>
      </c>
      <c r="S292">
        <f t="shared" si="436"/>
        <v>330.40584891807794</v>
      </c>
      <c r="T292">
        <f t="shared" si="437"/>
        <v>-0.96259221337032752</v>
      </c>
      <c r="U292">
        <f t="shared" si="438"/>
        <v>4.4258453568086722</v>
      </c>
      <c r="V292">
        <f t="shared" si="439"/>
        <v>5.7666699314674039</v>
      </c>
      <c r="W292">
        <f t="shared" si="440"/>
        <v>1.6702751489505972E-2</v>
      </c>
      <c r="X292">
        <f t="shared" si="441"/>
        <v>252.61966750933851</v>
      </c>
      <c r="Y292">
        <f t="shared" si="442"/>
        <v>329.44325670470761</v>
      </c>
      <c r="Z292">
        <f t="shared" si="443"/>
        <v>5.7498695279900325</v>
      </c>
      <c r="AA292">
        <f t="shared" si="444"/>
        <v>215.7155625359924</v>
      </c>
      <c r="AB292">
        <f t="shared" si="445"/>
        <v>3.7649468140447966</v>
      </c>
      <c r="AC292">
        <f t="shared" si="446"/>
        <v>23.437480276078308</v>
      </c>
      <c r="AD292">
        <f t="shared" si="447"/>
        <v>-2.2079560097456158E-3</v>
      </c>
      <c r="AE292">
        <f t="shared" si="448"/>
        <v>23.435272320068563</v>
      </c>
      <c r="AF292">
        <f t="shared" si="449"/>
        <v>2456630.5</v>
      </c>
      <c r="AG292">
        <f t="shared" si="450"/>
        <v>0.139233401779603</v>
      </c>
      <c r="AH292">
        <f t="shared" si="451"/>
        <v>4.8646871429365319</v>
      </c>
      <c r="AI292">
        <f t="shared" si="452"/>
        <v>19.655071305849031</v>
      </c>
      <c r="AJ292">
        <f t="shared" si="453"/>
        <v>0.40902266308668683</v>
      </c>
      <c r="AK292">
        <f t="shared" si="454"/>
        <v>3.0760713058490303</v>
      </c>
      <c r="AL292">
        <f t="shared" si="486"/>
        <v>154.98100376463282</v>
      </c>
      <c r="AM292">
        <f t="shared" si="455"/>
        <v>2.7049287937385698</v>
      </c>
      <c r="AN292">
        <f t="shared" si="456"/>
        <v>0.98554674437257617</v>
      </c>
      <c r="AO292" t="s">
        <v>137</v>
      </c>
      <c r="AP292">
        <f t="shared" si="457"/>
        <v>252.61676789057961</v>
      </c>
      <c r="AQ292">
        <f t="shared" si="458"/>
        <v>252</v>
      </c>
      <c r="AR292">
        <f t="shared" si="459"/>
        <v>37</v>
      </c>
      <c r="AS292">
        <f t="shared" si="460"/>
        <v>0</v>
      </c>
      <c r="AT292">
        <f t="shared" si="461"/>
        <v>4.4089943454369047</v>
      </c>
      <c r="AU292">
        <f t="shared" si="462"/>
        <v>251.16006582310266</v>
      </c>
      <c r="AV292" s="18">
        <f t="shared" si="463"/>
        <v>16.744004388206843</v>
      </c>
      <c r="AW292">
        <f t="shared" si="464"/>
        <v>4.383570098138823</v>
      </c>
      <c r="AX292">
        <f t="shared" si="465"/>
        <v>-22.305711361119645</v>
      </c>
      <c r="AY292" t="str">
        <f t="shared" si="466"/>
        <v>NEGATIF</v>
      </c>
      <c r="AZ292">
        <f t="shared" si="467"/>
        <v>22</v>
      </c>
      <c r="BA292">
        <f t="shared" si="468"/>
        <v>18</v>
      </c>
      <c r="BB292">
        <f t="shared" si="469"/>
        <v>20</v>
      </c>
      <c r="BC292">
        <f t="shared" si="470"/>
        <v>-0.3893081052510437</v>
      </c>
      <c r="BD292">
        <f t="shared" si="471"/>
        <v>0.9590154518816788</v>
      </c>
      <c r="BE292">
        <f t="shared" si="472"/>
        <v>0.12222152900771403</v>
      </c>
      <c r="BF292">
        <f t="shared" si="473"/>
        <v>1.9428132568574878</v>
      </c>
      <c r="BG292">
        <f t="shared" si="474"/>
        <v>51.015249224325892</v>
      </c>
      <c r="BH292">
        <f t="shared" si="475"/>
        <v>16.744004388206843</v>
      </c>
      <c r="BI292">
        <f t="shared" si="476"/>
        <v>231.01524922432588</v>
      </c>
      <c r="BJ292">
        <f t="shared" si="477"/>
        <v>231</v>
      </c>
      <c r="BK292">
        <f t="shared" si="478"/>
        <v>0</v>
      </c>
      <c r="BL292">
        <f t="shared" si="479"/>
        <v>54</v>
      </c>
      <c r="BM292">
        <f t="shared" si="480"/>
        <v>-61.447606855090314</v>
      </c>
      <c r="BN292" t="str">
        <f t="shared" si="481"/>
        <v>NEGATIF</v>
      </c>
      <c r="BO292">
        <f t="shared" si="482"/>
        <v>61</v>
      </c>
      <c r="BP292">
        <f t="shared" si="483"/>
        <v>26</v>
      </c>
      <c r="BQ292">
        <f t="shared" si="484"/>
        <v>51</v>
      </c>
    </row>
    <row r="293" spans="1:69">
      <c r="A293">
        <f t="shared" si="487"/>
        <v>7.0027777777777782</v>
      </c>
      <c r="B293">
        <f t="shared" si="490"/>
        <v>111.315</v>
      </c>
      <c r="C293">
        <f>INT(G3/15)</f>
        <v>7</v>
      </c>
      <c r="D293">
        <f>L3</f>
        <v>2013</v>
      </c>
      <c r="E293">
        <f>L2</f>
        <v>12</v>
      </c>
      <c r="F293">
        <f>L4+1</f>
        <v>4</v>
      </c>
      <c r="H293">
        <v>22</v>
      </c>
      <c r="I293">
        <v>0</v>
      </c>
      <c r="J293">
        <f t="shared" si="432"/>
        <v>22</v>
      </c>
      <c r="L293">
        <f t="shared" si="433"/>
        <v>20</v>
      </c>
      <c r="M293">
        <f t="shared" si="434"/>
        <v>-13</v>
      </c>
      <c r="N293">
        <f t="shared" si="435"/>
        <v>2456631.125</v>
      </c>
      <c r="O293">
        <f t="shared" si="431"/>
        <v>7.9272234243593946E-4</v>
      </c>
      <c r="P293">
        <f t="shared" si="488"/>
        <v>2456631.1257927222</v>
      </c>
      <c r="Q293">
        <f t="shared" si="489"/>
        <v>0.13925053505057405</v>
      </c>
      <c r="R293">
        <f t="shared" si="485"/>
        <v>253.59252688254855</v>
      </c>
      <c r="S293">
        <f t="shared" si="436"/>
        <v>330.41611558752811</v>
      </c>
      <c r="T293">
        <f t="shared" si="437"/>
        <v>-0.9622903276633723</v>
      </c>
      <c r="U293">
        <f t="shared" si="438"/>
        <v>4.426024552552704</v>
      </c>
      <c r="V293">
        <f t="shared" si="439"/>
        <v>5.7668491186525239</v>
      </c>
      <c r="W293">
        <f t="shared" si="440"/>
        <v>1.6702751477527877E-2</v>
      </c>
      <c r="X293">
        <f t="shared" si="441"/>
        <v>252.63023655488519</v>
      </c>
      <c r="Y293">
        <f t="shared" si="442"/>
        <v>329.45382525986474</v>
      </c>
      <c r="Z293">
        <f t="shared" si="443"/>
        <v>5.7500539840747029</v>
      </c>
      <c r="AA293">
        <f t="shared" si="444"/>
        <v>215.71501093428381</v>
      </c>
      <c r="AB293">
        <f t="shared" si="445"/>
        <v>3.7649371867788219</v>
      </c>
      <c r="AC293">
        <f t="shared" si="446"/>
        <v>23.437480272369612</v>
      </c>
      <c r="AD293">
        <f t="shared" si="447"/>
        <v>-2.2080011323397509E-3</v>
      </c>
      <c r="AE293">
        <f t="shared" si="448"/>
        <v>23.435272271237274</v>
      </c>
      <c r="AF293">
        <f t="shared" si="449"/>
        <v>2456630.5</v>
      </c>
      <c r="AG293">
        <f t="shared" si="450"/>
        <v>0.139233401779603</v>
      </c>
      <c r="AH293">
        <f t="shared" si="451"/>
        <v>4.8646871429365319</v>
      </c>
      <c r="AI293">
        <f t="shared" si="452"/>
        <v>19.905755783186532</v>
      </c>
      <c r="AJ293">
        <f t="shared" si="453"/>
        <v>0.40902266223442002</v>
      </c>
      <c r="AK293">
        <f t="shared" si="454"/>
        <v>3.3267557831865311</v>
      </c>
      <c r="AL293">
        <f t="shared" si="486"/>
        <v>158.72994158410154</v>
      </c>
      <c r="AM293">
        <f t="shared" si="455"/>
        <v>2.7703601021408355</v>
      </c>
      <c r="AN293">
        <f t="shared" si="456"/>
        <v>0.98554522283415102</v>
      </c>
      <c r="AO293" t="s">
        <v>137</v>
      </c>
      <c r="AP293">
        <f t="shared" si="457"/>
        <v>252.62733689876274</v>
      </c>
      <c r="AQ293">
        <f t="shared" si="458"/>
        <v>252</v>
      </c>
      <c r="AR293">
        <f t="shared" si="459"/>
        <v>37</v>
      </c>
      <c r="AS293">
        <f t="shared" si="460"/>
        <v>38</v>
      </c>
      <c r="AT293">
        <f t="shared" si="461"/>
        <v>4.4091788094283704</v>
      </c>
      <c r="AU293">
        <f t="shared" si="462"/>
        <v>251.17139516369642</v>
      </c>
      <c r="AV293" s="18">
        <f t="shared" si="463"/>
        <v>16.744759677579761</v>
      </c>
      <c r="AW293">
        <f t="shared" si="464"/>
        <v>4.3837678324342644</v>
      </c>
      <c r="AX293">
        <f t="shared" si="465"/>
        <v>-22.3070683159095</v>
      </c>
      <c r="AY293" t="str">
        <f t="shared" si="466"/>
        <v>NEGATIF</v>
      </c>
      <c r="AZ293">
        <f t="shared" si="467"/>
        <v>22</v>
      </c>
      <c r="BA293">
        <f t="shared" si="468"/>
        <v>18</v>
      </c>
      <c r="BB293">
        <f t="shared" si="469"/>
        <v>25</v>
      </c>
      <c r="BC293">
        <f t="shared" si="470"/>
        <v>-0.3893317885799274</v>
      </c>
      <c r="BD293">
        <f t="shared" si="471"/>
        <v>0.89038406768997003</v>
      </c>
      <c r="BE293">
        <f t="shared" si="472"/>
        <v>0.12222152900771403</v>
      </c>
      <c r="BF293">
        <f t="shared" si="473"/>
        <v>1.9428132568574878</v>
      </c>
      <c r="BG293">
        <f t="shared" si="474"/>
        <v>45.975195046505817</v>
      </c>
      <c r="BH293">
        <f t="shared" si="475"/>
        <v>16.744759677579761</v>
      </c>
      <c r="BI293">
        <f t="shared" si="476"/>
        <v>225.9751950465058</v>
      </c>
      <c r="BJ293">
        <f t="shared" si="477"/>
        <v>225</v>
      </c>
      <c r="BK293">
        <f t="shared" si="478"/>
        <v>58</v>
      </c>
      <c r="BL293">
        <f t="shared" si="479"/>
        <v>30</v>
      </c>
      <c r="BM293">
        <f t="shared" si="480"/>
        <v>-64.420430343337387</v>
      </c>
      <c r="BN293" t="str">
        <f t="shared" si="481"/>
        <v>NEGATIF</v>
      </c>
      <c r="BO293">
        <f t="shared" si="482"/>
        <v>64</v>
      </c>
      <c r="BP293">
        <f t="shared" si="483"/>
        <v>25</v>
      </c>
      <c r="BQ293">
        <f t="shared" si="484"/>
        <v>13</v>
      </c>
    </row>
    <row r="294" spans="1:69">
      <c r="A294">
        <f t="shared" si="487"/>
        <v>7.0027777777777782</v>
      </c>
      <c r="B294">
        <f t="shared" si="490"/>
        <v>111.315</v>
      </c>
      <c r="C294">
        <f>INT(G3/15)</f>
        <v>7</v>
      </c>
      <c r="D294">
        <f>L3</f>
        <v>2013</v>
      </c>
      <c r="E294">
        <f>L2</f>
        <v>12</v>
      </c>
      <c r="F294">
        <f>L4+1</f>
        <v>4</v>
      </c>
      <c r="H294">
        <v>22</v>
      </c>
      <c r="I294">
        <v>15</v>
      </c>
      <c r="J294">
        <f t="shared" si="432"/>
        <v>22.25</v>
      </c>
      <c r="L294">
        <f t="shared" si="433"/>
        <v>20</v>
      </c>
      <c r="M294">
        <f t="shared" si="434"/>
        <v>-13</v>
      </c>
      <c r="N294">
        <f t="shared" si="435"/>
        <v>2456631.135416667</v>
      </c>
      <c r="O294">
        <f t="shared" si="431"/>
        <v>7.9272234243593946E-4</v>
      </c>
      <c r="P294">
        <f t="shared" si="488"/>
        <v>2456631.1362093892</v>
      </c>
      <c r="Q294">
        <f t="shared" si="489"/>
        <v>0.1392508202433729</v>
      </c>
      <c r="R294">
        <f t="shared" si="485"/>
        <v>253.60279404284847</v>
      </c>
      <c r="S294">
        <f t="shared" si="436"/>
        <v>330.4263822574394</v>
      </c>
      <c r="T294">
        <f t="shared" si="437"/>
        <v>-0.9619884093230352</v>
      </c>
      <c r="U294">
        <f t="shared" si="438"/>
        <v>4.4262037483047676</v>
      </c>
      <c r="V294">
        <f t="shared" si="439"/>
        <v>5.7670283058456908</v>
      </c>
      <c r="W294">
        <f t="shared" si="440"/>
        <v>1.6702751465549778E-2</v>
      </c>
      <c r="X294">
        <f t="shared" si="441"/>
        <v>252.64080563352545</v>
      </c>
      <c r="Y294">
        <f t="shared" si="442"/>
        <v>329.46439384811634</v>
      </c>
      <c r="Z294">
        <f t="shared" si="443"/>
        <v>5.7502384407369806</v>
      </c>
      <c r="AA294">
        <f t="shared" si="444"/>
        <v>215.71445933255043</v>
      </c>
      <c r="AB294">
        <f t="shared" si="445"/>
        <v>3.7649275595124148</v>
      </c>
      <c r="AC294">
        <f t="shared" si="446"/>
        <v>23.437480268660916</v>
      </c>
      <c r="AD294">
        <f t="shared" si="447"/>
        <v>-2.2080462376518344E-3</v>
      </c>
      <c r="AE294">
        <f t="shared" si="448"/>
        <v>23.435272222423265</v>
      </c>
      <c r="AF294">
        <f t="shared" si="449"/>
        <v>2456630.5</v>
      </c>
      <c r="AG294">
        <f t="shared" si="450"/>
        <v>0.139233401779603</v>
      </c>
      <c r="AH294">
        <f t="shared" si="451"/>
        <v>4.8646871429365319</v>
      </c>
      <c r="AI294">
        <f t="shared" si="452"/>
        <v>20.156440260524029</v>
      </c>
      <c r="AJ294">
        <f t="shared" si="453"/>
        <v>0.40902266138245486</v>
      </c>
      <c r="AK294">
        <f t="shared" si="454"/>
        <v>3.5774402605240283</v>
      </c>
      <c r="AL294">
        <f t="shared" si="486"/>
        <v>162.47887914799179</v>
      </c>
      <c r="AM294">
        <f t="shared" si="455"/>
        <v>2.8357914060824156</v>
      </c>
      <c r="AN294">
        <f t="shared" si="456"/>
        <v>0.98554370177117467</v>
      </c>
      <c r="AO294" t="s">
        <v>137</v>
      </c>
      <c r="AP294">
        <f t="shared" si="457"/>
        <v>252.63790594003916</v>
      </c>
      <c r="AQ294">
        <f t="shared" si="458"/>
        <v>252</v>
      </c>
      <c r="AR294">
        <f t="shared" si="459"/>
        <v>38</v>
      </c>
      <c r="AS294">
        <f t="shared" si="460"/>
        <v>16</v>
      </c>
      <c r="AT294">
        <f t="shared" si="461"/>
        <v>4.4093632739974238</v>
      </c>
      <c r="AU294">
        <f t="shared" si="462"/>
        <v>251.18272475986862</v>
      </c>
      <c r="AV294" s="18">
        <f t="shared" si="463"/>
        <v>16.745514983991242</v>
      </c>
      <c r="AW294">
        <f t="shared" si="464"/>
        <v>4.3839655711903909</v>
      </c>
      <c r="AX294">
        <f t="shared" si="465"/>
        <v>-22.308424488262304</v>
      </c>
      <c r="AY294" t="str">
        <f t="shared" si="466"/>
        <v>NEGATIF</v>
      </c>
      <c r="AZ294">
        <f t="shared" si="467"/>
        <v>22</v>
      </c>
      <c r="BA294">
        <f t="shared" si="468"/>
        <v>18</v>
      </c>
      <c r="BB294">
        <f t="shared" si="469"/>
        <v>30</v>
      </c>
      <c r="BC294">
        <f t="shared" si="470"/>
        <v>-0.38935545825270829</v>
      </c>
      <c r="BD294">
        <f t="shared" si="471"/>
        <v>0.80241852780811407</v>
      </c>
      <c r="BE294">
        <f t="shared" si="472"/>
        <v>0.12222152900771403</v>
      </c>
      <c r="BF294">
        <f t="shared" si="473"/>
        <v>1.9428132568574878</v>
      </c>
      <c r="BG294">
        <f t="shared" si="474"/>
        <v>39.493790939037929</v>
      </c>
      <c r="BH294">
        <f t="shared" si="475"/>
        <v>16.745514983991242</v>
      </c>
      <c r="BI294">
        <f t="shared" si="476"/>
        <v>219.49379093903792</v>
      </c>
      <c r="BJ294">
        <f t="shared" si="477"/>
        <v>219</v>
      </c>
      <c r="BK294">
        <f t="shared" si="478"/>
        <v>29</v>
      </c>
      <c r="BL294">
        <f t="shared" si="479"/>
        <v>37</v>
      </c>
      <c r="BM294">
        <f t="shared" si="480"/>
        <v>-67.209891205934198</v>
      </c>
      <c r="BN294" t="str">
        <f t="shared" si="481"/>
        <v>NEGATIF</v>
      </c>
      <c r="BO294">
        <f t="shared" si="482"/>
        <v>67</v>
      </c>
      <c r="BP294">
        <f t="shared" si="483"/>
        <v>12</v>
      </c>
      <c r="BQ294">
        <f t="shared" si="484"/>
        <v>35</v>
      </c>
    </row>
    <row r="295" spans="1:69">
      <c r="A295">
        <f t="shared" si="487"/>
        <v>7.0027777777777782</v>
      </c>
      <c r="B295">
        <f t="shared" si="490"/>
        <v>111.315</v>
      </c>
      <c r="C295">
        <f>INT(G3/15)</f>
        <v>7</v>
      </c>
      <c r="D295">
        <f>L3</f>
        <v>2013</v>
      </c>
      <c r="E295">
        <f>L2</f>
        <v>12</v>
      </c>
      <c r="F295">
        <f>L4+1</f>
        <v>4</v>
      </c>
      <c r="H295">
        <v>22</v>
      </c>
      <c r="I295">
        <v>30</v>
      </c>
      <c r="J295">
        <f t="shared" si="432"/>
        <v>22.5</v>
      </c>
      <c r="L295">
        <f t="shared" si="433"/>
        <v>20</v>
      </c>
      <c r="M295">
        <f t="shared" si="434"/>
        <v>-13</v>
      </c>
      <c r="N295">
        <f t="shared" si="435"/>
        <v>2456631.1458333335</v>
      </c>
      <c r="O295">
        <f t="shared" si="431"/>
        <v>7.9272234243593946E-4</v>
      </c>
      <c r="P295">
        <f t="shared" si="488"/>
        <v>2456631.1466260557</v>
      </c>
      <c r="Q295">
        <f t="shared" si="489"/>
        <v>0.13925110543615896</v>
      </c>
      <c r="R295">
        <f t="shared" si="485"/>
        <v>253.61306120268819</v>
      </c>
      <c r="S295">
        <f t="shared" si="436"/>
        <v>330.43664892688957</v>
      </c>
      <c r="T295">
        <f t="shared" si="437"/>
        <v>-0.96168645838648004</v>
      </c>
      <c r="U295">
        <f t="shared" si="438"/>
        <v>4.4263829440487985</v>
      </c>
      <c r="V295">
        <f t="shared" si="439"/>
        <v>5.7672074930308108</v>
      </c>
      <c r="W295">
        <f t="shared" si="440"/>
        <v>1.6702751453571682E-2</v>
      </c>
      <c r="X295">
        <f t="shared" si="441"/>
        <v>252.65137474430171</v>
      </c>
      <c r="Y295">
        <f t="shared" si="442"/>
        <v>329.47496246850312</v>
      </c>
      <c r="Z295">
        <f t="shared" si="443"/>
        <v>5.7504228979601235</v>
      </c>
      <c r="AA295">
        <f t="shared" si="444"/>
        <v>215.71390773084184</v>
      </c>
      <c r="AB295">
        <f t="shared" si="445"/>
        <v>3.7649179322464401</v>
      </c>
      <c r="AC295">
        <f t="shared" si="446"/>
        <v>23.437480264952221</v>
      </c>
      <c r="AD295">
        <f t="shared" si="447"/>
        <v>-2.2080913256738686E-3</v>
      </c>
      <c r="AE295">
        <f t="shared" si="448"/>
        <v>23.435272173626547</v>
      </c>
      <c r="AF295">
        <f t="shared" si="449"/>
        <v>2456630.5</v>
      </c>
      <c r="AG295">
        <f t="shared" si="450"/>
        <v>0.139233401779603</v>
      </c>
      <c r="AH295">
        <f t="shared" si="451"/>
        <v>4.8646871429365319</v>
      </c>
      <c r="AI295">
        <f t="shared" si="452"/>
        <v>20.40712473786153</v>
      </c>
      <c r="AJ295">
        <f t="shared" si="453"/>
        <v>0.40902266053079145</v>
      </c>
      <c r="AK295">
        <f t="shared" si="454"/>
        <v>3.8281247378615291</v>
      </c>
      <c r="AL295">
        <f t="shared" si="486"/>
        <v>166.22781645743672</v>
      </c>
      <c r="AM295">
        <f t="shared" si="455"/>
        <v>2.9012227055830873</v>
      </c>
      <c r="AN295">
        <f t="shared" si="456"/>
        <v>0.98554218118383696</v>
      </c>
      <c r="AO295" t="s">
        <v>137</v>
      </c>
      <c r="AP295">
        <f t="shared" si="457"/>
        <v>252.64847501345136</v>
      </c>
      <c r="AQ295">
        <f t="shared" si="458"/>
        <v>252</v>
      </c>
      <c r="AR295">
        <f t="shared" si="459"/>
        <v>38</v>
      </c>
      <c r="AS295">
        <f t="shared" si="460"/>
        <v>54</v>
      </c>
      <c r="AT295">
        <f t="shared" si="461"/>
        <v>4.4095477391273512</v>
      </c>
      <c r="AU295">
        <f t="shared" si="462"/>
        <v>251.19405461048621</v>
      </c>
      <c r="AV295" s="18">
        <f t="shared" si="463"/>
        <v>16.746270307365748</v>
      </c>
      <c r="AW295">
        <f t="shared" si="464"/>
        <v>4.3841633143874263</v>
      </c>
      <c r="AX295">
        <f t="shared" si="465"/>
        <v>-22.30977987797959</v>
      </c>
      <c r="AY295" t="str">
        <f t="shared" si="466"/>
        <v>NEGATIF</v>
      </c>
      <c r="AZ295">
        <f t="shared" si="467"/>
        <v>22</v>
      </c>
      <c r="BA295">
        <f t="shared" si="468"/>
        <v>18</v>
      </c>
      <c r="BB295">
        <f t="shared" si="469"/>
        <v>35</v>
      </c>
      <c r="BC295">
        <f t="shared" si="470"/>
        <v>-0.38937911426592264</v>
      </c>
      <c r="BD295">
        <f t="shared" si="471"/>
        <v>0.68929668598051497</v>
      </c>
      <c r="BE295">
        <f t="shared" si="472"/>
        <v>0.12222152900771403</v>
      </c>
      <c r="BF295">
        <f t="shared" si="473"/>
        <v>1.9428132568574878</v>
      </c>
      <c r="BG295">
        <f t="shared" si="474"/>
        <v>31.213066385808016</v>
      </c>
      <c r="BH295">
        <f t="shared" si="475"/>
        <v>16.746270307365748</v>
      </c>
      <c r="BI295">
        <f t="shared" si="476"/>
        <v>211.21306638580802</v>
      </c>
      <c r="BJ295">
        <f t="shared" si="477"/>
        <v>211</v>
      </c>
      <c r="BK295">
        <f t="shared" si="478"/>
        <v>12</v>
      </c>
      <c r="BL295">
        <f t="shared" si="479"/>
        <v>47</v>
      </c>
      <c r="BM295">
        <f t="shared" si="480"/>
        <v>-69.739126534814346</v>
      </c>
      <c r="BN295" t="str">
        <f t="shared" si="481"/>
        <v>NEGATIF</v>
      </c>
      <c r="BO295">
        <f t="shared" si="482"/>
        <v>69</v>
      </c>
      <c r="BP295">
        <f t="shared" si="483"/>
        <v>44</v>
      </c>
      <c r="BQ295">
        <f t="shared" si="484"/>
        <v>20</v>
      </c>
    </row>
    <row r="296" spans="1:69">
      <c r="A296">
        <f t="shared" si="487"/>
        <v>7.0027777777777782</v>
      </c>
      <c r="B296">
        <f t="shared" si="490"/>
        <v>111.315</v>
      </c>
      <c r="C296">
        <f>INT(G3/15)</f>
        <v>7</v>
      </c>
      <c r="D296">
        <f>L3</f>
        <v>2013</v>
      </c>
      <c r="E296">
        <f>L2</f>
        <v>12</v>
      </c>
      <c r="F296">
        <f>L4+1</f>
        <v>4</v>
      </c>
      <c r="H296">
        <v>22</v>
      </c>
      <c r="I296">
        <v>45</v>
      </c>
      <c r="J296">
        <f t="shared" si="432"/>
        <v>22.75</v>
      </c>
      <c r="L296">
        <f t="shared" si="433"/>
        <v>20</v>
      </c>
      <c r="M296">
        <f t="shared" si="434"/>
        <v>-13</v>
      </c>
      <c r="N296">
        <f t="shared" si="435"/>
        <v>2456631.15625</v>
      </c>
      <c r="O296">
        <f t="shared" si="431"/>
        <v>7.9272234243593946E-4</v>
      </c>
      <c r="P296">
        <f t="shared" si="488"/>
        <v>2456631.1570427222</v>
      </c>
      <c r="Q296">
        <f t="shared" si="489"/>
        <v>0.13925139062894504</v>
      </c>
      <c r="R296">
        <f t="shared" si="485"/>
        <v>253.6233283625279</v>
      </c>
      <c r="S296">
        <f t="shared" si="436"/>
        <v>330.44691559634157</v>
      </c>
      <c r="T296">
        <f t="shared" si="437"/>
        <v>-0.96138447485014533</v>
      </c>
      <c r="U296">
        <f t="shared" si="438"/>
        <v>4.4265621397928303</v>
      </c>
      <c r="V296">
        <f t="shared" si="439"/>
        <v>5.7673866802159619</v>
      </c>
      <c r="W296">
        <f t="shared" si="440"/>
        <v>1.6702751441593586E-2</v>
      </c>
      <c r="X296">
        <f t="shared" si="441"/>
        <v>252.66194388767775</v>
      </c>
      <c r="Y296">
        <f t="shared" si="442"/>
        <v>329.48553112149142</v>
      </c>
      <c r="Z296">
        <f t="shared" si="443"/>
        <v>5.7506073557522699</v>
      </c>
      <c r="AA296">
        <f t="shared" si="444"/>
        <v>215.71335612913319</v>
      </c>
      <c r="AB296">
        <f t="shared" si="445"/>
        <v>3.7649083049804646</v>
      </c>
      <c r="AC296">
        <f t="shared" si="446"/>
        <v>23.437480261243525</v>
      </c>
      <c r="AD296">
        <f t="shared" si="447"/>
        <v>-2.2081363964039312E-3</v>
      </c>
      <c r="AE296">
        <f t="shared" si="448"/>
        <v>23.435272124847121</v>
      </c>
      <c r="AF296">
        <f t="shared" si="449"/>
        <v>2456630.5</v>
      </c>
      <c r="AG296">
        <f t="shared" si="450"/>
        <v>0.139233401779603</v>
      </c>
      <c r="AH296">
        <f t="shared" si="451"/>
        <v>4.8646871429365319</v>
      </c>
      <c r="AI296">
        <f t="shared" si="452"/>
        <v>20.65780921519903</v>
      </c>
      <c r="AJ296">
        <f t="shared" si="453"/>
        <v>0.40902265967942986</v>
      </c>
      <c r="AK296">
        <f t="shared" si="454"/>
        <v>4.0788092151990298</v>
      </c>
      <c r="AL296">
        <f t="shared" si="486"/>
        <v>169.97675351204566</v>
      </c>
      <c r="AM296">
        <f t="shared" si="455"/>
        <v>2.9666540006360318</v>
      </c>
      <c r="AN296">
        <f t="shared" si="456"/>
        <v>0.98554066107212268</v>
      </c>
      <c r="AO296" t="s">
        <v>137</v>
      </c>
      <c r="AP296">
        <f t="shared" si="457"/>
        <v>252.65904411946306</v>
      </c>
      <c r="AQ296">
        <f t="shared" si="458"/>
        <v>252</v>
      </c>
      <c r="AR296">
        <f t="shared" si="459"/>
        <v>39</v>
      </c>
      <c r="AS296">
        <f t="shared" si="460"/>
        <v>32</v>
      </c>
      <c r="AT296">
        <f t="shared" si="461"/>
        <v>4.4097322048262475</v>
      </c>
      <c r="AU296">
        <f t="shared" si="462"/>
        <v>251.20538471593977</v>
      </c>
      <c r="AV296" s="18">
        <f t="shared" si="463"/>
        <v>16.74702564772932</v>
      </c>
      <c r="AW296">
        <f t="shared" si="464"/>
        <v>4.3843610620321893</v>
      </c>
      <c r="AX296">
        <f t="shared" si="465"/>
        <v>-22.311134485045351</v>
      </c>
      <c r="AY296" t="str">
        <f t="shared" si="466"/>
        <v>NEGATIF</v>
      </c>
      <c r="AZ296">
        <f t="shared" si="467"/>
        <v>22</v>
      </c>
      <c r="BA296">
        <f t="shared" si="468"/>
        <v>18</v>
      </c>
      <c r="BB296">
        <f t="shared" si="469"/>
        <v>40</v>
      </c>
      <c r="BC296">
        <f t="shared" si="470"/>
        <v>-0.38940275661929091</v>
      </c>
      <c r="BD296">
        <f t="shared" si="471"/>
        <v>0.54477077807591656</v>
      </c>
      <c r="BE296">
        <f t="shared" si="472"/>
        <v>0.12222152900771403</v>
      </c>
      <c r="BF296">
        <f t="shared" si="473"/>
        <v>1.9428132568574878</v>
      </c>
      <c r="BG296">
        <f t="shared" si="474"/>
        <v>20.904180140453033</v>
      </c>
      <c r="BH296">
        <f t="shared" si="475"/>
        <v>16.74702564772932</v>
      </c>
      <c r="BI296">
        <f t="shared" si="476"/>
        <v>200.90418014045304</v>
      </c>
      <c r="BJ296">
        <f t="shared" si="477"/>
        <v>200</v>
      </c>
      <c r="BK296">
        <f t="shared" si="478"/>
        <v>54</v>
      </c>
      <c r="BL296">
        <f t="shared" si="479"/>
        <v>15</v>
      </c>
      <c r="BM296">
        <f t="shared" si="480"/>
        <v>-71.897856139509784</v>
      </c>
      <c r="BN296" t="str">
        <f t="shared" si="481"/>
        <v>NEGATIF</v>
      </c>
      <c r="BO296">
        <f t="shared" si="482"/>
        <v>71</v>
      </c>
      <c r="BP296">
        <f t="shared" si="483"/>
        <v>53</v>
      </c>
      <c r="BQ296">
        <f t="shared" si="484"/>
        <v>52</v>
      </c>
    </row>
    <row r="297" spans="1:69">
      <c r="A297">
        <f t="shared" si="487"/>
        <v>7.0027777777777782</v>
      </c>
      <c r="B297">
        <f t="shared" si="490"/>
        <v>111.315</v>
      </c>
      <c r="C297">
        <f>INT(G3/15)</f>
        <v>7</v>
      </c>
      <c r="D297">
        <f>L3</f>
        <v>2013</v>
      </c>
      <c r="E297">
        <f>L2</f>
        <v>12</v>
      </c>
      <c r="F297">
        <f>L4+1</f>
        <v>4</v>
      </c>
      <c r="H297">
        <v>23</v>
      </c>
      <c r="I297">
        <v>0</v>
      </c>
      <c r="J297">
        <f t="shared" si="432"/>
        <v>23</v>
      </c>
      <c r="L297">
        <f t="shared" si="433"/>
        <v>20</v>
      </c>
      <c r="M297">
        <f t="shared" si="434"/>
        <v>-13</v>
      </c>
      <c r="N297">
        <f t="shared" si="435"/>
        <v>2456631.166666667</v>
      </c>
      <c r="O297">
        <f t="shared" si="431"/>
        <v>7.9272234243593946E-4</v>
      </c>
      <c r="P297">
        <f t="shared" si="488"/>
        <v>2456631.1674593892</v>
      </c>
      <c r="Q297">
        <f t="shared" si="489"/>
        <v>0.13925167582174386</v>
      </c>
      <c r="R297">
        <f t="shared" si="485"/>
        <v>253.63359552282691</v>
      </c>
      <c r="S297">
        <f t="shared" si="436"/>
        <v>330.45718226625104</v>
      </c>
      <c r="T297">
        <f t="shared" si="437"/>
        <v>-0.96108245871067388</v>
      </c>
      <c r="U297">
        <f t="shared" si="438"/>
        <v>4.4267413355448779</v>
      </c>
      <c r="V297">
        <f t="shared" si="439"/>
        <v>5.7675658674090977</v>
      </c>
      <c r="W297">
        <f t="shared" si="440"/>
        <v>1.6702751429615487E-2</v>
      </c>
      <c r="X297">
        <f t="shared" si="441"/>
        <v>252.67251306411623</v>
      </c>
      <c r="Y297">
        <f t="shared" si="442"/>
        <v>329.49609980754036</v>
      </c>
      <c r="Z297">
        <f t="shared" si="443"/>
        <v>5.7507918141214338</v>
      </c>
      <c r="AA297">
        <f t="shared" si="444"/>
        <v>215.71280452739992</v>
      </c>
      <c r="AB297">
        <f t="shared" si="445"/>
        <v>3.7648986777140592</v>
      </c>
      <c r="AC297">
        <f t="shared" si="446"/>
        <v>23.43748025753483</v>
      </c>
      <c r="AD297">
        <f t="shared" si="447"/>
        <v>-2.2081814498400884E-3</v>
      </c>
      <c r="AE297">
        <f t="shared" si="448"/>
        <v>23.435272076084988</v>
      </c>
      <c r="AF297">
        <f t="shared" si="449"/>
        <v>2456630.5</v>
      </c>
      <c r="AG297">
        <f t="shared" si="450"/>
        <v>0.139233401779603</v>
      </c>
      <c r="AH297">
        <f t="shared" si="451"/>
        <v>4.8646871429365319</v>
      </c>
      <c r="AI297">
        <f t="shared" si="452"/>
        <v>20.908493692536531</v>
      </c>
      <c r="AJ297">
        <f t="shared" si="453"/>
        <v>0.40902265882837013</v>
      </c>
      <c r="AK297">
        <f t="shared" si="454"/>
        <v>4.3294936925365306</v>
      </c>
      <c r="AL297">
        <f t="shared" si="486"/>
        <v>173.72569031142919</v>
      </c>
      <c r="AM297">
        <f t="shared" si="455"/>
        <v>3.0320852912344525</v>
      </c>
      <c r="AN297">
        <f t="shared" si="456"/>
        <v>0.98553914143601729</v>
      </c>
      <c r="AO297" t="s">
        <v>137</v>
      </c>
      <c r="AP297">
        <f t="shared" si="457"/>
        <v>252.66961325853694</v>
      </c>
      <c r="AQ297">
        <f t="shared" si="458"/>
        <v>252</v>
      </c>
      <c r="AR297">
        <f t="shared" si="459"/>
        <v>40</v>
      </c>
      <c r="AS297">
        <f t="shared" si="460"/>
        <v>10</v>
      </c>
      <c r="AT297">
        <f t="shared" si="461"/>
        <v>4.409916671102188</v>
      </c>
      <c r="AU297">
        <f t="shared" si="462"/>
        <v>251.21671507661875</v>
      </c>
      <c r="AV297" s="18">
        <f t="shared" si="463"/>
        <v>16.747781005107917</v>
      </c>
      <c r="AW297">
        <f t="shared" si="464"/>
        <v>4.3845588141314762</v>
      </c>
      <c r="AX297">
        <f t="shared" si="465"/>
        <v>-22.312488309443314</v>
      </c>
      <c r="AY297" t="str">
        <f t="shared" si="466"/>
        <v>NEGATIF</v>
      </c>
      <c r="AZ297">
        <f t="shared" si="467"/>
        <v>22</v>
      </c>
      <c r="BA297">
        <f t="shared" si="468"/>
        <v>18</v>
      </c>
      <c r="BB297">
        <f t="shared" si="469"/>
        <v>44</v>
      </c>
      <c r="BC297">
        <f t="shared" si="470"/>
        <v>-0.38942638531252921</v>
      </c>
      <c r="BD297">
        <f t="shared" si="471"/>
        <v>0.3648467708809161</v>
      </c>
      <c r="BE297">
        <f t="shared" si="472"/>
        <v>0.12222152900771403</v>
      </c>
      <c r="BF297">
        <f t="shared" si="473"/>
        <v>1.9428132568574878</v>
      </c>
      <c r="BG297">
        <f t="shared" si="474"/>
        <v>8.771800014118984</v>
      </c>
      <c r="BH297">
        <f t="shared" si="475"/>
        <v>16.747781005107917</v>
      </c>
      <c r="BI297">
        <f t="shared" si="476"/>
        <v>188.77180001411898</v>
      </c>
      <c r="BJ297">
        <f t="shared" si="477"/>
        <v>188</v>
      </c>
      <c r="BK297">
        <f t="shared" si="478"/>
        <v>46</v>
      </c>
      <c r="BL297">
        <f t="shared" si="479"/>
        <v>18</v>
      </c>
      <c r="BM297">
        <f t="shared" si="480"/>
        <v>-73.538945107237595</v>
      </c>
      <c r="BN297" t="str">
        <f t="shared" si="481"/>
        <v>NEGATIF</v>
      </c>
      <c r="BO297">
        <f t="shared" si="482"/>
        <v>73</v>
      </c>
      <c r="BP297">
        <f t="shared" si="483"/>
        <v>32</v>
      </c>
      <c r="BQ297">
        <f t="shared" si="484"/>
        <v>20</v>
      </c>
    </row>
    <row r="298" spans="1:69">
      <c r="A298">
        <f t="shared" si="487"/>
        <v>7.0027777777777782</v>
      </c>
      <c r="B298">
        <f t="shared" si="490"/>
        <v>111.315</v>
      </c>
      <c r="C298">
        <f>INT(G3/15)</f>
        <v>7</v>
      </c>
      <c r="D298">
        <f>L3</f>
        <v>2013</v>
      </c>
      <c r="E298">
        <f>L2</f>
        <v>12</v>
      </c>
      <c r="F298">
        <f>L4+1</f>
        <v>4</v>
      </c>
      <c r="H298">
        <v>23</v>
      </c>
      <c r="I298">
        <v>15</v>
      </c>
      <c r="J298">
        <f t="shared" si="432"/>
        <v>23.25</v>
      </c>
      <c r="L298">
        <f t="shared" si="433"/>
        <v>20</v>
      </c>
      <c r="M298">
        <f t="shared" si="434"/>
        <v>-13</v>
      </c>
      <c r="N298">
        <f t="shared" si="435"/>
        <v>2456631.1770833335</v>
      </c>
      <c r="O298">
        <f t="shared" si="431"/>
        <v>7.9272234243593946E-4</v>
      </c>
      <c r="P298">
        <f t="shared" si="488"/>
        <v>2456631.1778760557</v>
      </c>
      <c r="Q298">
        <f t="shared" si="489"/>
        <v>0.13925196101452994</v>
      </c>
      <c r="R298">
        <f t="shared" si="485"/>
        <v>253.64386268266753</v>
      </c>
      <c r="S298">
        <f t="shared" si="436"/>
        <v>330.46744893570212</v>
      </c>
      <c r="T298">
        <f t="shared" si="437"/>
        <v>-0.96078041000506043</v>
      </c>
      <c r="U298">
        <f t="shared" si="438"/>
        <v>4.4269205312889257</v>
      </c>
      <c r="V298">
        <f t="shared" si="439"/>
        <v>5.7677450545942328</v>
      </c>
      <c r="W298">
        <f t="shared" si="440"/>
        <v>1.6702751417637392E-2</v>
      </c>
      <c r="X298">
        <f t="shared" si="441"/>
        <v>252.68308227266246</v>
      </c>
      <c r="Y298">
        <f t="shared" si="442"/>
        <v>329.50666852569708</v>
      </c>
      <c r="Z298">
        <f t="shared" si="443"/>
        <v>5.7509762730509841</v>
      </c>
      <c r="AA298">
        <f t="shared" si="444"/>
        <v>215.71225292569127</v>
      </c>
      <c r="AB298">
        <f t="shared" si="445"/>
        <v>3.7648890504480836</v>
      </c>
      <c r="AC298">
        <f t="shared" si="446"/>
        <v>23.437480253826134</v>
      </c>
      <c r="AD298">
        <f t="shared" si="447"/>
        <v>-2.2082264859743716E-3</v>
      </c>
      <c r="AE298">
        <f t="shared" si="448"/>
        <v>23.435272027340162</v>
      </c>
      <c r="AF298">
        <f t="shared" si="449"/>
        <v>2456630.5</v>
      </c>
      <c r="AG298">
        <f t="shared" si="450"/>
        <v>0.139233401779603</v>
      </c>
      <c r="AH298">
        <f t="shared" si="451"/>
        <v>4.8646871429365319</v>
      </c>
      <c r="AI298">
        <f t="shared" si="452"/>
        <v>21.159178169874032</v>
      </c>
      <c r="AJ298">
        <f t="shared" si="453"/>
        <v>0.40902265797761239</v>
      </c>
      <c r="AK298">
        <f t="shared" si="454"/>
        <v>4.5801781698740314</v>
      </c>
      <c r="AL298">
        <f t="shared" si="486"/>
        <v>177.47462685671749</v>
      </c>
      <c r="AM298">
        <f t="shared" si="455"/>
        <v>3.0975165773980748</v>
      </c>
      <c r="AN298">
        <f t="shared" si="456"/>
        <v>0.98553762227570996</v>
      </c>
      <c r="AO298" t="s">
        <v>137</v>
      </c>
      <c r="AP298">
        <f t="shared" si="457"/>
        <v>252.68018242971831</v>
      </c>
      <c r="AQ298">
        <f t="shared" si="458"/>
        <v>252</v>
      </c>
      <c r="AR298">
        <f t="shared" si="459"/>
        <v>40</v>
      </c>
      <c r="AS298">
        <f t="shared" si="460"/>
        <v>48</v>
      </c>
      <c r="AT298">
        <f t="shared" si="461"/>
        <v>4.4101011379385096</v>
      </c>
      <c r="AU298">
        <f t="shared" si="462"/>
        <v>251.22804569139299</v>
      </c>
      <c r="AV298" s="18">
        <f t="shared" si="463"/>
        <v>16.748536379426199</v>
      </c>
      <c r="AW298">
        <f t="shared" si="464"/>
        <v>4.3847565706655613</v>
      </c>
      <c r="AX298">
        <f t="shared" si="465"/>
        <v>-22.313841350975729</v>
      </c>
      <c r="AY298" t="str">
        <f t="shared" si="466"/>
        <v>NEGATIF</v>
      </c>
      <c r="AZ298">
        <f t="shared" si="467"/>
        <v>22</v>
      </c>
      <c r="BA298">
        <f t="shared" si="468"/>
        <v>18</v>
      </c>
      <c r="BB298">
        <f t="shared" si="469"/>
        <v>49</v>
      </c>
      <c r="BC298">
        <f t="shared" si="470"/>
        <v>-0.38945000034218608</v>
      </c>
      <c r="BD298">
        <f t="shared" si="471"/>
        <v>0.15309679157286135</v>
      </c>
      <c r="BE298">
        <f t="shared" si="472"/>
        <v>0.12222152900771403</v>
      </c>
      <c r="BF298">
        <f t="shared" si="473"/>
        <v>1.9428132568574878</v>
      </c>
      <c r="BG298">
        <f t="shared" si="474"/>
        <v>-4.2775705925183365</v>
      </c>
      <c r="BH298">
        <f t="shared" si="475"/>
        <v>16.748536379426199</v>
      </c>
      <c r="BI298">
        <f t="shared" si="476"/>
        <v>175.72242940748166</v>
      </c>
      <c r="BJ298">
        <f t="shared" si="477"/>
        <v>175</v>
      </c>
      <c r="BK298">
        <f t="shared" si="478"/>
        <v>43</v>
      </c>
      <c r="BL298">
        <f t="shared" si="479"/>
        <v>20</v>
      </c>
      <c r="BM298">
        <f t="shared" si="480"/>
        <v>-74.496619000286685</v>
      </c>
      <c r="BN298" t="str">
        <f t="shared" si="481"/>
        <v>NEGATIF</v>
      </c>
      <c r="BO298">
        <f t="shared" si="482"/>
        <v>74</v>
      </c>
      <c r="BP298">
        <f t="shared" si="483"/>
        <v>29</v>
      </c>
      <c r="BQ298">
        <f t="shared" si="484"/>
        <v>47</v>
      </c>
    </row>
    <row r="299" spans="1:69">
      <c r="A299">
        <f t="shared" si="487"/>
        <v>7.0027777777777782</v>
      </c>
      <c r="B299">
        <f t="shared" si="490"/>
        <v>111.315</v>
      </c>
      <c r="C299">
        <f>INT(G3/15)</f>
        <v>7</v>
      </c>
      <c r="D299">
        <f>L3</f>
        <v>2013</v>
      </c>
      <c r="E299">
        <f>L2</f>
        <v>12</v>
      </c>
      <c r="F299">
        <f>L4+1</f>
        <v>4</v>
      </c>
      <c r="H299">
        <v>23</v>
      </c>
      <c r="I299">
        <v>30</v>
      </c>
      <c r="J299">
        <f t="shared" si="432"/>
        <v>23.5</v>
      </c>
      <c r="L299">
        <f t="shared" si="433"/>
        <v>20</v>
      </c>
      <c r="M299">
        <f t="shared" si="434"/>
        <v>-13</v>
      </c>
      <c r="N299">
        <f t="shared" si="435"/>
        <v>2456631.1875</v>
      </c>
      <c r="O299">
        <f t="shared" si="431"/>
        <v>7.9272234243593946E-4</v>
      </c>
      <c r="P299">
        <f t="shared" si="488"/>
        <v>2456631.1882927222</v>
      </c>
      <c r="Q299">
        <f t="shared" si="489"/>
        <v>0.13925224620731602</v>
      </c>
      <c r="R299">
        <f t="shared" si="485"/>
        <v>253.65412984250815</v>
      </c>
      <c r="S299">
        <f t="shared" si="436"/>
        <v>330.47771560515412</v>
      </c>
      <c r="T299">
        <f t="shared" si="437"/>
        <v>-0.96047832872984529</v>
      </c>
      <c r="U299">
        <f t="shared" si="438"/>
        <v>4.4270997270329726</v>
      </c>
      <c r="V299">
        <f t="shared" si="439"/>
        <v>5.7679242417793839</v>
      </c>
      <c r="W299">
        <f t="shared" si="440"/>
        <v>1.6702751405659293E-2</v>
      </c>
      <c r="X299">
        <f t="shared" si="441"/>
        <v>252.69365151377832</v>
      </c>
      <c r="Y299">
        <f t="shared" si="442"/>
        <v>329.51723727642428</v>
      </c>
      <c r="Z299">
        <f t="shared" si="443"/>
        <v>5.7511607325489962</v>
      </c>
      <c r="AA299">
        <f t="shared" si="444"/>
        <v>215.71170132398262</v>
      </c>
      <c r="AB299">
        <f t="shared" si="445"/>
        <v>3.7648794231821081</v>
      </c>
      <c r="AC299">
        <f t="shared" si="446"/>
        <v>23.437480250117439</v>
      </c>
      <c r="AD299">
        <f t="shared" si="447"/>
        <v>-2.2082715048048502E-3</v>
      </c>
      <c r="AE299">
        <f t="shared" si="448"/>
        <v>23.435271978612633</v>
      </c>
      <c r="AF299">
        <f t="shared" si="449"/>
        <v>2456630.5</v>
      </c>
      <c r="AG299">
        <f t="shared" si="450"/>
        <v>0.139233401779603</v>
      </c>
      <c r="AH299">
        <f t="shared" si="451"/>
        <v>4.8646871429365319</v>
      </c>
      <c r="AI299">
        <f t="shared" si="452"/>
        <v>21.409862647211533</v>
      </c>
      <c r="AJ299">
        <f t="shared" si="453"/>
        <v>0.40902265712715657</v>
      </c>
      <c r="AK299">
        <f t="shared" si="454"/>
        <v>4.8308626472115321</v>
      </c>
      <c r="AL299">
        <f t="shared" si="486"/>
        <v>181.22356314752193</v>
      </c>
      <c r="AM299">
        <f t="shared" si="455"/>
        <v>3.1629478591201159</v>
      </c>
      <c r="AN299">
        <f t="shared" si="456"/>
        <v>0.98553610359118549</v>
      </c>
      <c r="AO299" t="s">
        <v>137</v>
      </c>
      <c r="AP299">
        <f t="shared" si="457"/>
        <v>252.69075163346906</v>
      </c>
      <c r="AQ299">
        <f t="shared" si="458"/>
        <v>252</v>
      </c>
      <c r="AR299">
        <f t="shared" si="459"/>
        <v>41</v>
      </c>
      <c r="AS299">
        <f t="shared" si="460"/>
        <v>26</v>
      </c>
      <c r="AT299">
        <f t="shared" si="461"/>
        <v>4.4102856053432751</v>
      </c>
      <c r="AU299">
        <f t="shared" si="462"/>
        <v>251.23937656065107</v>
      </c>
      <c r="AV299" s="18">
        <f t="shared" si="463"/>
        <v>16.749291770710069</v>
      </c>
      <c r="AW299">
        <f t="shared" si="464"/>
        <v>4.3849543316412278</v>
      </c>
      <c r="AX299">
        <f t="shared" si="465"/>
        <v>-22.315193609626334</v>
      </c>
      <c r="AY299" t="str">
        <f t="shared" si="466"/>
        <v>NEGATIF</v>
      </c>
      <c r="AZ299">
        <f t="shared" si="467"/>
        <v>22</v>
      </c>
      <c r="BA299">
        <f t="shared" si="468"/>
        <v>18</v>
      </c>
      <c r="BB299">
        <f t="shared" si="469"/>
        <v>54</v>
      </c>
      <c r="BC299">
        <f t="shared" si="470"/>
        <v>-0.38947360170797773</v>
      </c>
      <c r="BD299">
        <f t="shared" si="471"/>
        <v>-7.4657690825929698E-2</v>
      </c>
      <c r="BE299">
        <f t="shared" si="472"/>
        <v>0.12222152900771403</v>
      </c>
      <c r="BF299">
        <f t="shared" si="473"/>
        <v>1.9428132568574878</v>
      </c>
      <c r="BG299">
        <f t="shared" si="474"/>
        <v>-16.863367424218083</v>
      </c>
      <c r="BH299">
        <f t="shared" si="475"/>
        <v>16.749291770710069</v>
      </c>
      <c r="BI299">
        <f t="shared" si="476"/>
        <v>163.1366325757819</v>
      </c>
      <c r="BJ299">
        <f t="shared" si="477"/>
        <v>163</v>
      </c>
      <c r="BK299">
        <f t="shared" si="478"/>
        <v>8</v>
      </c>
      <c r="BL299">
        <f t="shared" si="479"/>
        <v>11</v>
      </c>
      <c r="BM299">
        <f t="shared" si="480"/>
        <v>-74.642225692139391</v>
      </c>
      <c r="BN299" t="str">
        <f t="shared" si="481"/>
        <v>NEGATIF</v>
      </c>
      <c r="BO299">
        <f t="shared" si="482"/>
        <v>74</v>
      </c>
      <c r="BP299">
        <f t="shared" si="483"/>
        <v>38</v>
      </c>
      <c r="BQ299">
        <f t="shared" si="484"/>
        <v>32</v>
      </c>
    </row>
    <row r="300" spans="1:69">
      <c r="A300">
        <f t="shared" si="487"/>
        <v>7.0027777777777782</v>
      </c>
      <c r="B300">
        <f t="shared" si="490"/>
        <v>111.315</v>
      </c>
      <c r="C300">
        <f>INT(G3/15)</f>
        <v>7</v>
      </c>
      <c r="D300">
        <f>L3</f>
        <v>2013</v>
      </c>
      <c r="E300">
        <f>L2</f>
        <v>12</v>
      </c>
      <c r="F300">
        <f>L4+1</f>
        <v>4</v>
      </c>
      <c r="H300">
        <v>23</v>
      </c>
      <c r="I300">
        <v>45</v>
      </c>
      <c r="J300">
        <f t="shared" si="432"/>
        <v>23.75</v>
      </c>
      <c r="L300">
        <f t="shared" si="433"/>
        <v>20</v>
      </c>
      <c r="M300">
        <f t="shared" si="434"/>
        <v>-13</v>
      </c>
      <c r="N300">
        <f t="shared" si="435"/>
        <v>2456631.197916667</v>
      </c>
      <c r="O300">
        <f t="shared" ref="O300:O304" si="491">O274</f>
        <v>7.9272234243593946E-4</v>
      </c>
      <c r="P300">
        <f t="shared" si="488"/>
        <v>2456631.1987093892</v>
      </c>
      <c r="Q300">
        <f t="shared" si="489"/>
        <v>0.13925253140011484</v>
      </c>
      <c r="R300">
        <f t="shared" si="485"/>
        <v>253.66439700280716</v>
      </c>
      <c r="S300">
        <f t="shared" si="436"/>
        <v>330.48798227506359</v>
      </c>
      <c r="T300">
        <f t="shared" si="437"/>
        <v>-0.96017621488164651</v>
      </c>
      <c r="U300">
        <f t="shared" si="438"/>
        <v>4.4272789227850211</v>
      </c>
      <c r="V300">
        <f t="shared" si="439"/>
        <v>5.7681034289725197</v>
      </c>
      <c r="W300">
        <f t="shared" si="440"/>
        <v>1.6702751393681197E-2</v>
      </c>
      <c r="X300">
        <f t="shared" si="441"/>
        <v>252.70422078792552</v>
      </c>
      <c r="Y300">
        <f t="shared" si="442"/>
        <v>329.52780606018194</v>
      </c>
      <c r="Z300">
        <f t="shared" si="443"/>
        <v>5.7513451926234982</v>
      </c>
      <c r="AA300">
        <f t="shared" si="444"/>
        <v>215.7111497222493</v>
      </c>
      <c r="AB300">
        <f t="shared" si="445"/>
        <v>3.7648697959157023</v>
      </c>
      <c r="AC300">
        <f t="shared" si="446"/>
        <v>23.437480246408743</v>
      </c>
      <c r="AD300">
        <f t="shared" si="447"/>
        <v>-2.2083165063295955E-3</v>
      </c>
      <c r="AE300">
        <f t="shared" si="448"/>
        <v>23.435271929902413</v>
      </c>
      <c r="AF300">
        <f t="shared" si="449"/>
        <v>2456630.5</v>
      </c>
      <c r="AG300">
        <f t="shared" si="450"/>
        <v>0.139233401779603</v>
      </c>
      <c r="AH300">
        <f t="shared" si="451"/>
        <v>4.8646871429365319</v>
      </c>
      <c r="AI300">
        <f t="shared" si="452"/>
        <v>21.66054712454903</v>
      </c>
      <c r="AJ300">
        <f t="shared" si="453"/>
        <v>0.40902265627700285</v>
      </c>
      <c r="AK300">
        <f t="shared" si="454"/>
        <v>5.0815471245490293</v>
      </c>
      <c r="AL300">
        <f t="shared" si="486"/>
        <v>184.97249918345443</v>
      </c>
      <c r="AM300">
        <f t="shared" si="455"/>
        <v>3.2283791363938024</v>
      </c>
      <c r="AN300">
        <f t="shared" si="456"/>
        <v>0.98553458538242944</v>
      </c>
      <c r="AO300" t="s">
        <v>137</v>
      </c>
      <c r="AP300">
        <f t="shared" si="457"/>
        <v>252.70132087025087</v>
      </c>
      <c r="AQ300">
        <f t="shared" si="458"/>
        <v>252</v>
      </c>
      <c r="AR300">
        <f t="shared" si="459"/>
        <v>42</v>
      </c>
      <c r="AS300">
        <f t="shared" si="460"/>
        <v>4</v>
      </c>
      <c r="AT300">
        <f t="shared" si="461"/>
        <v>4.4104700733245403</v>
      </c>
      <c r="AU300">
        <f t="shared" si="462"/>
        <v>251.25070768478102</v>
      </c>
      <c r="AV300" s="18">
        <f t="shared" si="463"/>
        <v>16.750047178985401</v>
      </c>
      <c r="AW300">
        <f t="shared" si="464"/>
        <v>4.385152097065248</v>
      </c>
      <c r="AX300">
        <f t="shared" si="465"/>
        <v>-22.316545085378749</v>
      </c>
      <c r="AY300" t="str">
        <f t="shared" si="466"/>
        <v>NEGATIF</v>
      </c>
      <c r="AZ300">
        <f t="shared" si="467"/>
        <v>22</v>
      </c>
      <c r="BA300">
        <f t="shared" si="468"/>
        <v>18</v>
      </c>
      <c r="BB300">
        <f t="shared" si="469"/>
        <v>59</v>
      </c>
      <c r="BC300">
        <f t="shared" si="470"/>
        <v>-0.38949718940961825</v>
      </c>
      <c r="BD300">
        <f t="shared" si="471"/>
        <v>-0.29432128452616091</v>
      </c>
      <c r="BE300">
        <f t="shared" si="472"/>
        <v>0.12222152900771403</v>
      </c>
      <c r="BF300">
        <f t="shared" si="473"/>
        <v>1.9428132568574878</v>
      </c>
      <c r="BG300">
        <f t="shared" si="474"/>
        <v>-27.855019753112785</v>
      </c>
      <c r="BH300">
        <f t="shared" si="475"/>
        <v>16.750047178985401</v>
      </c>
      <c r="BI300">
        <f t="shared" si="476"/>
        <v>152.1449802468872</v>
      </c>
      <c r="BJ300">
        <f t="shared" si="477"/>
        <v>152</v>
      </c>
      <c r="BK300">
        <f t="shared" si="478"/>
        <v>8</v>
      </c>
      <c r="BL300">
        <f t="shared" si="479"/>
        <v>41</v>
      </c>
      <c r="BM300">
        <f t="shared" si="480"/>
        <v>-73.953622025790239</v>
      </c>
      <c r="BN300" t="str">
        <f t="shared" si="481"/>
        <v>NEGATIF</v>
      </c>
      <c r="BO300">
        <f t="shared" si="482"/>
        <v>73</v>
      </c>
      <c r="BP300">
        <f t="shared" si="483"/>
        <v>57</v>
      </c>
      <c r="BQ300">
        <f t="shared" si="484"/>
        <v>13</v>
      </c>
    </row>
    <row r="301" spans="1:69">
      <c r="A301">
        <f t="shared" si="487"/>
        <v>7.0027777777777782</v>
      </c>
      <c r="B301">
        <f t="shared" si="490"/>
        <v>111.315</v>
      </c>
      <c r="C301">
        <f>INT(G3/15)</f>
        <v>7</v>
      </c>
      <c r="D301">
        <f>L3</f>
        <v>2013</v>
      </c>
      <c r="E301">
        <f>L2</f>
        <v>12</v>
      </c>
      <c r="F301">
        <f>L4+1</f>
        <v>4</v>
      </c>
      <c r="H301">
        <v>24</v>
      </c>
      <c r="I301">
        <v>0</v>
      </c>
      <c r="J301">
        <f t="shared" si="432"/>
        <v>24</v>
      </c>
      <c r="L301">
        <f t="shared" si="433"/>
        <v>20</v>
      </c>
      <c r="M301">
        <f t="shared" si="434"/>
        <v>-13</v>
      </c>
      <c r="N301">
        <f t="shared" si="435"/>
        <v>2456631.2083333335</v>
      </c>
      <c r="O301">
        <f t="shared" si="491"/>
        <v>7.9272234243593946E-4</v>
      </c>
      <c r="P301">
        <f t="shared" si="488"/>
        <v>2456631.2091260557</v>
      </c>
      <c r="Q301">
        <f t="shared" si="489"/>
        <v>0.13925281659290092</v>
      </c>
      <c r="R301">
        <f t="shared" si="485"/>
        <v>253.67466416264688</v>
      </c>
      <c r="S301">
        <f t="shared" si="436"/>
        <v>330.49824894451467</v>
      </c>
      <c r="T301">
        <f t="shared" si="437"/>
        <v>-0.95987406849747026</v>
      </c>
      <c r="U301">
        <f t="shared" si="438"/>
        <v>4.427458118529052</v>
      </c>
      <c r="V301">
        <f t="shared" si="439"/>
        <v>5.7682826161576548</v>
      </c>
      <c r="W301">
        <f t="shared" si="440"/>
        <v>1.6702751381703098E-2</v>
      </c>
      <c r="X301">
        <f t="shared" si="441"/>
        <v>252.71479009414941</v>
      </c>
      <c r="Y301">
        <f t="shared" si="442"/>
        <v>329.5383748760172</v>
      </c>
      <c r="Z301">
        <f t="shared" si="443"/>
        <v>5.7515296532578608</v>
      </c>
      <c r="AA301">
        <f t="shared" si="444"/>
        <v>215.71059812054065</v>
      </c>
      <c r="AB301">
        <f t="shared" si="445"/>
        <v>3.7648601686497263</v>
      </c>
      <c r="AC301">
        <f t="shared" si="446"/>
        <v>23.437480242700047</v>
      </c>
      <c r="AD301">
        <f t="shared" si="447"/>
        <v>-2.2083614905406487E-3</v>
      </c>
      <c r="AE301">
        <f t="shared" si="448"/>
        <v>23.435271881209506</v>
      </c>
      <c r="AF301">
        <f t="shared" si="449"/>
        <v>2456630.5</v>
      </c>
      <c r="AG301">
        <f t="shared" si="450"/>
        <v>0.139233401779603</v>
      </c>
      <c r="AH301">
        <f t="shared" si="451"/>
        <v>4.8646871429365319</v>
      </c>
      <c r="AI301">
        <f t="shared" si="452"/>
        <v>21.911231601886531</v>
      </c>
      <c r="AJ301">
        <f t="shared" si="453"/>
        <v>0.40902265542715133</v>
      </c>
      <c r="AK301">
        <f t="shared" si="454"/>
        <v>5.3322316018865301</v>
      </c>
      <c r="AL301">
        <f t="shared" si="486"/>
        <v>188.72143496564519</v>
      </c>
      <c r="AM301">
        <f t="shared" si="455"/>
        <v>3.2938104092388603</v>
      </c>
      <c r="AN301">
        <f t="shared" si="456"/>
        <v>0.98553306764963078</v>
      </c>
      <c r="AO301" t="s">
        <v>137</v>
      </c>
      <c r="AP301">
        <f t="shared" si="457"/>
        <v>252.71189013910913</v>
      </c>
      <c r="AQ301">
        <f t="shared" si="458"/>
        <v>252</v>
      </c>
      <c r="AR301">
        <f t="shared" si="459"/>
        <v>42</v>
      </c>
      <c r="AS301">
        <f t="shared" si="460"/>
        <v>42</v>
      </c>
      <c r="AT301">
        <f t="shared" si="461"/>
        <v>4.4106545418656449</v>
      </c>
      <c r="AU301">
        <f t="shared" si="462"/>
        <v>251.26203906265275</v>
      </c>
      <c r="AV301" s="18">
        <f t="shared" si="463"/>
        <v>16.750802604176851</v>
      </c>
      <c r="AW301">
        <f t="shared" si="464"/>
        <v>4.3853498669178972</v>
      </c>
      <c r="AX301">
        <f t="shared" si="465"/>
        <v>-22.317895778035538</v>
      </c>
      <c r="AY301" t="str">
        <f t="shared" si="466"/>
        <v>NEGATIF</v>
      </c>
      <c r="AZ301">
        <f t="shared" si="467"/>
        <v>22</v>
      </c>
      <c r="BA301">
        <f t="shared" si="468"/>
        <v>19</v>
      </c>
      <c r="BB301">
        <f t="shared" si="469"/>
        <v>4</v>
      </c>
      <c r="BC301">
        <f t="shared" si="470"/>
        <v>-0.38952076344366171</v>
      </c>
      <c r="BD301">
        <f t="shared" si="471"/>
        <v>-0.48616180789987612</v>
      </c>
      <c r="BE301">
        <f t="shared" si="472"/>
        <v>0.12222152900771403</v>
      </c>
      <c r="BF301">
        <f t="shared" si="473"/>
        <v>1.9428132568574878</v>
      </c>
      <c r="BG301">
        <f t="shared" si="474"/>
        <v>-36.821633416627094</v>
      </c>
      <c r="BH301">
        <f t="shared" si="475"/>
        <v>16.750802604176851</v>
      </c>
      <c r="BI301">
        <f t="shared" si="476"/>
        <v>143.17836658337291</v>
      </c>
      <c r="BJ301">
        <f t="shared" si="477"/>
        <v>143</v>
      </c>
      <c r="BK301">
        <f t="shared" si="478"/>
        <v>10</v>
      </c>
      <c r="BL301">
        <f t="shared" si="479"/>
        <v>42</v>
      </c>
      <c r="BM301">
        <f t="shared" si="480"/>
        <v>-72.529364037686008</v>
      </c>
      <c r="BN301" t="str">
        <f t="shared" si="481"/>
        <v>NEGATIF</v>
      </c>
      <c r="BO301">
        <f t="shared" si="482"/>
        <v>72</v>
      </c>
      <c r="BP301">
        <f t="shared" si="483"/>
        <v>31</v>
      </c>
      <c r="BQ301">
        <f t="shared" si="484"/>
        <v>45</v>
      </c>
    </row>
    <row r="302" spans="1:69">
      <c r="A302">
        <f t="shared" si="487"/>
        <v>7.0027777777777782</v>
      </c>
      <c r="B302">
        <f t="shared" si="490"/>
        <v>111.315</v>
      </c>
      <c r="C302">
        <f>INT(G3/15)</f>
        <v>7</v>
      </c>
      <c r="D302">
        <f>L3</f>
        <v>2013</v>
      </c>
      <c r="E302">
        <f>L2</f>
        <v>12</v>
      </c>
      <c r="F302">
        <f>L4+1</f>
        <v>4</v>
      </c>
      <c r="H302">
        <v>24</v>
      </c>
      <c r="I302">
        <v>15</v>
      </c>
      <c r="J302">
        <f t="shared" si="432"/>
        <v>24.25</v>
      </c>
      <c r="L302">
        <f t="shared" si="433"/>
        <v>20</v>
      </c>
      <c r="M302">
        <f t="shared" si="434"/>
        <v>-13</v>
      </c>
      <c r="N302">
        <f t="shared" si="435"/>
        <v>2456631.21875</v>
      </c>
      <c r="O302">
        <f t="shared" si="491"/>
        <v>7.9272234243593946E-4</v>
      </c>
      <c r="P302">
        <f t="shared" si="488"/>
        <v>2456631.2195427222</v>
      </c>
      <c r="Q302">
        <f t="shared" si="489"/>
        <v>0.13925310178568701</v>
      </c>
      <c r="R302">
        <f t="shared" si="485"/>
        <v>253.6849313224875</v>
      </c>
      <c r="S302">
        <f t="shared" si="436"/>
        <v>330.50851561396667</v>
      </c>
      <c r="T302">
        <f t="shared" si="437"/>
        <v>-0.9595718895738572</v>
      </c>
      <c r="U302">
        <f t="shared" si="438"/>
        <v>4.4276373142730998</v>
      </c>
      <c r="V302">
        <f t="shared" si="439"/>
        <v>5.7684618033428059</v>
      </c>
      <c r="W302">
        <f t="shared" si="440"/>
        <v>1.6702751369725002E-2</v>
      </c>
      <c r="X302">
        <f t="shared" si="441"/>
        <v>252.72535943291365</v>
      </c>
      <c r="Y302">
        <f t="shared" si="442"/>
        <v>329.54894372439281</v>
      </c>
      <c r="Z302">
        <f t="shared" si="443"/>
        <v>5.7517141144601593</v>
      </c>
      <c r="AA302">
        <f t="shared" si="444"/>
        <v>215.710046518832</v>
      </c>
      <c r="AB302">
        <f t="shared" si="445"/>
        <v>3.7648505413837507</v>
      </c>
      <c r="AC302">
        <f t="shared" si="446"/>
        <v>23.437480238991352</v>
      </c>
      <c r="AD302">
        <f t="shared" si="447"/>
        <v>-2.2084064574360894E-3</v>
      </c>
      <c r="AE302">
        <f t="shared" si="448"/>
        <v>23.435271832533918</v>
      </c>
      <c r="AF302">
        <f t="shared" si="449"/>
        <v>2456630.5</v>
      </c>
      <c r="AG302">
        <f t="shared" si="450"/>
        <v>0.139233401779603</v>
      </c>
      <c r="AH302">
        <f t="shared" si="451"/>
        <v>4.8646871429365319</v>
      </c>
      <c r="AI302">
        <f t="shared" si="452"/>
        <v>22.161916079224032</v>
      </c>
      <c r="AJ302">
        <f t="shared" si="453"/>
        <v>0.40902265457760201</v>
      </c>
      <c r="AK302">
        <f t="shared" si="454"/>
        <v>5.5829160792240309</v>
      </c>
      <c r="AL302">
        <f t="shared" si="486"/>
        <v>192.47037049370394</v>
      </c>
      <c r="AM302">
        <f t="shared" si="455"/>
        <v>3.3592416776484777</v>
      </c>
      <c r="AN302">
        <f t="shared" si="456"/>
        <v>0.98553155039277429</v>
      </c>
      <c r="AO302" t="s">
        <v>137</v>
      </c>
      <c r="AP302">
        <f t="shared" si="457"/>
        <v>252.72245944050749</v>
      </c>
      <c r="AQ302">
        <f t="shared" si="458"/>
        <v>252</v>
      </c>
      <c r="AR302">
        <f t="shared" si="459"/>
        <v>43</v>
      </c>
      <c r="AS302">
        <f t="shared" si="460"/>
        <v>20</v>
      </c>
      <c r="AT302">
        <f t="shared" si="461"/>
        <v>4.4108390109746827</v>
      </c>
      <c r="AU302">
        <f t="shared" si="462"/>
        <v>251.27337069465653</v>
      </c>
      <c r="AV302" s="18">
        <f t="shared" si="463"/>
        <v>16.751558046310436</v>
      </c>
      <c r="AW302">
        <f t="shared" si="464"/>
        <v>4.3855476412059877</v>
      </c>
      <c r="AX302">
        <f t="shared" si="465"/>
        <v>-22.319245687580704</v>
      </c>
      <c r="AY302" t="str">
        <f t="shared" si="466"/>
        <v>NEGATIF</v>
      </c>
      <c r="AZ302">
        <f t="shared" si="467"/>
        <v>22</v>
      </c>
      <c r="BA302">
        <f t="shared" si="468"/>
        <v>19</v>
      </c>
      <c r="BB302">
        <f t="shared" si="469"/>
        <v>9</v>
      </c>
      <c r="BC302">
        <f t="shared" si="470"/>
        <v>-0.38954432380982895</v>
      </c>
      <c r="BD302">
        <f t="shared" si="471"/>
        <v>-0.6426587390825117</v>
      </c>
      <c r="BE302">
        <f t="shared" si="472"/>
        <v>0.12222152900771403</v>
      </c>
      <c r="BF302">
        <f t="shared" si="473"/>
        <v>1.9428132568574878</v>
      </c>
      <c r="BG302">
        <f t="shared" si="474"/>
        <v>-43.883112462970303</v>
      </c>
      <c r="BH302">
        <f t="shared" si="475"/>
        <v>16.751558046310436</v>
      </c>
      <c r="BI302">
        <f t="shared" si="476"/>
        <v>136.1168875370297</v>
      </c>
      <c r="BJ302">
        <f t="shared" si="477"/>
        <v>136</v>
      </c>
      <c r="BK302">
        <f t="shared" si="478"/>
        <v>7</v>
      </c>
      <c r="BL302">
        <f t="shared" si="479"/>
        <v>0</v>
      </c>
      <c r="BM302">
        <f t="shared" si="480"/>
        <v>-70.530598310126237</v>
      </c>
      <c r="BN302" t="str">
        <f t="shared" si="481"/>
        <v>NEGATIF</v>
      </c>
      <c r="BO302">
        <f t="shared" si="482"/>
        <v>70</v>
      </c>
      <c r="BP302">
        <f t="shared" si="483"/>
        <v>31</v>
      </c>
      <c r="BQ302">
        <f t="shared" si="484"/>
        <v>50</v>
      </c>
    </row>
    <row r="303" spans="1:69">
      <c r="A303">
        <f t="shared" si="487"/>
        <v>7.0027777777777782</v>
      </c>
      <c r="B303">
        <f t="shared" si="490"/>
        <v>111.315</v>
      </c>
      <c r="C303">
        <f>INT(G3/15)</f>
        <v>7</v>
      </c>
      <c r="D303">
        <f>L3</f>
        <v>2013</v>
      </c>
      <c r="E303">
        <f>L2</f>
        <v>12</v>
      </c>
      <c r="F303">
        <f>L4+1</f>
        <v>4</v>
      </c>
      <c r="H303">
        <v>24</v>
      </c>
      <c r="I303">
        <v>30</v>
      </c>
      <c r="J303">
        <f t="shared" si="432"/>
        <v>24.5</v>
      </c>
      <c r="L303">
        <f t="shared" si="433"/>
        <v>20</v>
      </c>
      <c r="M303">
        <f t="shared" si="434"/>
        <v>-13</v>
      </c>
      <c r="N303">
        <f t="shared" si="435"/>
        <v>2456631.229166667</v>
      </c>
      <c r="O303">
        <f t="shared" si="491"/>
        <v>7.9272234243593946E-4</v>
      </c>
      <c r="P303">
        <f t="shared" si="488"/>
        <v>2456631.2299593892</v>
      </c>
      <c r="Q303">
        <f t="shared" si="489"/>
        <v>0.13925338697848583</v>
      </c>
      <c r="R303">
        <f t="shared" si="485"/>
        <v>253.69519848278651</v>
      </c>
      <c r="S303">
        <f t="shared" si="436"/>
        <v>330.51878228387613</v>
      </c>
      <c r="T303">
        <f t="shared" si="437"/>
        <v>-0.95926967810742425</v>
      </c>
      <c r="U303">
        <f t="shared" si="438"/>
        <v>4.4278165100251474</v>
      </c>
      <c r="V303">
        <f t="shared" si="439"/>
        <v>5.7686409905359417</v>
      </c>
      <c r="W303">
        <f t="shared" si="440"/>
        <v>1.6702751357746903E-2</v>
      </c>
      <c r="X303">
        <f t="shared" si="441"/>
        <v>252.73592880467908</v>
      </c>
      <c r="Y303">
        <f t="shared" si="442"/>
        <v>329.5595126057687</v>
      </c>
      <c r="Z303">
        <f t="shared" si="443"/>
        <v>5.7518985762384212</v>
      </c>
      <c r="AA303">
        <f t="shared" si="444"/>
        <v>215.70949491709874</v>
      </c>
      <c r="AB303">
        <f t="shared" si="445"/>
        <v>3.7648409141173458</v>
      </c>
      <c r="AC303">
        <f t="shared" si="446"/>
        <v>23.437480235282656</v>
      </c>
      <c r="AD303">
        <f t="shared" si="447"/>
        <v>-2.2084514070139882E-3</v>
      </c>
      <c r="AE303">
        <f t="shared" si="448"/>
        <v>23.435271783875642</v>
      </c>
      <c r="AF303">
        <f t="shared" si="449"/>
        <v>2456630.5</v>
      </c>
      <c r="AG303">
        <f t="shared" si="450"/>
        <v>0.139233401779603</v>
      </c>
      <c r="AH303">
        <f t="shared" si="451"/>
        <v>4.8646871429365319</v>
      </c>
      <c r="AI303">
        <f t="shared" si="452"/>
        <v>22.412600556561532</v>
      </c>
      <c r="AJ303">
        <f t="shared" si="453"/>
        <v>0.40902265372835489</v>
      </c>
      <c r="AK303">
        <f t="shared" si="454"/>
        <v>5.8336005565615316</v>
      </c>
      <c r="AL303">
        <f t="shared" si="486"/>
        <v>196.2193057672435</v>
      </c>
      <c r="AM303">
        <f t="shared" si="455"/>
        <v>3.4246729416158974</v>
      </c>
      <c r="AN303">
        <f t="shared" si="456"/>
        <v>0.98553003361184588</v>
      </c>
      <c r="AO303" t="s">
        <v>137</v>
      </c>
      <c r="AP303">
        <f t="shared" si="457"/>
        <v>252.73302877490676</v>
      </c>
      <c r="AQ303">
        <f t="shared" si="458"/>
        <v>252</v>
      </c>
      <c r="AR303">
        <f t="shared" si="459"/>
        <v>43</v>
      </c>
      <c r="AS303">
        <f t="shared" si="460"/>
        <v>58</v>
      </c>
      <c r="AT303">
        <f t="shared" si="461"/>
        <v>4.4110234806596935</v>
      </c>
      <c r="AU303">
        <f t="shared" si="462"/>
        <v>251.28470258117946</v>
      </c>
      <c r="AV303" s="18">
        <f t="shared" si="463"/>
        <v>16.752313505411966</v>
      </c>
      <c r="AW303">
        <f t="shared" si="464"/>
        <v>4.3857454199362751</v>
      </c>
      <c r="AX303">
        <f t="shared" si="465"/>
        <v>-22.320594813997715</v>
      </c>
      <c r="AY303" t="str">
        <f t="shared" si="466"/>
        <v>NEGATIF</v>
      </c>
      <c r="AZ303">
        <f t="shared" si="467"/>
        <v>22</v>
      </c>
      <c r="BA303">
        <f t="shared" si="468"/>
        <v>19</v>
      </c>
      <c r="BB303">
        <f t="shared" si="469"/>
        <v>14</v>
      </c>
      <c r="BC303">
        <f t="shared" si="470"/>
        <v>-0.38956787050783143</v>
      </c>
      <c r="BD303">
        <f t="shared" si="471"/>
        <v>-0.76590479850178994</v>
      </c>
      <c r="BE303">
        <f t="shared" si="472"/>
        <v>0.12222152900771403</v>
      </c>
      <c r="BF303">
        <f t="shared" si="473"/>
        <v>1.9428132568574878</v>
      </c>
      <c r="BG303">
        <f t="shared" si="474"/>
        <v>-49.378120148480882</v>
      </c>
      <c r="BH303">
        <f t="shared" si="475"/>
        <v>16.752313505411966</v>
      </c>
      <c r="BI303">
        <f t="shared" si="476"/>
        <v>130.62187985151911</v>
      </c>
      <c r="BJ303">
        <f t="shared" si="477"/>
        <v>130</v>
      </c>
      <c r="BK303">
        <f t="shared" si="478"/>
        <v>37</v>
      </c>
      <c r="BL303">
        <f t="shared" si="479"/>
        <v>18</v>
      </c>
      <c r="BM303">
        <f t="shared" si="480"/>
        <v>-68.114667833887097</v>
      </c>
      <c r="BN303" t="str">
        <f t="shared" si="481"/>
        <v>NEGATIF</v>
      </c>
      <c r="BO303">
        <f t="shared" si="482"/>
        <v>68</v>
      </c>
      <c r="BP303">
        <f t="shared" si="483"/>
        <v>6</v>
      </c>
      <c r="BQ303">
        <f t="shared" si="484"/>
        <v>52</v>
      </c>
    </row>
    <row r="304" spans="1:69">
      <c r="A304">
        <f t="shared" si="487"/>
        <v>7.0027777777777782</v>
      </c>
      <c r="B304">
        <f t="shared" si="490"/>
        <v>111.315</v>
      </c>
      <c r="C304">
        <f>INT(G3/15)</f>
        <v>7</v>
      </c>
      <c r="D304">
        <f>L3</f>
        <v>2013</v>
      </c>
      <c r="E304">
        <f>L2</f>
        <v>12</v>
      </c>
      <c r="F304">
        <f>L4+1</f>
        <v>4</v>
      </c>
      <c r="H304">
        <v>24</v>
      </c>
      <c r="I304">
        <v>45</v>
      </c>
      <c r="J304">
        <f t="shared" si="432"/>
        <v>24.75</v>
      </c>
      <c r="L304">
        <f t="shared" si="433"/>
        <v>20</v>
      </c>
      <c r="M304">
        <f t="shared" si="434"/>
        <v>-13</v>
      </c>
      <c r="N304">
        <f t="shared" si="435"/>
        <v>2456631.2395833335</v>
      </c>
      <c r="O304">
        <f t="shared" si="491"/>
        <v>7.9272234243593946E-4</v>
      </c>
      <c r="P304">
        <f t="shared" si="488"/>
        <v>2456631.2403760557</v>
      </c>
      <c r="Q304">
        <f t="shared" si="489"/>
        <v>0.13925367217127191</v>
      </c>
      <c r="R304">
        <f t="shared" si="485"/>
        <v>253.70546564262713</v>
      </c>
      <c r="S304">
        <f t="shared" si="436"/>
        <v>330.52904895332813</v>
      </c>
      <c r="T304">
        <f t="shared" si="437"/>
        <v>-0.95896743413516361</v>
      </c>
      <c r="U304">
        <f t="shared" si="438"/>
        <v>4.4279957057691952</v>
      </c>
      <c r="V304">
        <f t="shared" si="439"/>
        <v>5.7688201777210928</v>
      </c>
      <c r="W304">
        <f t="shared" si="440"/>
        <v>1.6702751345768808E-2</v>
      </c>
      <c r="X304">
        <f t="shared" si="441"/>
        <v>252.74649820849197</v>
      </c>
      <c r="Y304">
        <f t="shared" si="442"/>
        <v>329.57008151919297</v>
      </c>
      <c r="Z304">
        <f t="shared" si="443"/>
        <v>5.7520830385760329</v>
      </c>
      <c r="AA304">
        <f t="shared" si="444"/>
        <v>215.70894331539009</v>
      </c>
      <c r="AB304">
        <f t="shared" si="445"/>
        <v>3.7648312868513703</v>
      </c>
      <c r="AC304">
        <f t="shared" si="446"/>
        <v>23.437480231573961</v>
      </c>
      <c r="AD304">
        <f t="shared" si="447"/>
        <v>-2.2084963392664031E-3</v>
      </c>
      <c r="AE304">
        <f t="shared" si="448"/>
        <v>23.435271735234693</v>
      </c>
      <c r="AF304">
        <f t="shared" si="449"/>
        <v>2456630.5</v>
      </c>
      <c r="AG304">
        <f t="shared" si="450"/>
        <v>0.139233401779603</v>
      </c>
      <c r="AH304">
        <f t="shared" si="451"/>
        <v>4.8646871429365319</v>
      </c>
      <c r="AI304">
        <f t="shared" si="452"/>
        <v>22.663285033899029</v>
      </c>
      <c r="AJ304">
        <f t="shared" si="453"/>
        <v>0.4090226528794102</v>
      </c>
      <c r="AK304">
        <f t="shared" si="454"/>
        <v>6.0842850338990289</v>
      </c>
      <c r="AL304">
        <f t="shared" si="486"/>
        <v>199.9682407873932</v>
      </c>
      <c r="AM304">
        <f t="shared" si="455"/>
        <v>3.4901042011608294</v>
      </c>
      <c r="AN304">
        <f t="shared" si="456"/>
        <v>0.98552851730703361</v>
      </c>
      <c r="AO304" t="s">
        <v>137</v>
      </c>
      <c r="AP304">
        <f t="shared" si="457"/>
        <v>252.74359814135326</v>
      </c>
      <c r="AQ304">
        <f t="shared" si="458"/>
        <v>252</v>
      </c>
      <c r="AR304">
        <f t="shared" si="459"/>
        <v>44</v>
      </c>
      <c r="AS304">
        <f t="shared" si="460"/>
        <v>36</v>
      </c>
      <c r="AT304">
        <f t="shared" si="461"/>
        <v>4.4112079509040347</v>
      </c>
      <c r="AU304">
        <f t="shared" si="462"/>
        <v>251.29603472109221</v>
      </c>
      <c r="AV304" s="18">
        <f t="shared" si="463"/>
        <v>16.753068981406148</v>
      </c>
      <c r="AW304">
        <f t="shared" si="464"/>
        <v>4.3859432030890497</v>
      </c>
      <c r="AX304">
        <f t="shared" si="465"/>
        <v>-22.321943157089617</v>
      </c>
      <c r="AY304" t="str">
        <f t="shared" si="466"/>
        <v>NEGATIF</v>
      </c>
      <c r="AZ304">
        <f t="shared" si="467"/>
        <v>22</v>
      </c>
      <c r="BA304">
        <f t="shared" si="468"/>
        <v>19</v>
      </c>
      <c r="BB304">
        <f t="shared" si="469"/>
        <v>18</v>
      </c>
      <c r="BC304">
        <f t="shared" si="470"/>
        <v>-0.38959140353423166</v>
      </c>
      <c r="BD304">
        <f t="shared" si="471"/>
        <v>-0.86181077503634262</v>
      </c>
      <c r="BE304">
        <f t="shared" si="472"/>
        <v>0.12222152900771403</v>
      </c>
      <c r="BF304">
        <f t="shared" si="473"/>
        <v>1.9428132568574878</v>
      </c>
      <c r="BG304">
        <f t="shared" si="474"/>
        <v>0</v>
      </c>
      <c r="BH304">
        <f t="shared" si="475"/>
        <v>16.753068981406148</v>
      </c>
      <c r="BI304">
        <f t="shared" si="476"/>
        <v>180</v>
      </c>
      <c r="BJ304">
        <f t="shared" si="477"/>
        <v>180</v>
      </c>
      <c r="BK304">
        <f t="shared" si="478"/>
        <v>0</v>
      </c>
      <c r="BL304">
        <f t="shared" si="479"/>
        <v>0</v>
      </c>
      <c r="BM304">
        <f t="shared" si="480"/>
        <v>-65.404802189374919</v>
      </c>
      <c r="BN304" t="str">
        <f t="shared" si="481"/>
        <v>NEGATIF</v>
      </c>
      <c r="BO304">
        <f t="shared" si="482"/>
        <v>65</v>
      </c>
      <c r="BP304">
        <f t="shared" si="483"/>
        <v>24</v>
      </c>
      <c r="BQ304">
        <f t="shared" si="484"/>
        <v>17</v>
      </c>
    </row>
    <row r="306" spans="1:87">
      <c r="C306" t="s">
        <v>156</v>
      </c>
      <c r="AH306" t="s">
        <v>177</v>
      </c>
      <c r="AJ306" t="s">
        <v>178</v>
      </c>
      <c r="BK306" t="s">
        <v>198</v>
      </c>
      <c r="BL306" t="s">
        <v>64</v>
      </c>
      <c r="BT306" t="s">
        <v>64</v>
      </c>
      <c r="BY306" t="s">
        <v>205</v>
      </c>
    </row>
    <row r="307" spans="1:87">
      <c r="N307" t="s">
        <v>157</v>
      </c>
      <c r="O307" t="s">
        <v>106</v>
      </c>
      <c r="P307" t="s">
        <v>159</v>
      </c>
      <c r="Q307" t="s">
        <v>160</v>
      </c>
      <c r="R307" t="s">
        <v>162</v>
      </c>
      <c r="S307" t="s">
        <v>164</v>
      </c>
      <c r="T307" t="s">
        <v>64</v>
      </c>
      <c r="U307" t="s">
        <v>167</v>
      </c>
      <c r="W307" t="s">
        <v>64</v>
      </c>
      <c r="X307" t="s">
        <v>169</v>
      </c>
      <c r="Y307" t="s">
        <v>171</v>
      </c>
      <c r="Z307" t="s">
        <v>172</v>
      </c>
      <c r="AA307" t="s">
        <v>174</v>
      </c>
      <c r="AB307" t="s">
        <v>176</v>
      </c>
      <c r="AC307" t="s">
        <v>176</v>
      </c>
      <c r="AD307" t="s">
        <v>176</v>
      </c>
      <c r="AE307" t="s">
        <v>176</v>
      </c>
      <c r="AF307" t="s">
        <v>176</v>
      </c>
      <c r="AG307" t="s">
        <v>176</v>
      </c>
      <c r="AH307" t="s">
        <v>176</v>
      </c>
      <c r="AI307" t="s">
        <v>151</v>
      </c>
      <c r="AJ307" t="s">
        <v>179</v>
      </c>
      <c r="AK307" t="s">
        <v>151</v>
      </c>
      <c r="AL307" t="s">
        <v>1</v>
      </c>
      <c r="AM307" t="s">
        <v>180</v>
      </c>
      <c r="AP307" t="s">
        <v>183</v>
      </c>
      <c r="AQ307" t="s">
        <v>151</v>
      </c>
      <c r="AR307" t="s">
        <v>184</v>
      </c>
      <c r="AY307" t="s">
        <v>187</v>
      </c>
      <c r="BA307" t="s">
        <v>189</v>
      </c>
      <c r="BC307" t="s">
        <v>192</v>
      </c>
      <c r="BE307" t="s">
        <v>123</v>
      </c>
      <c r="BF307" t="s">
        <v>194</v>
      </c>
      <c r="BI307" t="s">
        <v>196</v>
      </c>
      <c r="BJ307" t="s">
        <v>132</v>
      </c>
      <c r="BK307" t="s">
        <v>199</v>
      </c>
      <c r="BL307" t="s">
        <v>135</v>
      </c>
      <c r="BM307" t="s">
        <v>37</v>
      </c>
      <c r="BN307" t="s">
        <v>200</v>
      </c>
      <c r="BO307" s="15" t="s">
        <v>203</v>
      </c>
      <c r="BP307" s="15" t="s">
        <v>202</v>
      </c>
      <c r="BQ307" s="15" t="s">
        <v>201</v>
      </c>
      <c r="BR307" s="15" t="s">
        <v>204</v>
      </c>
      <c r="BS307" s="15" t="s">
        <v>184</v>
      </c>
      <c r="BT307" s="15" t="s">
        <v>204</v>
      </c>
      <c r="BU307" s="15" t="s">
        <v>138</v>
      </c>
      <c r="BV307" s="15" t="s">
        <v>3</v>
      </c>
      <c r="BW307" s="15" t="s">
        <v>4</v>
      </c>
      <c r="BX307" t="s">
        <v>184</v>
      </c>
      <c r="BY307" s="15" t="s">
        <v>146</v>
      </c>
      <c r="BZ307" s="15" t="s">
        <v>206</v>
      </c>
      <c r="CA307" s="15" t="s">
        <v>153</v>
      </c>
      <c r="CB307" s="15" t="s">
        <v>207</v>
      </c>
      <c r="CH307" t="s">
        <v>64</v>
      </c>
      <c r="CI307" t="s">
        <v>241</v>
      </c>
    </row>
    <row r="308" spans="1:87">
      <c r="N308" t="s">
        <v>158</v>
      </c>
      <c r="Q308" t="s">
        <v>161</v>
      </c>
      <c r="R308" t="s">
        <v>163</v>
      </c>
      <c r="S308" t="s">
        <v>165</v>
      </c>
      <c r="T308" t="s">
        <v>166</v>
      </c>
      <c r="U308" t="s">
        <v>168</v>
      </c>
      <c r="V308" t="s">
        <v>14</v>
      </c>
      <c r="W308" t="s">
        <v>14</v>
      </c>
      <c r="X308" t="s">
        <v>170</v>
      </c>
      <c r="Z308" t="s">
        <v>173</v>
      </c>
      <c r="AA308" t="s">
        <v>175</v>
      </c>
      <c r="AB308">
        <v>1</v>
      </c>
      <c r="AC308">
        <v>2</v>
      </c>
      <c r="AD308">
        <v>3</v>
      </c>
      <c r="AE308">
        <v>4</v>
      </c>
      <c r="AF308">
        <v>5</v>
      </c>
      <c r="AG308">
        <v>6</v>
      </c>
      <c r="AK308" t="s">
        <v>64</v>
      </c>
      <c r="AL308" t="s">
        <v>41</v>
      </c>
      <c r="AM308" t="s">
        <v>181</v>
      </c>
      <c r="AN308" t="s">
        <v>182</v>
      </c>
      <c r="AQ308" t="s">
        <v>64</v>
      </c>
      <c r="AS308" t="s">
        <v>138</v>
      </c>
      <c r="AT308" t="s">
        <v>3</v>
      </c>
      <c r="AU308" t="s">
        <v>4</v>
      </c>
      <c r="AV308" t="s">
        <v>185</v>
      </c>
      <c r="AW308" t="s">
        <v>85</v>
      </c>
      <c r="AX308" t="s">
        <v>186</v>
      </c>
      <c r="AY308" t="s">
        <v>179</v>
      </c>
      <c r="AZ308" t="s">
        <v>188</v>
      </c>
      <c r="BA308" t="s">
        <v>190</v>
      </c>
      <c r="BC308" t="s">
        <v>115</v>
      </c>
      <c r="BD308" t="s">
        <v>14</v>
      </c>
      <c r="BE308" t="s">
        <v>193</v>
      </c>
      <c r="BF308" t="s">
        <v>123</v>
      </c>
      <c r="BG308" t="s">
        <v>123</v>
      </c>
      <c r="BH308" t="s">
        <v>195</v>
      </c>
      <c r="BI308" t="s">
        <v>197</v>
      </c>
      <c r="CC308" t="s">
        <v>2</v>
      </c>
      <c r="CD308" t="s">
        <v>139</v>
      </c>
      <c r="CE308" t="s">
        <v>67</v>
      </c>
      <c r="CH308" t="s">
        <v>131</v>
      </c>
      <c r="CI308" t="s">
        <v>242</v>
      </c>
    </row>
    <row r="309" spans="1:87">
      <c r="A309">
        <f t="shared" ref="A309:F309" si="492">A15</f>
        <v>7.0027777777777782</v>
      </c>
      <c r="B309">
        <f t="shared" si="492"/>
        <v>111.315</v>
      </c>
      <c r="C309">
        <f t="shared" si="492"/>
        <v>7</v>
      </c>
      <c r="D309">
        <f t="shared" si="492"/>
        <v>2013</v>
      </c>
      <c r="E309">
        <f t="shared" si="492"/>
        <v>12</v>
      </c>
      <c r="F309">
        <f t="shared" si="492"/>
        <v>2</v>
      </c>
      <c r="G309">
        <f>RADIANS(A309)</f>
        <v>0.12222152900771403</v>
      </c>
      <c r="H309">
        <f>H15</f>
        <v>1</v>
      </c>
      <c r="I309">
        <f>I15</f>
        <v>0</v>
      </c>
      <c r="J309">
        <f>J15</f>
        <v>1</v>
      </c>
      <c r="L309">
        <f>L15</f>
        <v>20</v>
      </c>
      <c r="M309">
        <f>M15</f>
        <v>-13</v>
      </c>
      <c r="N309">
        <f>1720994.5+INT(365.25*D309)+INT(30.60001*(E309+1))+M309+F309+(H309+I309/60)/24 -C309/24</f>
        <v>2456628.25</v>
      </c>
      <c r="O309">
        <f>O15</f>
        <v>7.9269203913977097E-4</v>
      </c>
      <c r="P309">
        <f>N309+O309</f>
        <v>2456628.2507926919</v>
      </c>
      <c r="Q309">
        <f>(P309-2451545)/36525</f>
        <v>0.13917182183961532</v>
      </c>
      <c r="R309">
        <f xml:space="preserve"> MOD(218.317 + 481267.883*O309, 360)</f>
        <v>239.81421954775078</v>
      </c>
      <c r="S309">
        <f xml:space="preserve"> MOD(134.954 + 477198.849*Q309, 360)</f>
        <v>307.5871950974979</v>
      </c>
      <c r="T309">
        <f>RADIANS(R309)</f>
        <v>4.1855477242087975</v>
      </c>
      <c r="U309">
        <f>RADIANS(S309)</f>
        <v>5.3684092914254995</v>
      </c>
      <c r="V309">
        <f xml:space="preserve"> MOD(125.041 - 1934.142*Q309, 360)</f>
        <v>215.86293416348275</v>
      </c>
      <c r="W309">
        <f>RADIANS(V309)</f>
        <v>3.7675189341685256</v>
      </c>
      <c r="X309">
        <f xml:space="preserve"> MOD(280.466 + 36000.769*Q309, 360)</f>
        <v>250.75860935714627</v>
      </c>
      <c r="Y309">
        <f>RADIANS(X309)</f>
        <v>4.3765633610044636</v>
      </c>
      <c r="Z309">
        <f xml:space="preserve"> MOD(357.526 + 35999.05*Q309, 360)</f>
        <v>327.5793729954039</v>
      </c>
      <c r="AA309">
        <f>RADIANS(Z309)</f>
        <v>5.7173386203883974</v>
      </c>
      <c r="AB309">
        <f xml:space="preserve"> 22640*SIN(U309) + 769*SIN(2*D35) + 36*SIN(3*D35)</f>
        <v>-18681.34377863388</v>
      </c>
      <c r="AC309">
        <f xml:space="preserve"> -125*SIN(T309 - X309)</f>
        <v>124.88996726714923</v>
      </c>
      <c r="AD309">
        <f xml:space="preserve"> 2370*SIN(2*(T309 - X309))</f>
        <v>-198.66493856201527</v>
      </c>
      <c r="AE309">
        <f xml:space="preserve"> -668*SIN(Z309)</f>
        <v>-503.49933872931854</v>
      </c>
      <c r="AF309">
        <f xml:space="preserve"> -412*SIN(2*(T309 - W309)) + 212*SIN(2*(T309 - Y309 - U309))</f>
        <v>-95.315268331751071</v>
      </c>
      <c r="AG309">
        <f xml:space="preserve"> 4586*SIN(2*(T309 - Y309) - U309) + 206*SIN(2*(T309 - Y309) - U309 -AA309) + 192*SIN(2*(T309 - Y309) + U309) + 165*SIN(2*(T309 - Y309) - AA309) + 148*SIN(U309 - AA309) - 110*SIN(U309 + AA309)</f>
        <v>2416.9584307766363</v>
      </c>
      <c r="AH309">
        <f xml:space="preserve"> SUM(AB309:AG309)</f>
        <v>-16936.974926213174</v>
      </c>
      <c r="AI309">
        <f>AH309/3600</f>
        <v>-4.7047152572814372</v>
      </c>
      <c r="AJ309">
        <f>MOD(R309+AI309,360)</f>
        <v>235.10950429046935</v>
      </c>
      <c r="AK309">
        <f>RADIANS(AJ309)</f>
        <v>4.1034349526004243</v>
      </c>
      <c r="AL309">
        <f>INT(AJ309)</f>
        <v>235</v>
      </c>
      <c r="AM309">
        <f>INT(60*(AJ309-AL309))</f>
        <v>6</v>
      </c>
      <c r="AN309">
        <f>INT(3600*(AJ309-AL309)-60*AM309)</f>
        <v>34</v>
      </c>
      <c r="AP309">
        <f>(18520*SIN(AK309-W309+0.114*SIN(2*(T309-W309))*PI()/180+0.15*SIN(AA309)*PI()/180)-526*SIN(2*Y309-T309-W309)+44*SIN(2*Y309-T309-W309+U309)-31*SIN((2*Y309-T309-W309-U309)-23*SIN((2*Y309-T309-W309+AA309)+11*SIN((2*Y309-T309-W309-AA309)-25*SIN(T309-W309-2*U309)+21*SIN(T309-W309-U309)))))/3600</f>
        <v>1.5881718581543811</v>
      </c>
      <c r="AQ309">
        <f>RADIANS(AP309)</f>
        <v>2.7718828012310303E-2</v>
      </c>
      <c r="AR309" t="str">
        <f>IF(B51&lt;0, "NEGATIF", "POSITIF")</f>
        <v>POSITIF</v>
      </c>
      <c r="AS309">
        <f>INT(ABS(AP309))</f>
        <v>1</v>
      </c>
      <c r="AT309">
        <f>INT(60*(ABS(AP309)-AS309))</f>
        <v>35</v>
      </c>
      <c r="AU309">
        <f>INT(3600*(ABS(AP309)-AS309)-60*AT309)</f>
        <v>17</v>
      </c>
      <c r="AV309">
        <f>(3423 + 187*COS(U309)+10*COS(2*U309)+34*COS(2*(T309-Y309)-U309)+28*COS(2*(T309-Y309))+3*COS(2*(T309-Y309)+U309))/3600</f>
        <v>0.99738516298142688</v>
      </c>
      <c r="AW309" s="4">
        <f>AV309/24</f>
        <v>4.1557715124226118E-2</v>
      </c>
      <c r="AX309">
        <f>RADIANS(AV309)</f>
        <v>1.7407655004566161E-2</v>
      </c>
      <c r="AY309">
        <f>DEGREES(ASIN(0.272493*SIN(AX309)))</f>
        <v>0.27176776836520455</v>
      </c>
      <c r="AZ309" s="4">
        <f>AY309/24</f>
        <v>1.1323657015216856E-2</v>
      </c>
      <c r="BA309">
        <f>6378/SIN(AX309)</f>
        <v>366409.03825554892</v>
      </c>
      <c r="BB309" t="s">
        <v>191</v>
      </c>
      <c r="BC309">
        <f>0.0167086 - 0.000042*Q309</f>
        <v>1.6702754783482737E-2</v>
      </c>
      <c r="BD309">
        <f>MOD(125.04452-1934.13626*Q309, 360)</f>
        <v>215.8672530097401</v>
      </c>
      <c r="BE309">
        <f>23.43929111 - 0.01300417*Q309</f>
        <v>23.437481295969587</v>
      </c>
      <c r="BF309">
        <f>9.2*COS(W309)/3600 + 0.57*COS(2*Y309)/3600</f>
        <v>-2.1950179703852345E-3</v>
      </c>
      <c r="BG309">
        <f>BE309+BF309</f>
        <v>23.4352862779992</v>
      </c>
      <c r="BH309" s="19">
        <f>(P309-2451545)/36525</f>
        <v>0.13917182183961532</v>
      </c>
      <c r="BI309">
        <f>MOD(280.46061837+360.98564736629*(N309-2451545)+0.000387933*BH309*BH309+(-17.2*SIN(W309)-1.32*SIN(2*Y309))*COS(CH309)/3600,360)/15</f>
        <v>22.716997292560215</v>
      </c>
      <c r="BJ309">
        <f>MOD(BI309+B309/15,24)</f>
        <v>6.1379972925602146</v>
      </c>
      <c r="BK309">
        <f>MOD(BJ309-BN309,24)*15</f>
        <v>213.80216972215297</v>
      </c>
      <c r="BL309">
        <f>RADIANS(BK309)</f>
        <v>3.7315518095592992</v>
      </c>
      <c r="BM309">
        <f>MOD(DEGREES(ATAN2(COS(AK309),SIN(AK309)*COS(CH309)-TAN(CI309)*SIN(CH309))),360)</f>
        <v>238.26778966625025</v>
      </c>
      <c r="BN309">
        <f>BM309/15</f>
        <v>15.88451931108335</v>
      </c>
      <c r="BO309">
        <f>INT(BN309)</f>
        <v>15</v>
      </c>
      <c r="BP309">
        <f>INT(60*(BN309-BO309))</f>
        <v>53</v>
      </c>
      <c r="BQ309">
        <f>INT(3600*(BN309-BO309)-60*BP309)</f>
        <v>4</v>
      </c>
      <c r="BR309">
        <f>DEGREES(ASIN(SIN(AQ309)*COS(CH309)+COS(AQ309)*SIN(CH309)*SIN(AK309)))</f>
        <v>-17.497757278174319</v>
      </c>
      <c r="BS309" t="str">
        <f>IF(BR309&lt;0, "NEGATIF", "POSITIF")</f>
        <v>NEGATIF</v>
      </c>
      <c r="BT309">
        <f>RADIANS(BR309)</f>
        <v>-0.30539347621894319</v>
      </c>
      <c r="BU309">
        <f>INT(ABS(BR309))</f>
        <v>17</v>
      </c>
      <c r="BV309">
        <f>INT(60*(BR309-BU309))</f>
        <v>-2070</v>
      </c>
      <c r="BW309">
        <f>INT(3600*(BR309-BU309)-60*BV309)</f>
        <v>8</v>
      </c>
      <c r="BX309" t="str">
        <f>IF(BR309&lt;0, "NEGATIF", "POSITIF")</f>
        <v>NEGATIF</v>
      </c>
      <c r="BY309">
        <f>DEGREES(ATAN2(COS(BL309)*SIN(G309)-TAN(BT309)*COS(G309),SIN(BL309)))</f>
        <v>-69.176041686410215</v>
      </c>
      <c r="BZ309">
        <f>MOD(BY309+180,360)</f>
        <v>110.82395831358978</v>
      </c>
      <c r="CA309">
        <f>DEGREES(ASIN(SIN(G309)*SIN(BT309)+COS(G309)*COS(BT309)*COS(BL309)))</f>
        <v>-55.412318947352496</v>
      </c>
      <c r="CB309" t="str">
        <f>IF(CA309&lt;0, "NEGATIF", "POSITIF")</f>
        <v>NEGATIF</v>
      </c>
      <c r="CC309">
        <f>INT(ABS(CA309))</f>
        <v>55</v>
      </c>
      <c r="CD309">
        <f>INT(60*(ABS(CA309)-CC309))</f>
        <v>24</v>
      </c>
      <c r="CE309">
        <f>INT(3600*(ABS(CA309)-CC309)-60*CD309)</f>
        <v>44</v>
      </c>
      <c r="CG309">
        <f>RADIANS(BM309)</f>
        <v>4.1585574311253879</v>
      </c>
      <c r="CH309">
        <f>RADIANS(BG309)</f>
        <v>0.4090229066985332</v>
      </c>
      <c r="CI309">
        <f>RADIANS(BE309)</f>
        <v>0.4090612169892569</v>
      </c>
    </row>
    <row r="310" spans="1:87">
      <c r="A310">
        <f t="shared" ref="A310:F310" si="493">A16</f>
        <v>7.0027777777777782</v>
      </c>
      <c r="B310">
        <f t="shared" si="493"/>
        <v>111.315</v>
      </c>
      <c r="C310">
        <f t="shared" si="493"/>
        <v>7</v>
      </c>
      <c r="D310">
        <f t="shared" si="493"/>
        <v>2013</v>
      </c>
      <c r="E310">
        <f t="shared" si="493"/>
        <v>12</v>
      </c>
      <c r="F310">
        <f t="shared" si="493"/>
        <v>2</v>
      </c>
      <c r="G310">
        <f t="shared" ref="G310:G373" si="494">RADIANS(A310)</f>
        <v>0.12222152900771403</v>
      </c>
      <c r="H310">
        <f t="shared" ref="H310:J310" si="495">H16</f>
        <v>1</v>
      </c>
      <c r="I310">
        <f t="shared" si="495"/>
        <v>15</v>
      </c>
      <c r="J310">
        <f t="shared" si="495"/>
        <v>1.25</v>
      </c>
      <c r="L310">
        <f t="shared" ref="L310:M310" si="496">L16</f>
        <v>20</v>
      </c>
      <c r="M310">
        <f t="shared" si="496"/>
        <v>-13</v>
      </c>
      <c r="N310">
        <f t="shared" ref="N310:N373" si="497">1720994.5+INT(365.25*D310)+INT(30.60001*(E310+1))+M310+F310+(H310+I310/60)/24 -C310/24</f>
        <v>2456628.260416667</v>
      </c>
      <c r="O310">
        <f t="shared" ref="O310:O373" si="498">O16</f>
        <v>7.9269203913977097E-4</v>
      </c>
      <c r="P310">
        <f t="shared" ref="P310:P373" si="499">N310+O310</f>
        <v>2456628.2612093589</v>
      </c>
      <c r="Q310">
        <f t="shared" ref="Q310:Q373" si="500">(P310-2451545)/36525</f>
        <v>0.13917210703241414</v>
      </c>
      <c r="R310">
        <f t="shared" ref="R310:R373" si="501" xml:space="preserve"> MOD(218.317 + 481267.883*O310, 360)</f>
        <v>239.81421954775078</v>
      </c>
      <c r="S310">
        <f t="shared" ref="S310:S373" si="502" xml:space="preserve"> MOD(134.954 + 477198.849*Q310, 360)</f>
        <v>307.72328877283144</v>
      </c>
      <c r="T310">
        <f t="shared" ref="T310:T373" si="503">RADIANS(R310)</f>
        <v>4.1855477242087975</v>
      </c>
      <c r="U310">
        <f t="shared" ref="U310:U373" si="504">RADIANS(S310)</f>
        <v>5.3707845741512097</v>
      </c>
      <c r="V310">
        <f t="shared" ref="V310:V373" si="505" xml:space="preserve"> MOD(125.041 - 1934.142*Q310, 360)</f>
        <v>215.86238256011245</v>
      </c>
      <c r="W310">
        <f t="shared" ref="W310:W373" si="506">RADIANS(V310)</f>
        <v>3.7675093068735488</v>
      </c>
      <c r="X310">
        <f t="shared" ref="X310:X373" si="507" xml:space="preserve"> MOD(280.466 + 36000.769*Q310, 360)</f>
        <v>250.7688765172179</v>
      </c>
      <c r="Y310">
        <f t="shared" ref="Y310:Y373" si="508">RADIANS(X310)</f>
        <v>4.3767425567525429</v>
      </c>
      <c r="Z310">
        <f t="shared" ref="Z310:Z373" si="509" xml:space="preserve"> MOD(357.526 + 35999.05*Q310, 360)</f>
        <v>327.58963966522879</v>
      </c>
      <c r="AA310">
        <f t="shared" ref="AA310:AA373" si="510">RADIANS(Z310)</f>
        <v>5.717517807580057</v>
      </c>
      <c r="AB310">
        <f t="shared" ref="AB310:AB373" si="511" xml:space="preserve"> 22640*SIN(U310) + 769*SIN(2*D36) + 36*SIN(3*D36)</f>
        <v>-18648.491311467918</v>
      </c>
      <c r="AC310">
        <f t="shared" ref="AC310:AC373" si="512" xml:space="preserve"> -125*SIN(T310 - X310)</f>
        <v>124.93722136780677</v>
      </c>
      <c r="AD310">
        <f t="shared" ref="AD310:AD373" si="513" xml:space="preserve"> 2370*SIN(2*(T310 - X310))</f>
        <v>-150.13140598781263</v>
      </c>
      <c r="AE310">
        <f t="shared" ref="AE310:AE373" si="514" xml:space="preserve"> -668*SIN(Z310)</f>
        <v>-507.9796919126714</v>
      </c>
      <c r="AF310">
        <f t="shared" ref="AF310:AF373" si="515" xml:space="preserve"> -412*SIN(2*(T310 - W310)) + 212*SIN(2*(T310 - Y310 - U310))</f>
        <v>-95.45651330994292</v>
      </c>
      <c r="AG310">
        <f t="shared" ref="AG310:AG373" si="516" xml:space="preserve"> 4586*SIN(2*(T310 - Y310) - U310) + 206*SIN(2*(T310 - Y310) - U310 -AA310) + 192*SIN(2*(T310 - Y310) + U310) + 165*SIN(2*(T310 - Y310) - AA310) + 148*SIN(U310 - AA310) - 110*SIN(U310 + AA310)</f>
        <v>2406.1746130612651</v>
      </c>
      <c r="AH310">
        <f t="shared" ref="AH310:AH373" si="517" xml:space="preserve"> SUM(AB310:AG310)</f>
        <v>-16870.947088249271</v>
      </c>
      <c r="AI310">
        <f t="shared" ref="AI310:AI373" si="518">AH310/3600</f>
        <v>-4.6863741911803531</v>
      </c>
      <c r="AJ310">
        <f t="shared" ref="AJ310:AJ373" si="519">MOD(R310+AI310,360)</f>
        <v>235.12784535657042</v>
      </c>
      <c r="AK310">
        <f t="shared" ref="AK310:AK373" si="520">RADIANS(AJ310)</f>
        <v>4.1037550645922147</v>
      </c>
      <c r="AL310">
        <f t="shared" ref="AL310:AL373" si="521">INT(AJ310)</f>
        <v>235</v>
      </c>
      <c r="AM310">
        <f t="shared" ref="AM310:AM373" si="522">INT(60*(AJ310-AL310))</f>
        <v>7</v>
      </c>
      <c r="AN310">
        <f t="shared" ref="AN310:AN373" si="523">INT(3600*(AJ310-AL310)-60*AM310)</f>
        <v>40</v>
      </c>
      <c r="AP310">
        <f t="shared" ref="AP310:AP373" si="524">(18520*SIN(AK310-W310+0.114*SIN(2*(T310-W310))*PI()/180+0.15*SIN(AA310)*PI()/180)-526*SIN(2*Y310-T310-W310)+44*SIN(2*Y310-T310-W310+U310)-31*SIN((2*Y310-T310-W310-U310)-23*SIN((2*Y310-T310-W310+AA310)+11*SIN((2*Y310-T310-W310-AA310)-25*SIN(T310-W310-2*U310)+21*SIN(T310-W310-U310)))))/3600</f>
        <v>1.5829514652627363</v>
      </c>
      <c r="AQ310">
        <f t="shared" ref="AQ310:AQ373" si="525">RADIANS(AP310)</f>
        <v>2.7627714968103394E-2</v>
      </c>
      <c r="AR310" t="str">
        <f t="shared" ref="AR310:AR373" si="526">IF(B52&lt;0, "NEGATIF", "POSITIF")</f>
        <v>POSITIF</v>
      </c>
      <c r="AS310">
        <f t="shared" ref="AS310:AS373" si="527">INT(ABS(AP310))</f>
        <v>1</v>
      </c>
      <c r="AT310">
        <f t="shared" ref="AT310:AT373" si="528">INT(60*(ABS(AP310)-AS310))</f>
        <v>34</v>
      </c>
      <c r="AU310">
        <f t="shared" ref="AU310:AU373" si="529">INT(3600*(ABS(AP310)-AS310)-60*AT310)</f>
        <v>58</v>
      </c>
      <c r="AV310">
        <f t="shared" ref="AV310:AV373" si="530">(3423 + 187*COS(U310)+10*COS(2*U310)+34*COS(2*(T310-Y310)-U310)+28*COS(2*(T310-Y310))+3*COS(2*(T310-Y310)+U310))/3600</f>
        <v>0.99750927036735781</v>
      </c>
      <c r="AW310" s="4">
        <f t="shared" ref="AW310:AW373" si="531">AV310/24</f>
        <v>4.1562886265306576E-2</v>
      </c>
      <c r="AX310">
        <f t="shared" ref="AX310:AX373" si="532">RADIANS(AV310)</f>
        <v>1.7409821087076699E-2</v>
      </c>
      <c r="AY310">
        <f t="shared" ref="AY310:AY373" si="533">DEGREES(ASIN(0.272493*SIN(AX310)))</f>
        <v>0.27180158201509907</v>
      </c>
      <c r="AZ310" s="4">
        <f t="shared" ref="AZ310:AZ373" si="534">AY310/24</f>
        <v>1.1325065917295795E-2</v>
      </c>
      <c r="BA310">
        <f t="shared" ref="BA310:BA373" si="535">6378/SIN(AX310)</f>
        <v>366363.45524633821</v>
      </c>
      <c r="BB310" t="s">
        <v>191</v>
      </c>
      <c r="BC310">
        <f t="shared" ref="BC310:BC373" si="536">0.0167086 - 0.000042*Q310</f>
        <v>1.6702754771504638E-2</v>
      </c>
      <c r="BD310">
        <f t="shared" ref="BD310:BD373" si="537">MOD(125.04452-1934.13626*Q310, 360)</f>
        <v>215.86670140800683</v>
      </c>
      <c r="BE310">
        <f t="shared" ref="BE310:BE373" si="538">23.43929111 - 0.01300417*Q310</f>
        <v>23.437481292260891</v>
      </c>
      <c r="BF310">
        <f t="shared" ref="BF310:BF373" si="539">9.2*COS(W310)/3600 + 0.57*COS(2*Y310)/3600</f>
        <v>-2.195067687447753E-3</v>
      </c>
      <c r="BG310">
        <f t="shared" ref="BG310:BG373" si="540">BE310+BF310</f>
        <v>23.435286224573442</v>
      </c>
      <c r="BH310" s="19">
        <f t="shared" ref="BH310:BH373" si="541">(P310-2451545)/36525</f>
        <v>0.13917210703241414</v>
      </c>
      <c r="BI310">
        <f t="shared" ref="BI310:BI373" si="542">MOD(280.46061837+360.98564736629*(N310-2451545)+0.000387933*BH310*BH310+(-17.2*SIN(W310)-1.32*SIN(2*Y310))*COS(CH310)/3600,360)/15</f>
        <v>22.967681781373297</v>
      </c>
      <c r="BJ310">
        <f t="shared" ref="BJ310:BJ373" si="543">MOD(BI310+B310/15,24)</f>
        <v>6.3886817813732968</v>
      </c>
      <c r="BK310">
        <f t="shared" ref="BK310:BK373" si="544">MOD(BJ310-BN310,24)*15</f>
        <v>217.54601682952358</v>
      </c>
      <c r="BL310">
        <f t="shared" ref="BL310:BL373" si="545">RADIANS(BK310)</f>
        <v>3.796894268274182</v>
      </c>
      <c r="BM310">
        <f t="shared" ref="BM310:BM373" si="546">MOD(DEGREES(ATAN2(COS(AK310),SIN(AK310)*COS(CH310)-TAN(CI310)*SIN(CH310))),360)</f>
        <v>238.28420989107588</v>
      </c>
      <c r="BN310">
        <f t="shared" ref="BN310:BN373" si="547">BM310/15</f>
        <v>15.885613992738392</v>
      </c>
      <c r="BO310">
        <f t="shared" ref="BO310:BO373" si="548">INT(BN310)</f>
        <v>15</v>
      </c>
      <c r="BP310">
        <f t="shared" ref="BP310:BP373" si="549">INT(60*(BN310-BO310))</f>
        <v>53</v>
      </c>
      <c r="BQ310">
        <f t="shared" ref="BQ310:BQ373" si="550">INT(3600*(BN310-BO310)-60*BP310)</f>
        <v>8</v>
      </c>
      <c r="BR310">
        <f t="shared" ref="BR310:BR373" si="551">DEGREES(ASIN(SIN(AQ310)*COS(CH310)+COS(AQ310)*SIN(CH310)*SIN(AK310)))</f>
        <v>-17.507199384635946</v>
      </c>
      <c r="BS310" t="str">
        <f t="shared" ref="BS310:BS373" si="552">IF(BR310&lt;0, "NEGATIF", "POSITIF")</f>
        <v>NEGATIF</v>
      </c>
      <c r="BT310">
        <f t="shared" ref="BT310:BT372" si="553">RADIANS(BR310)</f>
        <v>-0.30555827206502245</v>
      </c>
      <c r="BU310">
        <f t="shared" ref="BU310:BU372" si="554">INT(ABS(BR310))</f>
        <v>17</v>
      </c>
      <c r="BV310">
        <f t="shared" ref="BV310:BV372" si="555">INT(60*(BR310-BU310))</f>
        <v>-2071</v>
      </c>
      <c r="BW310">
        <f t="shared" ref="BW310:BW372" si="556">INT(3600*(BR310-BU310)-60*BV310)</f>
        <v>34</v>
      </c>
      <c r="BX310" t="str">
        <f t="shared" ref="BX310:BX372" si="557">IF(BR310&lt;0, "NEGATIF", "POSITIF")</f>
        <v>NEGATIF</v>
      </c>
      <c r="BY310">
        <f t="shared" ref="BY310:BY373" si="558">DEGREES(ATAN2(COS(BL310)*SIN(G310)-TAN(BT310)*COS(G310),SIN(BL310)))</f>
        <v>-70.448171548029109</v>
      </c>
      <c r="BZ310">
        <f t="shared" ref="BZ310:BZ373" si="559">MOD(BY310+180,360)</f>
        <v>109.55182845197089</v>
      </c>
      <c r="CA310">
        <f t="shared" ref="CA310:CA373" si="560">DEGREES(ASIN(SIN(G310)*SIN(BT310)+COS(G310)*COS(BT310)*COS(BL310)))</f>
        <v>-51.922132716279307</v>
      </c>
      <c r="CB310" t="str">
        <f>IF(CA310&lt;0, "NEGATIF", "POSITIF")</f>
        <v>NEGATIF</v>
      </c>
      <c r="CC310">
        <f>INT(ABS(CA310))</f>
        <v>51</v>
      </c>
      <c r="CD310">
        <f>INT(60*(ABS(CA310)-CC310))</f>
        <v>55</v>
      </c>
      <c r="CE310">
        <f>INT(3600*(ABS(CA310)-CC310)-60*CD310)</f>
        <v>19</v>
      </c>
      <c r="CG310">
        <f t="shared" ref="CG310:CG373" si="561">RADIANS(BM310)</f>
        <v>4.1588440181125126</v>
      </c>
      <c r="CH310">
        <f t="shared" ref="CH310:CH373" si="562">RADIANS(BG310)</f>
        <v>0.4090229057660778</v>
      </c>
      <c r="CI310">
        <f t="shared" ref="CI310:CI373" si="563">RADIANS(BE310)</f>
        <v>0.40906121692452796</v>
      </c>
    </row>
    <row r="311" spans="1:87">
      <c r="A311">
        <f t="shared" ref="A311:F311" si="564">A17</f>
        <v>7.0027777777777782</v>
      </c>
      <c r="B311">
        <f t="shared" si="564"/>
        <v>111.315</v>
      </c>
      <c r="C311">
        <f t="shared" si="564"/>
        <v>7</v>
      </c>
      <c r="D311">
        <f t="shared" si="564"/>
        <v>2013</v>
      </c>
      <c r="E311">
        <f t="shared" si="564"/>
        <v>12</v>
      </c>
      <c r="F311">
        <f t="shared" si="564"/>
        <v>2</v>
      </c>
      <c r="G311">
        <f t="shared" si="494"/>
        <v>0.12222152900771403</v>
      </c>
      <c r="H311">
        <f t="shared" ref="H311:J311" si="565">H17</f>
        <v>1</v>
      </c>
      <c r="I311">
        <f t="shared" si="565"/>
        <v>30</v>
      </c>
      <c r="J311">
        <f t="shared" si="565"/>
        <v>1.5</v>
      </c>
      <c r="L311">
        <f t="shared" ref="L311:M311" si="566">L17</f>
        <v>20</v>
      </c>
      <c r="M311">
        <f t="shared" si="566"/>
        <v>-13</v>
      </c>
      <c r="N311">
        <f t="shared" si="497"/>
        <v>2456628.2708333335</v>
      </c>
      <c r="O311">
        <f t="shared" si="498"/>
        <v>7.9269203913977097E-4</v>
      </c>
      <c r="P311">
        <f t="shared" si="499"/>
        <v>2456628.2716260254</v>
      </c>
      <c r="Q311">
        <f t="shared" si="500"/>
        <v>0.13917239222520023</v>
      </c>
      <c r="R311">
        <f t="shared" si="501"/>
        <v>239.81421954775078</v>
      </c>
      <c r="S311">
        <f t="shared" si="502"/>
        <v>307.85938244209683</v>
      </c>
      <c r="T311">
        <f t="shared" si="503"/>
        <v>4.1855477242087975</v>
      </c>
      <c r="U311">
        <f t="shared" si="504"/>
        <v>5.3731598567710108</v>
      </c>
      <c r="V311">
        <f t="shared" si="505"/>
        <v>215.86183095676677</v>
      </c>
      <c r="W311">
        <f t="shared" si="506"/>
        <v>3.7674996795790014</v>
      </c>
      <c r="X311">
        <f t="shared" si="507"/>
        <v>250.77914367682934</v>
      </c>
      <c r="Y311">
        <f t="shared" si="508"/>
        <v>4.3769217524925903</v>
      </c>
      <c r="Z311">
        <f t="shared" si="509"/>
        <v>327.59990633459438</v>
      </c>
      <c r="AA311">
        <f t="shared" si="510"/>
        <v>5.7176969947637</v>
      </c>
      <c r="AB311">
        <f t="shared" si="511"/>
        <v>-18615.537811309303</v>
      </c>
      <c r="AC311">
        <f t="shared" si="512"/>
        <v>124.97130537871649</v>
      </c>
      <c r="AD311">
        <f t="shared" si="513"/>
        <v>-101.53457366335005</v>
      </c>
      <c r="AE311">
        <f t="shared" si="514"/>
        <v>-512.40650201933965</v>
      </c>
      <c r="AF311">
        <f t="shared" si="515"/>
        <v>-95.603246121065013</v>
      </c>
      <c r="AG311">
        <f t="shared" si="516"/>
        <v>2395.3721867193726</v>
      </c>
      <c r="AH311">
        <f t="shared" si="517"/>
        <v>-16804.73864101497</v>
      </c>
      <c r="AI311">
        <f t="shared" si="518"/>
        <v>-4.6679829558374921</v>
      </c>
      <c r="AJ311">
        <f t="shared" si="519"/>
        <v>235.14623659191329</v>
      </c>
      <c r="AK311">
        <f t="shared" si="520"/>
        <v>4.1040760522024566</v>
      </c>
      <c r="AL311">
        <f t="shared" si="521"/>
        <v>235</v>
      </c>
      <c r="AM311">
        <f t="shared" si="522"/>
        <v>8</v>
      </c>
      <c r="AN311">
        <f t="shared" si="523"/>
        <v>46</v>
      </c>
      <c r="AP311">
        <f t="shared" si="524"/>
        <v>1.5876546018846767</v>
      </c>
      <c r="AQ311">
        <f t="shared" si="525"/>
        <v>2.7709800187327379E-2</v>
      </c>
      <c r="AR311" t="str">
        <f t="shared" si="526"/>
        <v>POSITIF</v>
      </c>
      <c r="AS311">
        <f t="shared" si="527"/>
        <v>1</v>
      </c>
      <c r="AT311">
        <f t="shared" si="528"/>
        <v>35</v>
      </c>
      <c r="AU311">
        <f t="shared" si="529"/>
        <v>15</v>
      </c>
      <c r="AV311">
        <f t="shared" si="530"/>
        <v>0.99763315144107301</v>
      </c>
      <c r="AW311" s="4">
        <f t="shared" si="531"/>
        <v>4.1568047976711375E-2</v>
      </c>
      <c r="AX311">
        <f t="shared" si="532"/>
        <v>1.7411983219693936E-2</v>
      </c>
      <c r="AY311">
        <f t="shared" si="533"/>
        <v>0.27183533400397247</v>
      </c>
      <c r="AZ311" s="4">
        <f t="shared" si="534"/>
        <v>1.1326472250165519E-2</v>
      </c>
      <c r="BA311">
        <f t="shared" si="535"/>
        <v>366317.96666941344</v>
      </c>
      <c r="BB311" t="s">
        <v>191</v>
      </c>
      <c r="BC311">
        <f t="shared" si="536"/>
        <v>1.6702754759526543E-2</v>
      </c>
      <c r="BD311">
        <f t="shared" si="537"/>
        <v>215.86614980629818</v>
      </c>
      <c r="BE311">
        <f t="shared" si="538"/>
        <v>23.437481288552195</v>
      </c>
      <c r="BF311">
        <f t="shared" si="539"/>
        <v>-2.1951173883918169E-3</v>
      </c>
      <c r="BG311">
        <f t="shared" si="540"/>
        <v>23.435286171163803</v>
      </c>
      <c r="BH311" s="19">
        <f t="shared" si="541"/>
        <v>0.13917239222520023</v>
      </c>
      <c r="BI311">
        <f t="shared" si="542"/>
        <v>23.218366258994987</v>
      </c>
      <c r="BJ311">
        <f t="shared" si="543"/>
        <v>6.6393662589949862</v>
      </c>
      <c r="BK311">
        <f t="shared" si="544"/>
        <v>221.2898185076354</v>
      </c>
      <c r="BL311">
        <f t="shared" si="545"/>
        <v>3.8622359340989223</v>
      </c>
      <c r="BM311">
        <f t="shared" si="546"/>
        <v>238.30067537728939</v>
      </c>
      <c r="BN311">
        <f t="shared" si="547"/>
        <v>15.886711691819293</v>
      </c>
      <c r="BO311">
        <f t="shared" si="548"/>
        <v>15</v>
      </c>
      <c r="BP311">
        <f t="shared" si="549"/>
        <v>53</v>
      </c>
      <c r="BQ311">
        <f t="shared" si="550"/>
        <v>12</v>
      </c>
      <c r="BR311">
        <f t="shared" si="551"/>
        <v>-17.507014228272723</v>
      </c>
      <c r="BS311" t="str">
        <f t="shared" si="552"/>
        <v>NEGATIF</v>
      </c>
      <c r="BT311">
        <f t="shared" si="553"/>
        <v>-0.30555504047685317</v>
      </c>
      <c r="BU311">
        <f t="shared" si="554"/>
        <v>17</v>
      </c>
      <c r="BV311">
        <f t="shared" si="555"/>
        <v>-2071</v>
      </c>
      <c r="BW311">
        <f t="shared" si="556"/>
        <v>34</v>
      </c>
      <c r="BX311" t="str">
        <f t="shared" si="557"/>
        <v>NEGATIF</v>
      </c>
      <c r="BY311">
        <f t="shared" si="558"/>
        <v>-71.446525784164834</v>
      </c>
      <c r="BZ311">
        <f>MOD(BY311+180,360)</f>
        <v>108.55347421583517</v>
      </c>
      <c r="CA311">
        <f t="shared" si="560"/>
        <v>-48.409446509349607</v>
      </c>
      <c r="CB311" t="str">
        <f t="shared" ref="CB311:CB373" si="567">IF(CA311&lt;0, "NEGATIF", "POSITIF")</f>
        <v>NEGATIF</v>
      </c>
      <c r="CC311">
        <f t="shared" ref="CC311:CC373" si="568">INT(ABS(CA311))</f>
        <v>48</v>
      </c>
      <c r="CD311">
        <f t="shared" ref="CD311:CD373" si="569">INT(60*(ABS(CA311)-CC311))</f>
        <v>24</v>
      </c>
      <c r="CE311">
        <f t="shared" ref="CE311:CE373" si="570">INT(3600*(ABS(CA311)-CC311)-60*CD311)</f>
        <v>34</v>
      </c>
      <c r="CG311">
        <f t="shared" si="561"/>
        <v>4.1591313950598803</v>
      </c>
      <c r="CH311">
        <f t="shared" si="562"/>
        <v>0.40902290483390374</v>
      </c>
      <c r="CI311">
        <f t="shared" si="563"/>
        <v>0.40906121685979896</v>
      </c>
    </row>
    <row r="312" spans="1:87">
      <c r="A312">
        <f t="shared" ref="A312:F312" si="571">A18</f>
        <v>7.0027777777777782</v>
      </c>
      <c r="B312">
        <f t="shared" si="571"/>
        <v>111.315</v>
      </c>
      <c r="C312">
        <f t="shared" si="571"/>
        <v>7</v>
      </c>
      <c r="D312">
        <f t="shared" si="571"/>
        <v>2013</v>
      </c>
      <c r="E312">
        <f t="shared" si="571"/>
        <v>12</v>
      </c>
      <c r="F312">
        <f t="shared" si="571"/>
        <v>2</v>
      </c>
      <c r="G312">
        <f t="shared" si="494"/>
        <v>0.12222152900771403</v>
      </c>
      <c r="H312">
        <f t="shared" ref="H312:J312" si="572">H18</f>
        <v>1</v>
      </c>
      <c r="I312">
        <f t="shared" si="572"/>
        <v>45</v>
      </c>
      <c r="J312">
        <f t="shared" si="572"/>
        <v>1.75</v>
      </c>
      <c r="L312">
        <f t="shared" ref="L312:M312" si="573">L18</f>
        <v>20</v>
      </c>
      <c r="M312">
        <f t="shared" si="573"/>
        <v>-13</v>
      </c>
      <c r="N312">
        <f t="shared" si="497"/>
        <v>2456628.28125</v>
      </c>
      <c r="O312">
        <f t="shared" si="498"/>
        <v>7.9269203913977097E-4</v>
      </c>
      <c r="P312">
        <f t="shared" si="499"/>
        <v>2456628.2820426919</v>
      </c>
      <c r="Q312">
        <f t="shared" si="500"/>
        <v>0.13917267741798631</v>
      </c>
      <c r="R312">
        <f t="shared" si="501"/>
        <v>239.81421954775078</v>
      </c>
      <c r="S312">
        <f t="shared" si="502"/>
        <v>307.99547611134767</v>
      </c>
      <c r="T312">
        <f t="shared" si="503"/>
        <v>4.1855477242087975</v>
      </c>
      <c r="U312">
        <f t="shared" si="504"/>
        <v>5.3755351393905579</v>
      </c>
      <c r="V312">
        <f t="shared" si="505"/>
        <v>215.86127935342114</v>
      </c>
      <c r="W312">
        <f t="shared" si="506"/>
        <v>3.7674900522844554</v>
      </c>
      <c r="X312">
        <f t="shared" si="507"/>
        <v>250.78941083644168</v>
      </c>
      <c r="Y312">
        <f t="shared" si="508"/>
        <v>4.3771009482326537</v>
      </c>
      <c r="Z312">
        <f t="shared" si="509"/>
        <v>327.61017300395997</v>
      </c>
      <c r="AA312">
        <f t="shared" si="510"/>
        <v>5.7178761819473438</v>
      </c>
      <c r="AB312">
        <f t="shared" si="511"/>
        <v>-18582.483462621502</v>
      </c>
      <c r="AC312">
        <f t="shared" si="512"/>
        <v>124.99221570937314</v>
      </c>
      <c r="AD312">
        <f t="shared" si="513"/>
        <v>-52.894929946659396</v>
      </c>
      <c r="AE312">
        <f t="shared" si="514"/>
        <v>-516.77930264934218</v>
      </c>
      <c r="AF312">
        <f t="shared" si="515"/>
        <v>-95.755463080156204</v>
      </c>
      <c r="AG312">
        <f t="shared" si="516"/>
        <v>2384.551232795196</v>
      </c>
      <c r="AH312">
        <f t="shared" si="517"/>
        <v>-16738.369709793093</v>
      </c>
      <c r="AI312">
        <f t="shared" si="518"/>
        <v>-4.649547141609192</v>
      </c>
      <c r="AJ312">
        <f t="shared" si="519"/>
        <v>235.16467240614159</v>
      </c>
      <c r="AK312">
        <f t="shared" si="520"/>
        <v>4.1043978178610265</v>
      </c>
      <c r="AL312">
        <f t="shared" si="521"/>
        <v>235</v>
      </c>
      <c r="AM312">
        <f t="shared" si="522"/>
        <v>9</v>
      </c>
      <c r="AN312">
        <f t="shared" si="523"/>
        <v>52</v>
      </c>
      <c r="AP312">
        <f t="shared" si="524"/>
        <v>1.5984620576048316</v>
      </c>
      <c r="AQ312">
        <f t="shared" si="525"/>
        <v>2.7898425873407576E-2</v>
      </c>
      <c r="AR312" t="str">
        <f t="shared" si="526"/>
        <v>POSITIF</v>
      </c>
      <c r="AS312">
        <f t="shared" si="527"/>
        <v>1</v>
      </c>
      <c r="AT312">
        <f t="shared" si="528"/>
        <v>35</v>
      </c>
      <c r="AU312">
        <f t="shared" si="529"/>
        <v>54</v>
      </c>
      <c r="AV312">
        <f t="shared" si="530"/>
        <v>0.99775680526581112</v>
      </c>
      <c r="AW312" s="4">
        <f t="shared" si="531"/>
        <v>4.1573200219408794E-2</v>
      </c>
      <c r="AX312">
        <f t="shared" si="532"/>
        <v>1.74141413860683E-2</v>
      </c>
      <c r="AY312">
        <f t="shared" si="533"/>
        <v>0.27186902407660596</v>
      </c>
      <c r="AZ312" s="4">
        <f t="shared" si="534"/>
        <v>1.1327876003191914E-2</v>
      </c>
      <c r="BA312">
        <f t="shared" si="535"/>
        <v>366272.57280249079</v>
      </c>
      <c r="BB312" t="s">
        <v>191</v>
      </c>
      <c r="BC312">
        <f t="shared" si="536"/>
        <v>1.6702754747548443E-2</v>
      </c>
      <c r="BD312">
        <f t="shared" si="537"/>
        <v>215.86559820458953</v>
      </c>
      <c r="BE312">
        <f t="shared" si="538"/>
        <v>23.4374812848435</v>
      </c>
      <c r="BF312">
        <f t="shared" si="539"/>
        <v>-2.1951670732151189E-3</v>
      </c>
      <c r="BG312">
        <f t="shared" si="540"/>
        <v>23.435286117770286</v>
      </c>
      <c r="BH312" s="19">
        <f t="shared" si="541"/>
        <v>0.13917267741798631</v>
      </c>
      <c r="BI312">
        <f t="shared" si="542"/>
        <v>23.469050736616676</v>
      </c>
      <c r="BJ312">
        <f t="shared" si="543"/>
        <v>6.8900507366166757</v>
      </c>
      <c r="BK312">
        <f t="shared" si="544"/>
        <v>225.03357992668759</v>
      </c>
      <c r="BL312">
        <f t="shared" si="545"/>
        <v>3.9275768972705185</v>
      </c>
      <c r="BM312">
        <f t="shared" si="546"/>
        <v>238.31718112256254</v>
      </c>
      <c r="BN312">
        <f t="shared" si="547"/>
        <v>15.887812074837504</v>
      </c>
      <c r="BO312">
        <f t="shared" si="548"/>
        <v>15</v>
      </c>
      <c r="BP312">
        <f t="shared" si="549"/>
        <v>53</v>
      </c>
      <c r="BQ312">
        <f t="shared" si="550"/>
        <v>16</v>
      </c>
      <c r="BR312">
        <f t="shared" si="551"/>
        <v>-17.500908930328869</v>
      </c>
      <c r="BS312" t="str">
        <f t="shared" si="552"/>
        <v>NEGATIF</v>
      </c>
      <c r="BT312">
        <f t="shared" si="553"/>
        <v>-0.30544848292591764</v>
      </c>
      <c r="BU312">
        <f t="shared" si="554"/>
        <v>17</v>
      </c>
      <c r="BV312">
        <f t="shared" si="555"/>
        <v>-2071</v>
      </c>
      <c r="BW312">
        <f t="shared" si="556"/>
        <v>56</v>
      </c>
      <c r="BX312" t="str">
        <f t="shared" si="557"/>
        <v>NEGATIF</v>
      </c>
      <c r="BY312">
        <f t="shared" si="558"/>
        <v>-72.226010161805959</v>
      </c>
      <c r="BZ312">
        <f t="shared" si="559"/>
        <v>107.77398983819404</v>
      </c>
      <c r="CA312">
        <f t="shared" si="560"/>
        <v>-44.879363060245787</v>
      </c>
      <c r="CB312" t="str">
        <f t="shared" si="567"/>
        <v>NEGATIF</v>
      </c>
      <c r="CC312">
        <f t="shared" si="568"/>
        <v>44</v>
      </c>
      <c r="CD312">
        <f t="shared" si="569"/>
        <v>52</v>
      </c>
      <c r="CE312">
        <f t="shared" si="570"/>
        <v>45</v>
      </c>
      <c r="CG312">
        <f t="shared" si="561"/>
        <v>4.1594194746603925</v>
      </c>
      <c r="CH312">
        <f t="shared" si="562"/>
        <v>0.40902290390201107</v>
      </c>
      <c r="CI312">
        <f t="shared" si="563"/>
        <v>0.40906121679507002</v>
      </c>
    </row>
    <row r="313" spans="1:87">
      <c r="A313">
        <f t="shared" ref="A313:F313" si="574">A19</f>
        <v>7.0027777777777782</v>
      </c>
      <c r="B313">
        <f t="shared" si="574"/>
        <v>111.315</v>
      </c>
      <c r="C313">
        <f t="shared" si="574"/>
        <v>7</v>
      </c>
      <c r="D313">
        <f t="shared" si="574"/>
        <v>2013</v>
      </c>
      <c r="E313">
        <f t="shared" si="574"/>
        <v>12</v>
      </c>
      <c r="F313">
        <f t="shared" si="574"/>
        <v>2</v>
      </c>
      <c r="G313">
        <f t="shared" si="494"/>
        <v>0.12222152900771403</v>
      </c>
      <c r="H313">
        <f t="shared" ref="H313:J313" si="575">H19</f>
        <v>2</v>
      </c>
      <c r="I313">
        <f t="shared" si="575"/>
        <v>0</v>
      </c>
      <c r="J313">
        <f t="shared" si="575"/>
        <v>2</v>
      </c>
      <c r="L313">
        <f t="shared" ref="L313:M313" si="576">L19</f>
        <v>20</v>
      </c>
      <c r="M313">
        <f t="shared" si="576"/>
        <v>-13</v>
      </c>
      <c r="N313">
        <f t="shared" si="497"/>
        <v>2456628.291666667</v>
      </c>
      <c r="O313">
        <f t="shared" si="498"/>
        <v>7.9269203913977097E-4</v>
      </c>
      <c r="P313">
        <f t="shared" si="499"/>
        <v>2456628.2924593589</v>
      </c>
      <c r="Q313">
        <f t="shared" si="500"/>
        <v>0.13917296261078513</v>
      </c>
      <c r="R313">
        <f t="shared" si="501"/>
        <v>239.81421954775078</v>
      </c>
      <c r="S313">
        <f t="shared" si="502"/>
        <v>308.13156978669576</v>
      </c>
      <c r="T313">
        <f t="shared" si="503"/>
        <v>4.1855477242087975</v>
      </c>
      <c r="U313">
        <f t="shared" si="504"/>
        <v>5.377910422116523</v>
      </c>
      <c r="V313">
        <f t="shared" si="505"/>
        <v>215.86072775005084</v>
      </c>
      <c r="W313">
        <f t="shared" si="506"/>
        <v>3.7674804249894787</v>
      </c>
      <c r="X313">
        <f t="shared" si="507"/>
        <v>250.7996779965124</v>
      </c>
      <c r="Y313">
        <f t="shared" si="508"/>
        <v>4.377280143980717</v>
      </c>
      <c r="Z313">
        <f t="shared" si="509"/>
        <v>327.62043967378486</v>
      </c>
      <c r="AA313">
        <f t="shared" si="510"/>
        <v>5.7180553691390026</v>
      </c>
      <c r="AB313">
        <f t="shared" si="511"/>
        <v>-18549.328450404795</v>
      </c>
      <c r="AC313">
        <f t="shared" si="512"/>
        <v>124.99995015559021</v>
      </c>
      <c r="AD313">
        <f t="shared" si="513"/>
        <v>-4.2329812564796816</v>
      </c>
      <c r="AE313">
        <f t="shared" si="514"/>
        <v>-521.09763308582603</v>
      </c>
      <c r="AF313">
        <f t="shared" si="515"/>
        <v>-95.913160360144673</v>
      </c>
      <c r="AG313">
        <f t="shared" si="516"/>
        <v>2373.7118324687499</v>
      </c>
      <c r="AH313">
        <f t="shared" si="517"/>
        <v>-16671.860442482903</v>
      </c>
      <c r="AI313">
        <f t="shared" si="518"/>
        <v>-4.6310723451341396</v>
      </c>
      <c r="AJ313">
        <f t="shared" si="519"/>
        <v>235.18314720261665</v>
      </c>
      <c r="AK313">
        <f t="shared" si="520"/>
        <v>4.1047202638881526</v>
      </c>
      <c r="AL313">
        <f t="shared" si="521"/>
        <v>235</v>
      </c>
      <c r="AM313">
        <f t="shared" si="522"/>
        <v>10</v>
      </c>
      <c r="AN313">
        <f t="shared" si="523"/>
        <v>59</v>
      </c>
      <c r="AP313">
        <f t="shared" si="524"/>
        <v>1.5940005430295103</v>
      </c>
      <c r="AQ313">
        <f t="shared" si="525"/>
        <v>2.7820557754442504E-2</v>
      </c>
      <c r="AR313" t="str">
        <f t="shared" si="526"/>
        <v>POSITIF</v>
      </c>
      <c r="AS313">
        <f t="shared" si="527"/>
        <v>1</v>
      </c>
      <c r="AT313">
        <f t="shared" si="528"/>
        <v>35</v>
      </c>
      <c r="AU313">
        <f t="shared" si="529"/>
        <v>38</v>
      </c>
      <c r="AV313">
        <f t="shared" si="530"/>
        <v>0.99788023090594746</v>
      </c>
      <c r="AW313" s="4">
        <f t="shared" si="531"/>
        <v>4.1578342954414475E-2</v>
      </c>
      <c r="AX313">
        <f t="shared" si="532"/>
        <v>1.7416295569870063E-2</v>
      </c>
      <c r="AY313">
        <f t="shared" si="533"/>
        <v>0.27190265197809044</v>
      </c>
      <c r="AZ313" s="4">
        <f t="shared" si="534"/>
        <v>1.1329277165753769E-2</v>
      </c>
      <c r="BA313">
        <f t="shared" si="535"/>
        <v>366227.27392269019</v>
      </c>
      <c r="BB313" t="s">
        <v>191</v>
      </c>
      <c r="BC313">
        <f t="shared" si="536"/>
        <v>1.6702754735570348E-2</v>
      </c>
      <c r="BD313">
        <f t="shared" si="537"/>
        <v>215.86504660285621</v>
      </c>
      <c r="BE313">
        <f t="shared" si="538"/>
        <v>23.437481281134804</v>
      </c>
      <c r="BF313">
        <f t="shared" si="539"/>
        <v>-2.1952167419153454E-3</v>
      </c>
      <c r="BG313">
        <f t="shared" si="540"/>
        <v>23.435286064392891</v>
      </c>
      <c r="BH313" s="19">
        <f t="shared" si="541"/>
        <v>0.13917296261078513</v>
      </c>
      <c r="BI313">
        <f t="shared" si="542"/>
        <v>23.719735225429758</v>
      </c>
      <c r="BJ313">
        <f t="shared" si="543"/>
        <v>7.1407352254297578</v>
      </c>
      <c r="BK313">
        <f t="shared" si="544"/>
        <v>228.77730626292043</v>
      </c>
      <c r="BL313">
        <f t="shared" si="545"/>
        <v>3.9929172481314055</v>
      </c>
      <c r="BM313">
        <f t="shared" si="546"/>
        <v>238.33372211852594</v>
      </c>
      <c r="BN313">
        <f t="shared" si="547"/>
        <v>15.888914807901729</v>
      </c>
      <c r="BO313">
        <f t="shared" si="548"/>
        <v>15</v>
      </c>
      <c r="BP313">
        <f t="shared" si="549"/>
        <v>53</v>
      </c>
      <c r="BQ313">
        <f t="shared" si="550"/>
        <v>20</v>
      </c>
      <c r="BR313">
        <f t="shared" si="551"/>
        <v>-17.509640244840615</v>
      </c>
      <c r="BS313" t="str">
        <f t="shared" si="552"/>
        <v>NEGATIF</v>
      </c>
      <c r="BT313">
        <f t="shared" si="553"/>
        <v>-0.30560087311217476</v>
      </c>
      <c r="BU313">
        <f t="shared" si="554"/>
        <v>17</v>
      </c>
      <c r="BV313">
        <f t="shared" si="555"/>
        <v>-2071</v>
      </c>
      <c r="BW313">
        <f t="shared" si="556"/>
        <v>25</v>
      </c>
      <c r="BX313" t="str">
        <f t="shared" si="557"/>
        <v>NEGATIF</v>
      </c>
      <c r="BY313">
        <f t="shared" si="558"/>
        <v>-72.802938515943197</v>
      </c>
      <c r="BZ313">
        <f t="shared" si="559"/>
        <v>107.1970614840568</v>
      </c>
      <c r="CA313">
        <f t="shared" si="560"/>
        <v>-41.333962031254721</v>
      </c>
      <c r="CB313" t="str">
        <f t="shared" si="567"/>
        <v>NEGATIF</v>
      </c>
      <c r="CC313">
        <f t="shared" si="568"/>
        <v>41</v>
      </c>
      <c r="CD313">
        <f t="shared" si="569"/>
        <v>20</v>
      </c>
      <c r="CE313">
        <f t="shared" si="570"/>
        <v>2</v>
      </c>
      <c r="CG313">
        <f t="shared" si="561"/>
        <v>4.1597081695015126</v>
      </c>
      <c r="CH313">
        <f t="shared" si="562"/>
        <v>0.40902290297039978</v>
      </c>
      <c r="CI313">
        <f t="shared" si="563"/>
        <v>0.40906121673034107</v>
      </c>
    </row>
    <row r="314" spans="1:87">
      <c r="A314">
        <f t="shared" ref="A314:F314" si="577">A20</f>
        <v>7.0027777777777782</v>
      </c>
      <c r="B314">
        <f t="shared" si="577"/>
        <v>111.315</v>
      </c>
      <c r="C314">
        <f t="shared" si="577"/>
        <v>7</v>
      </c>
      <c r="D314">
        <f t="shared" si="577"/>
        <v>2013</v>
      </c>
      <c r="E314">
        <f t="shared" si="577"/>
        <v>12</v>
      </c>
      <c r="F314">
        <f t="shared" si="577"/>
        <v>2</v>
      </c>
      <c r="G314">
        <f t="shared" si="494"/>
        <v>0.12222152900771403</v>
      </c>
      <c r="H314">
        <f t="shared" ref="H314:J314" si="578">H20</f>
        <v>2</v>
      </c>
      <c r="I314">
        <f t="shared" si="578"/>
        <v>15</v>
      </c>
      <c r="J314">
        <f t="shared" si="578"/>
        <v>2.25</v>
      </c>
      <c r="L314">
        <f t="shared" ref="L314:M314" si="579">L20</f>
        <v>20</v>
      </c>
      <c r="M314">
        <f t="shared" si="579"/>
        <v>-13</v>
      </c>
      <c r="N314">
        <f t="shared" si="497"/>
        <v>2456628.3020833335</v>
      </c>
      <c r="O314">
        <f t="shared" si="498"/>
        <v>7.9269203913977097E-4</v>
      </c>
      <c r="P314">
        <f t="shared" si="499"/>
        <v>2456628.3028760254</v>
      </c>
      <c r="Q314">
        <f t="shared" si="500"/>
        <v>0.13917324780357121</v>
      </c>
      <c r="R314">
        <f t="shared" si="501"/>
        <v>239.81421954775078</v>
      </c>
      <c r="S314">
        <f t="shared" si="502"/>
        <v>308.26766345596116</v>
      </c>
      <c r="T314">
        <f t="shared" si="503"/>
        <v>4.1855477242087975</v>
      </c>
      <c r="U314">
        <f t="shared" si="504"/>
        <v>5.3802857047363242</v>
      </c>
      <c r="V314">
        <f t="shared" si="505"/>
        <v>215.86017614670516</v>
      </c>
      <c r="W314">
        <f t="shared" si="506"/>
        <v>3.7674707976949313</v>
      </c>
      <c r="X314">
        <f t="shared" si="507"/>
        <v>250.80994515612474</v>
      </c>
      <c r="Y314">
        <f t="shared" si="508"/>
        <v>4.3774593397207804</v>
      </c>
      <c r="Z314">
        <f t="shared" si="509"/>
        <v>327.63070634315045</v>
      </c>
      <c r="AA314">
        <f t="shared" si="510"/>
        <v>5.7182345563226464</v>
      </c>
      <c r="AB314">
        <f t="shared" si="511"/>
        <v>-18516.072964685874</v>
      </c>
      <c r="AC314">
        <f t="shared" si="512"/>
        <v>124.99450790136096</v>
      </c>
      <c r="AD314">
        <f t="shared" si="513"/>
        <v>44.430750070315213</v>
      </c>
      <c r="AE314">
        <f t="shared" si="514"/>
        <v>-525.36103777495873</v>
      </c>
      <c r="AF314">
        <f t="shared" si="515"/>
        <v>-96.076333969603041</v>
      </c>
      <c r="AG314">
        <f t="shared" si="516"/>
        <v>2362.8540685183211</v>
      </c>
      <c r="AH314">
        <f t="shared" si="517"/>
        <v>-16605.231009940439</v>
      </c>
      <c r="AI314">
        <f t="shared" si="518"/>
        <v>-4.6125641694278992</v>
      </c>
      <c r="AJ314">
        <f t="shared" si="519"/>
        <v>235.20165537832287</v>
      </c>
      <c r="AK314">
        <f t="shared" si="520"/>
        <v>4.1050432924927636</v>
      </c>
      <c r="AL314">
        <f t="shared" si="521"/>
        <v>235</v>
      </c>
      <c r="AM314">
        <f t="shared" si="522"/>
        <v>12</v>
      </c>
      <c r="AN314">
        <f t="shared" si="523"/>
        <v>5</v>
      </c>
      <c r="AP314">
        <f t="shared" si="524"/>
        <v>1.6049692451466391</v>
      </c>
      <c r="AQ314">
        <f t="shared" si="525"/>
        <v>2.8011997721056874E-2</v>
      </c>
      <c r="AR314" t="str">
        <f t="shared" si="526"/>
        <v>POSITIF</v>
      </c>
      <c r="AS314">
        <f t="shared" si="527"/>
        <v>1</v>
      </c>
      <c r="AT314">
        <f t="shared" si="528"/>
        <v>36</v>
      </c>
      <c r="AU314">
        <f t="shared" si="529"/>
        <v>17</v>
      </c>
      <c r="AV314">
        <f t="shared" si="530"/>
        <v>0.99800342741040948</v>
      </c>
      <c r="AW314" s="4">
        <f t="shared" si="531"/>
        <v>4.1583476142100395E-2</v>
      </c>
      <c r="AX314">
        <f t="shared" si="532"/>
        <v>1.741844575449987E-2</v>
      </c>
      <c r="AY314">
        <f t="shared" si="533"/>
        <v>0.27193621744930785</v>
      </c>
      <c r="AZ314" s="4">
        <f t="shared" si="534"/>
        <v>1.1330675727054493E-2</v>
      </c>
      <c r="BA314">
        <f t="shared" si="535"/>
        <v>366182.07031262253</v>
      </c>
      <c r="BB314" t="s">
        <v>191</v>
      </c>
      <c r="BC314">
        <f t="shared" si="536"/>
        <v>1.6702754723592249E-2</v>
      </c>
      <c r="BD314">
        <f t="shared" si="537"/>
        <v>215.86449500114756</v>
      </c>
      <c r="BE314">
        <f t="shared" si="538"/>
        <v>23.437481277426109</v>
      </c>
      <c r="BF314">
        <f t="shared" si="539"/>
        <v>-2.1952663944835296E-3</v>
      </c>
      <c r="BG314">
        <f t="shared" si="540"/>
        <v>23.435286011031625</v>
      </c>
      <c r="BH314" s="19">
        <f t="shared" si="541"/>
        <v>0.13917324780357121</v>
      </c>
      <c r="BI314">
        <f t="shared" si="542"/>
        <v>23.970419703051448</v>
      </c>
      <c r="BJ314">
        <f t="shared" si="543"/>
        <v>7.3914197030514472</v>
      </c>
      <c r="BK314">
        <f t="shared" si="544"/>
        <v>232.52100219509069</v>
      </c>
      <c r="BL314">
        <f t="shared" si="545"/>
        <v>4.0582570683412946</v>
      </c>
      <c r="BM314">
        <f t="shared" si="546"/>
        <v>238.350293350681</v>
      </c>
      <c r="BN314">
        <f t="shared" si="547"/>
        <v>15.890019556712067</v>
      </c>
      <c r="BO314">
        <f t="shared" si="548"/>
        <v>15</v>
      </c>
      <c r="BP314">
        <f t="shared" si="549"/>
        <v>53</v>
      </c>
      <c r="BQ314">
        <f t="shared" si="550"/>
        <v>24</v>
      </c>
      <c r="BR314">
        <f t="shared" si="551"/>
        <v>-17.50339095841683</v>
      </c>
      <c r="BS314" t="str">
        <f t="shared" si="552"/>
        <v>NEGATIF</v>
      </c>
      <c r="BT314">
        <f t="shared" si="553"/>
        <v>-0.30549180248817959</v>
      </c>
      <c r="BU314">
        <f t="shared" si="554"/>
        <v>17</v>
      </c>
      <c r="BV314">
        <f t="shared" si="555"/>
        <v>-2071</v>
      </c>
      <c r="BW314">
        <f t="shared" si="556"/>
        <v>47</v>
      </c>
      <c r="BX314" t="str">
        <f t="shared" si="557"/>
        <v>NEGATIF</v>
      </c>
      <c r="BY314">
        <f t="shared" si="558"/>
        <v>-73.250745936927075</v>
      </c>
      <c r="BZ314">
        <f t="shared" si="559"/>
        <v>106.74925406307293</v>
      </c>
      <c r="CA314">
        <f t="shared" si="560"/>
        <v>-37.78043226079344</v>
      </c>
      <c r="CB314" t="str">
        <f t="shared" si="567"/>
        <v>NEGATIF</v>
      </c>
      <c r="CC314">
        <f t="shared" si="568"/>
        <v>37</v>
      </c>
      <c r="CD314">
        <f t="shared" si="569"/>
        <v>46</v>
      </c>
      <c r="CE314">
        <f t="shared" si="570"/>
        <v>49</v>
      </c>
      <c r="CG314">
        <f t="shared" si="561"/>
        <v>4.1599973920637305</v>
      </c>
      <c r="CH314">
        <f t="shared" si="562"/>
        <v>0.40902290203906999</v>
      </c>
      <c r="CI314">
        <f t="shared" si="563"/>
        <v>0.40906121666561213</v>
      </c>
    </row>
    <row r="315" spans="1:87">
      <c r="A315">
        <f t="shared" ref="A315:F315" si="580">A21</f>
        <v>7.0027777777777782</v>
      </c>
      <c r="B315">
        <f t="shared" si="580"/>
        <v>111.315</v>
      </c>
      <c r="C315">
        <f t="shared" si="580"/>
        <v>7</v>
      </c>
      <c r="D315">
        <f t="shared" si="580"/>
        <v>2013</v>
      </c>
      <c r="E315">
        <f t="shared" si="580"/>
        <v>12</v>
      </c>
      <c r="F315">
        <f t="shared" si="580"/>
        <v>2</v>
      </c>
      <c r="G315">
        <f t="shared" si="494"/>
        <v>0.12222152900771403</v>
      </c>
      <c r="H315">
        <f t="shared" ref="H315:J315" si="581">H21</f>
        <v>2</v>
      </c>
      <c r="I315">
        <f t="shared" si="581"/>
        <v>30</v>
      </c>
      <c r="J315">
        <f t="shared" si="581"/>
        <v>2.5</v>
      </c>
      <c r="L315">
        <f t="shared" ref="L315:M315" si="582">L21</f>
        <v>20</v>
      </c>
      <c r="M315">
        <f t="shared" si="582"/>
        <v>-13</v>
      </c>
      <c r="N315">
        <f t="shared" si="497"/>
        <v>2456628.3125</v>
      </c>
      <c r="O315">
        <f t="shared" si="498"/>
        <v>7.9269203913977097E-4</v>
      </c>
      <c r="P315">
        <f t="shared" si="499"/>
        <v>2456628.3132926919</v>
      </c>
      <c r="Q315">
        <f t="shared" si="500"/>
        <v>0.13917353299635729</v>
      </c>
      <c r="R315">
        <f t="shared" si="501"/>
        <v>239.81421954775078</v>
      </c>
      <c r="S315">
        <f t="shared" si="502"/>
        <v>308.403757125212</v>
      </c>
      <c r="T315">
        <f t="shared" si="503"/>
        <v>4.1855477242087975</v>
      </c>
      <c r="U315">
        <f t="shared" si="504"/>
        <v>5.3826609873558713</v>
      </c>
      <c r="V315">
        <f t="shared" si="505"/>
        <v>215.85962454335953</v>
      </c>
      <c r="W315">
        <f t="shared" si="506"/>
        <v>3.7674611704003849</v>
      </c>
      <c r="X315">
        <f t="shared" si="507"/>
        <v>250.82021231573708</v>
      </c>
      <c r="Y315">
        <f t="shared" si="508"/>
        <v>4.3776385354608429</v>
      </c>
      <c r="Z315">
        <f t="shared" si="509"/>
        <v>327.64097301251604</v>
      </c>
      <c r="AA315">
        <f t="shared" si="510"/>
        <v>5.7184137435062894</v>
      </c>
      <c r="AB315">
        <f t="shared" si="511"/>
        <v>-18482.717191614964</v>
      </c>
      <c r="AC315">
        <f t="shared" si="512"/>
        <v>124.97588952101266</v>
      </c>
      <c r="AD315">
        <f t="shared" si="513"/>
        <v>93.075747462367858</v>
      </c>
      <c r="AE315">
        <f t="shared" si="514"/>
        <v>-529.56906753305748</v>
      </c>
      <c r="AF315">
        <f t="shared" si="515"/>
        <v>-96.244979795178125</v>
      </c>
      <c r="AG315">
        <f t="shared" si="516"/>
        <v>2351.9780224106921</v>
      </c>
      <c r="AH315">
        <f t="shared" si="517"/>
        <v>-16538.501579549127</v>
      </c>
      <c r="AI315">
        <f t="shared" si="518"/>
        <v>-4.5940282165414246</v>
      </c>
      <c r="AJ315">
        <f t="shared" si="519"/>
        <v>235.22019133120935</v>
      </c>
      <c r="AK315">
        <f t="shared" si="520"/>
        <v>4.1053668059006272</v>
      </c>
      <c r="AL315">
        <f t="shared" si="521"/>
        <v>235</v>
      </c>
      <c r="AM315">
        <f t="shared" si="522"/>
        <v>13</v>
      </c>
      <c r="AN315">
        <f t="shared" si="523"/>
        <v>12</v>
      </c>
      <c r="AP315">
        <f t="shared" si="524"/>
        <v>1.6031690060326491</v>
      </c>
      <c r="AQ315">
        <f t="shared" si="525"/>
        <v>2.7980577621194564E-2</v>
      </c>
      <c r="AR315" t="str">
        <f t="shared" si="526"/>
        <v>POSITIF</v>
      </c>
      <c r="AS315">
        <f t="shared" si="527"/>
        <v>1</v>
      </c>
      <c r="AT315">
        <f t="shared" si="528"/>
        <v>36</v>
      </c>
      <c r="AU315">
        <f t="shared" si="529"/>
        <v>11</v>
      </c>
      <c r="AV315">
        <f t="shared" si="530"/>
        <v>0.99812639384582569</v>
      </c>
      <c r="AW315" s="4">
        <f t="shared" si="531"/>
        <v>4.1588599743576073E-2</v>
      </c>
      <c r="AX315">
        <f t="shared" si="532"/>
        <v>1.7420591923667326E-2</v>
      </c>
      <c r="AY315">
        <f t="shared" si="533"/>
        <v>0.27196972023596339</v>
      </c>
      <c r="AZ315" s="4">
        <f t="shared" si="534"/>
        <v>1.1332071676498474E-2</v>
      </c>
      <c r="BA315">
        <f t="shared" si="535"/>
        <v>366136.96224822447</v>
      </c>
      <c r="BB315" t="s">
        <v>191</v>
      </c>
      <c r="BC315">
        <f t="shared" si="536"/>
        <v>1.6702754711614153E-2</v>
      </c>
      <c r="BD315">
        <f t="shared" si="537"/>
        <v>215.86394339943891</v>
      </c>
      <c r="BE315">
        <f t="shared" si="538"/>
        <v>23.437481273717413</v>
      </c>
      <c r="BF315">
        <f t="shared" si="539"/>
        <v>-2.1953160309173608E-3</v>
      </c>
      <c r="BG315">
        <f t="shared" si="540"/>
        <v>23.435285957686496</v>
      </c>
      <c r="BH315" s="19">
        <f t="shared" si="541"/>
        <v>0.13917353299635729</v>
      </c>
      <c r="BI315">
        <f t="shared" si="542"/>
        <v>0.22110418067313731</v>
      </c>
      <c r="BJ315">
        <f t="shared" si="543"/>
        <v>7.6421041806731376</v>
      </c>
      <c r="BK315">
        <f t="shared" si="544"/>
        <v>236.26467290512568</v>
      </c>
      <c r="BL315">
        <f t="shared" si="545"/>
        <v>4.1235964483418792</v>
      </c>
      <c r="BM315">
        <f t="shared" si="546"/>
        <v>238.36688980497138</v>
      </c>
      <c r="BN315">
        <f t="shared" si="547"/>
        <v>15.891125986998093</v>
      </c>
      <c r="BO315">
        <f t="shared" si="548"/>
        <v>15</v>
      </c>
      <c r="BP315">
        <f t="shared" si="549"/>
        <v>53</v>
      </c>
      <c r="BQ315">
        <f t="shared" si="550"/>
        <v>28</v>
      </c>
      <c r="BR315">
        <f t="shared" si="551"/>
        <v>-17.5095481417552</v>
      </c>
      <c r="BS315" t="str">
        <f t="shared" si="552"/>
        <v>NEGATIF</v>
      </c>
      <c r="BT315">
        <f t="shared" si="553"/>
        <v>-0.30559926561008305</v>
      </c>
      <c r="BU315">
        <f t="shared" si="554"/>
        <v>17</v>
      </c>
      <c r="BV315">
        <f t="shared" si="555"/>
        <v>-2071</v>
      </c>
      <c r="BW315">
        <f t="shared" si="556"/>
        <v>25</v>
      </c>
      <c r="BX315" t="str">
        <f t="shared" si="557"/>
        <v>NEGATIF</v>
      </c>
      <c r="BY315">
        <f t="shared" si="558"/>
        <v>-73.557898033053604</v>
      </c>
      <c r="BZ315">
        <f t="shared" si="559"/>
        <v>106.4421019669464</v>
      </c>
      <c r="CA315">
        <f t="shared" si="560"/>
        <v>-34.218860349217103</v>
      </c>
      <c r="CB315" t="str">
        <f t="shared" si="567"/>
        <v>NEGATIF</v>
      </c>
      <c r="CC315">
        <f t="shared" si="568"/>
        <v>34</v>
      </c>
      <c r="CD315">
        <f t="shared" si="569"/>
        <v>13</v>
      </c>
      <c r="CE315">
        <f t="shared" si="570"/>
        <v>7</v>
      </c>
      <c r="CG315">
        <f t="shared" si="561"/>
        <v>4.1602870548352548</v>
      </c>
      <c r="CH315">
        <f t="shared" si="562"/>
        <v>0.40902290110802186</v>
      </c>
      <c r="CI315">
        <f t="shared" si="563"/>
        <v>0.40906121660088318</v>
      </c>
    </row>
    <row r="316" spans="1:87">
      <c r="A316">
        <f t="shared" ref="A316:F316" si="583">A22</f>
        <v>7.0027777777777782</v>
      </c>
      <c r="B316">
        <f t="shared" si="583"/>
        <v>111.315</v>
      </c>
      <c r="C316">
        <f t="shared" si="583"/>
        <v>7</v>
      </c>
      <c r="D316">
        <f t="shared" si="583"/>
        <v>2013</v>
      </c>
      <c r="E316">
        <f t="shared" si="583"/>
        <v>12</v>
      </c>
      <c r="F316">
        <f t="shared" si="583"/>
        <v>2</v>
      </c>
      <c r="G316">
        <f t="shared" si="494"/>
        <v>0.12222152900771403</v>
      </c>
      <c r="H316">
        <f t="shared" ref="H316:J316" si="584">H22</f>
        <v>2</v>
      </c>
      <c r="I316">
        <f t="shared" si="584"/>
        <v>45</v>
      </c>
      <c r="J316">
        <f t="shared" si="584"/>
        <v>2.75</v>
      </c>
      <c r="L316">
        <f t="shared" ref="L316:M316" si="585">L22</f>
        <v>20</v>
      </c>
      <c r="M316">
        <f t="shared" si="585"/>
        <v>-13</v>
      </c>
      <c r="N316">
        <f t="shared" si="497"/>
        <v>2456628.322916667</v>
      </c>
      <c r="O316">
        <f t="shared" si="498"/>
        <v>7.9269203913977097E-4</v>
      </c>
      <c r="P316">
        <f t="shared" si="499"/>
        <v>2456628.3237093589</v>
      </c>
      <c r="Q316">
        <f t="shared" si="500"/>
        <v>0.13917381818915611</v>
      </c>
      <c r="R316">
        <f t="shared" si="501"/>
        <v>239.81421954775078</v>
      </c>
      <c r="S316">
        <f t="shared" si="502"/>
        <v>308.53985080056009</v>
      </c>
      <c r="T316">
        <f t="shared" si="503"/>
        <v>4.1855477242087975</v>
      </c>
      <c r="U316">
        <f t="shared" si="504"/>
        <v>5.3850362700818355</v>
      </c>
      <c r="V316">
        <f t="shared" si="505"/>
        <v>215.85907293998923</v>
      </c>
      <c r="W316">
        <f t="shared" si="506"/>
        <v>3.7674515431054081</v>
      </c>
      <c r="X316">
        <f t="shared" si="507"/>
        <v>250.83047947580781</v>
      </c>
      <c r="Y316">
        <f t="shared" si="508"/>
        <v>4.377817731208907</v>
      </c>
      <c r="Z316">
        <f t="shared" si="509"/>
        <v>327.65123968234093</v>
      </c>
      <c r="AA316">
        <f t="shared" si="510"/>
        <v>5.7185929306979491</v>
      </c>
      <c r="AB316">
        <f t="shared" si="511"/>
        <v>-18449.261317879493</v>
      </c>
      <c r="AC316">
        <f t="shared" si="512"/>
        <v>124.94409697546311</v>
      </c>
      <c r="AD316">
        <f t="shared" si="513"/>
        <v>141.68150224401694</v>
      </c>
      <c r="AE316">
        <f t="shared" si="514"/>
        <v>-533.72127900324631</v>
      </c>
      <c r="AF316">
        <f t="shared" si="515"/>
        <v>-96.419093581710655</v>
      </c>
      <c r="AG316">
        <f t="shared" si="516"/>
        <v>2341.0837757470017</v>
      </c>
      <c r="AH316">
        <f t="shared" si="517"/>
        <v>-16471.692315497967</v>
      </c>
      <c r="AI316">
        <f t="shared" si="518"/>
        <v>-4.5754700876383243</v>
      </c>
      <c r="AJ316">
        <f t="shared" si="519"/>
        <v>235.23874946011244</v>
      </c>
      <c r="AK316">
        <f t="shared" si="520"/>
        <v>4.1056907063529957</v>
      </c>
      <c r="AL316">
        <f t="shared" si="521"/>
        <v>235</v>
      </c>
      <c r="AM316">
        <f t="shared" si="522"/>
        <v>14</v>
      </c>
      <c r="AN316">
        <f t="shared" si="523"/>
        <v>19</v>
      </c>
      <c r="AP316">
        <f t="shared" si="524"/>
        <v>1.6069407397777782</v>
      </c>
      <c r="AQ316">
        <f t="shared" si="525"/>
        <v>2.8046406793555641E-2</v>
      </c>
      <c r="AR316" t="str">
        <f t="shared" si="526"/>
        <v>POSITIF</v>
      </c>
      <c r="AS316">
        <f t="shared" si="527"/>
        <v>1</v>
      </c>
      <c r="AT316">
        <f t="shared" si="528"/>
        <v>36</v>
      </c>
      <c r="AU316">
        <f t="shared" si="529"/>
        <v>24</v>
      </c>
      <c r="AV316">
        <f t="shared" si="530"/>
        <v>0.99824912927997911</v>
      </c>
      <c r="AW316" s="4">
        <f t="shared" si="531"/>
        <v>4.1593713719999127E-2</v>
      </c>
      <c r="AX316">
        <f t="shared" si="532"/>
        <v>1.7422734061102167E-2</v>
      </c>
      <c r="AY316">
        <f t="shared" si="533"/>
        <v>0.27200316008407627</v>
      </c>
      <c r="AZ316" s="4">
        <f t="shared" si="534"/>
        <v>1.1333465003503178E-2</v>
      </c>
      <c r="BA316">
        <f t="shared" si="535"/>
        <v>366091.9500048373</v>
      </c>
      <c r="BB316" t="s">
        <v>191</v>
      </c>
      <c r="BC316">
        <f t="shared" si="536"/>
        <v>1.6702754699636058E-2</v>
      </c>
      <c r="BD316">
        <f t="shared" si="537"/>
        <v>215.86339179770565</v>
      </c>
      <c r="BE316">
        <f t="shared" si="538"/>
        <v>23.437481270008718</v>
      </c>
      <c r="BF316">
        <f t="shared" si="539"/>
        <v>-2.1953656512145301E-3</v>
      </c>
      <c r="BG316">
        <f t="shared" si="540"/>
        <v>23.435285904357503</v>
      </c>
      <c r="BH316" s="19">
        <f t="shared" si="541"/>
        <v>0.13917381818915611</v>
      </c>
      <c r="BI316">
        <f t="shared" si="542"/>
        <v>0.47178866951726378</v>
      </c>
      <c r="BJ316">
        <f t="shared" si="543"/>
        <v>7.8927886695172642</v>
      </c>
      <c r="BK316">
        <f t="shared" si="544"/>
        <v>240.0083235750474</v>
      </c>
      <c r="BL316">
        <f t="shared" si="545"/>
        <v>4.1889354785765045</v>
      </c>
      <c r="BM316">
        <f t="shared" si="546"/>
        <v>238.38350646771156</v>
      </c>
      <c r="BN316">
        <f t="shared" si="547"/>
        <v>15.892233764514105</v>
      </c>
      <c r="BO316">
        <f t="shared" si="548"/>
        <v>15</v>
      </c>
      <c r="BP316">
        <f t="shared" si="549"/>
        <v>53</v>
      </c>
      <c r="BQ316">
        <f t="shared" si="550"/>
        <v>32</v>
      </c>
      <c r="BR316">
        <f t="shared" si="551"/>
        <v>-17.510296579199025</v>
      </c>
      <c r="BS316" t="str">
        <f t="shared" si="552"/>
        <v>NEGATIF</v>
      </c>
      <c r="BT316">
        <f t="shared" si="553"/>
        <v>-0.305612328307723</v>
      </c>
      <c r="BU316">
        <f t="shared" si="554"/>
        <v>17</v>
      </c>
      <c r="BV316">
        <f t="shared" si="555"/>
        <v>-2071</v>
      </c>
      <c r="BW316">
        <f t="shared" si="556"/>
        <v>22</v>
      </c>
      <c r="BX316" t="str">
        <f t="shared" si="557"/>
        <v>NEGATIF</v>
      </c>
      <c r="BY316">
        <f t="shared" si="558"/>
        <v>-73.764945762191644</v>
      </c>
      <c r="BZ316">
        <f t="shared" si="559"/>
        <v>106.23505423780836</v>
      </c>
      <c r="CA316">
        <f t="shared" si="560"/>
        <v>-30.653005837837441</v>
      </c>
      <c r="CB316" t="str">
        <f t="shared" si="567"/>
        <v>NEGATIF</v>
      </c>
      <c r="CC316">
        <f t="shared" si="568"/>
        <v>30</v>
      </c>
      <c r="CD316">
        <f t="shared" si="569"/>
        <v>39</v>
      </c>
      <c r="CE316">
        <f t="shared" si="570"/>
        <v>10</v>
      </c>
      <c r="CG316">
        <f t="shared" si="561"/>
        <v>4.1605770703107643</v>
      </c>
      <c r="CH316">
        <f t="shared" si="562"/>
        <v>0.40902290017725534</v>
      </c>
      <c r="CI316">
        <f t="shared" si="563"/>
        <v>0.40906121653615424</v>
      </c>
    </row>
    <row r="317" spans="1:87">
      <c r="A317">
        <f t="shared" ref="A317:F317" si="586">A23</f>
        <v>7.0027777777777782</v>
      </c>
      <c r="B317">
        <f t="shared" si="586"/>
        <v>111.315</v>
      </c>
      <c r="C317">
        <f t="shared" si="586"/>
        <v>7</v>
      </c>
      <c r="D317">
        <f t="shared" si="586"/>
        <v>2013</v>
      </c>
      <c r="E317">
        <f t="shared" si="586"/>
        <v>12</v>
      </c>
      <c r="F317">
        <f t="shared" si="586"/>
        <v>2</v>
      </c>
      <c r="G317">
        <f t="shared" si="494"/>
        <v>0.12222152900771403</v>
      </c>
      <c r="H317">
        <f t="shared" ref="H317:J317" si="587">H23</f>
        <v>3</v>
      </c>
      <c r="I317">
        <f t="shared" si="587"/>
        <v>0</v>
      </c>
      <c r="J317">
        <f t="shared" si="587"/>
        <v>3</v>
      </c>
      <c r="L317">
        <f t="shared" ref="L317:M317" si="588">L23</f>
        <v>20</v>
      </c>
      <c r="M317">
        <f t="shared" si="588"/>
        <v>-13</v>
      </c>
      <c r="N317">
        <f t="shared" si="497"/>
        <v>2456628.3333333335</v>
      </c>
      <c r="O317">
        <f t="shared" si="498"/>
        <v>7.9269203913977097E-4</v>
      </c>
      <c r="P317">
        <f t="shared" si="499"/>
        <v>2456628.3341260254</v>
      </c>
      <c r="Q317">
        <f t="shared" si="500"/>
        <v>0.13917410338194219</v>
      </c>
      <c r="R317">
        <f t="shared" si="501"/>
        <v>239.81421954775078</v>
      </c>
      <c r="S317">
        <f t="shared" si="502"/>
        <v>308.67594446982548</v>
      </c>
      <c r="T317">
        <f t="shared" si="503"/>
        <v>4.1855477242087975</v>
      </c>
      <c r="U317">
        <f t="shared" si="504"/>
        <v>5.3874115527016375</v>
      </c>
      <c r="V317">
        <f t="shared" si="505"/>
        <v>215.85852133664355</v>
      </c>
      <c r="W317">
        <f t="shared" si="506"/>
        <v>3.7674419158108612</v>
      </c>
      <c r="X317">
        <f t="shared" si="507"/>
        <v>250.84074663542015</v>
      </c>
      <c r="Y317">
        <f t="shared" si="508"/>
        <v>4.3779969269489696</v>
      </c>
      <c r="Z317">
        <f t="shared" si="509"/>
        <v>327.66150635170652</v>
      </c>
      <c r="AA317">
        <f t="shared" si="510"/>
        <v>5.718772117881592</v>
      </c>
      <c r="AB317">
        <f t="shared" si="511"/>
        <v>-18415.705535230489</v>
      </c>
      <c r="AC317">
        <f t="shared" si="512"/>
        <v>124.89913361891909</v>
      </c>
      <c r="AD317">
        <f t="shared" si="513"/>
        <v>190.22751577719953</v>
      </c>
      <c r="AE317">
        <f t="shared" si="514"/>
        <v>-537.81723415608872</v>
      </c>
      <c r="AF317">
        <f t="shared" si="515"/>
        <v>-96.598670907801477</v>
      </c>
      <c r="AG317">
        <f t="shared" si="516"/>
        <v>2330.1714117323472</v>
      </c>
      <c r="AH317">
        <f t="shared" si="517"/>
        <v>-16404.823379165919</v>
      </c>
      <c r="AI317">
        <f t="shared" si="518"/>
        <v>-4.5568953831016437</v>
      </c>
      <c r="AJ317">
        <f t="shared" si="519"/>
        <v>235.25732416464913</v>
      </c>
      <c r="AK317">
        <f t="shared" si="520"/>
        <v>4.106014896104746</v>
      </c>
      <c r="AL317">
        <f t="shared" si="521"/>
        <v>235</v>
      </c>
      <c r="AM317">
        <f t="shared" si="522"/>
        <v>15</v>
      </c>
      <c r="AN317">
        <f t="shared" si="523"/>
        <v>26</v>
      </c>
      <c r="AP317">
        <f t="shared" si="524"/>
        <v>1.6103414048508604</v>
      </c>
      <c r="AQ317">
        <f t="shared" si="525"/>
        <v>2.8105759595838501E-2</v>
      </c>
      <c r="AR317" t="str">
        <f t="shared" si="526"/>
        <v>POSITIF</v>
      </c>
      <c r="AS317">
        <f t="shared" si="527"/>
        <v>1</v>
      </c>
      <c r="AT317">
        <f t="shared" si="528"/>
        <v>36</v>
      </c>
      <c r="AU317">
        <f t="shared" si="529"/>
        <v>37</v>
      </c>
      <c r="AV317">
        <f t="shared" si="530"/>
        <v>0.9983716327653287</v>
      </c>
      <c r="AW317" s="4">
        <f t="shared" si="531"/>
        <v>4.1598818031888696E-2</v>
      </c>
      <c r="AX317">
        <f t="shared" si="532"/>
        <v>1.7424872150266685E-2</v>
      </c>
      <c r="AY317">
        <f t="shared" si="533"/>
        <v>0.27203653673549094</v>
      </c>
      <c r="AZ317" s="4">
        <f t="shared" si="534"/>
        <v>1.1334855697312123E-2</v>
      </c>
      <c r="BA317">
        <f t="shared" si="535"/>
        <v>366047.03386324871</v>
      </c>
      <c r="BB317" t="s">
        <v>191</v>
      </c>
      <c r="BC317">
        <f t="shared" si="536"/>
        <v>1.6702754687657959E-2</v>
      </c>
      <c r="BD317">
        <f t="shared" si="537"/>
        <v>215.86284019599699</v>
      </c>
      <c r="BE317">
        <f t="shared" si="538"/>
        <v>23.437481266300022</v>
      </c>
      <c r="BF317">
        <f t="shared" si="539"/>
        <v>-2.1954152553660821E-3</v>
      </c>
      <c r="BG317">
        <f t="shared" si="540"/>
        <v>23.435285851044657</v>
      </c>
      <c r="BH317" s="19">
        <f t="shared" si="541"/>
        <v>0.13917410338194219</v>
      </c>
      <c r="BI317">
        <f t="shared" si="542"/>
        <v>0.7224731471544753</v>
      </c>
      <c r="BJ317">
        <f t="shared" si="543"/>
        <v>8.1434731471544755</v>
      </c>
      <c r="BK317">
        <f t="shared" si="544"/>
        <v>243.75195888182677</v>
      </c>
      <c r="BL317">
        <f t="shared" si="545"/>
        <v>4.2542742406737126</v>
      </c>
      <c r="BM317">
        <f t="shared" si="546"/>
        <v>238.40013832549033</v>
      </c>
      <c r="BN317">
        <f t="shared" si="547"/>
        <v>15.893342555032689</v>
      </c>
      <c r="BO317">
        <f t="shared" si="548"/>
        <v>15</v>
      </c>
      <c r="BP317">
        <f t="shared" si="549"/>
        <v>53</v>
      </c>
      <c r="BQ317">
        <f t="shared" si="550"/>
        <v>36</v>
      </c>
      <c r="BR317">
        <f t="shared" si="551"/>
        <v>-17.511407240688282</v>
      </c>
      <c r="BS317" t="str">
        <f t="shared" si="552"/>
        <v>NEGATIF</v>
      </c>
      <c r="BT317">
        <f t="shared" si="553"/>
        <v>-0.30563171300758568</v>
      </c>
      <c r="BU317">
        <f t="shared" si="554"/>
        <v>17</v>
      </c>
      <c r="BV317">
        <f t="shared" si="555"/>
        <v>-2071</v>
      </c>
      <c r="BW317">
        <f t="shared" si="556"/>
        <v>18</v>
      </c>
      <c r="BX317" t="str">
        <f t="shared" si="557"/>
        <v>NEGATIF</v>
      </c>
      <c r="BY317">
        <f t="shared" si="558"/>
        <v>-73.878086354891494</v>
      </c>
      <c r="BZ317">
        <f t="shared" si="559"/>
        <v>106.12191364510851</v>
      </c>
      <c r="CA317">
        <f t="shared" si="560"/>
        <v>-27.084282310019741</v>
      </c>
      <c r="CB317" t="str">
        <f t="shared" si="567"/>
        <v>NEGATIF</v>
      </c>
      <c r="CC317">
        <f t="shared" si="568"/>
        <v>27</v>
      </c>
      <c r="CD317">
        <f t="shared" si="569"/>
        <v>5</v>
      </c>
      <c r="CE317">
        <f t="shared" si="570"/>
        <v>3</v>
      </c>
      <c r="CG317">
        <f t="shared" si="561"/>
        <v>4.1608673509897276</v>
      </c>
      <c r="CH317">
        <f t="shared" si="562"/>
        <v>0.40902289924677065</v>
      </c>
      <c r="CI317">
        <f t="shared" si="563"/>
        <v>0.40906121647142529</v>
      </c>
    </row>
    <row r="318" spans="1:87">
      <c r="A318">
        <f t="shared" ref="A318:F318" si="589">A24</f>
        <v>7.0027777777777782</v>
      </c>
      <c r="B318">
        <f t="shared" si="589"/>
        <v>111.315</v>
      </c>
      <c r="C318">
        <f t="shared" si="589"/>
        <v>7</v>
      </c>
      <c r="D318">
        <f t="shared" si="589"/>
        <v>2013</v>
      </c>
      <c r="E318">
        <f t="shared" si="589"/>
        <v>12</v>
      </c>
      <c r="F318">
        <f t="shared" si="589"/>
        <v>2</v>
      </c>
      <c r="G318">
        <f t="shared" si="494"/>
        <v>0.12222152900771403</v>
      </c>
      <c r="H318">
        <f t="shared" ref="H318:J318" si="590">H24</f>
        <v>3</v>
      </c>
      <c r="I318">
        <f t="shared" si="590"/>
        <v>15</v>
      </c>
      <c r="J318">
        <f t="shared" si="590"/>
        <v>3.25</v>
      </c>
      <c r="L318">
        <f t="shared" ref="L318:M318" si="591">L24</f>
        <v>20</v>
      </c>
      <c r="M318">
        <f t="shared" si="591"/>
        <v>-13</v>
      </c>
      <c r="N318">
        <f t="shared" si="497"/>
        <v>2456628.34375</v>
      </c>
      <c r="O318">
        <f t="shared" si="498"/>
        <v>7.9269203913977097E-4</v>
      </c>
      <c r="P318">
        <f t="shared" si="499"/>
        <v>2456628.3445426919</v>
      </c>
      <c r="Q318">
        <f t="shared" si="500"/>
        <v>0.13917438857472827</v>
      </c>
      <c r="R318">
        <f t="shared" si="501"/>
        <v>239.81421954775078</v>
      </c>
      <c r="S318">
        <f t="shared" si="502"/>
        <v>308.81203813907632</v>
      </c>
      <c r="T318">
        <f t="shared" si="503"/>
        <v>4.1855477242087975</v>
      </c>
      <c r="U318">
        <f t="shared" si="504"/>
        <v>5.3897868353211846</v>
      </c>
      <c r="V318">
        <f t="shared" si="505"/>
        <v>215.85796973329792</v>
      </c>
      <c r="W318">
        <f t="shared" si="506"/>
        <v>3.7674322885163147</v>
      </c>
      <c r="X318">
        <f t="shared" si="507"/>
        <v>250.85101379503249</v>
      </c>
      <c r="Y318">
        <f t="shared" si="508"/>
        <v>4.378176122689033</v>
      </c>
      <c r="Z318">
        <f t="shared" si="509"/>
        <v>327.67177302107211</v>
      </c>
      <c r="AA318">
        <f t="shared" si="510"/>
        <v>5.718951305065235</v>
      </c>
      <c r="AB318">
        <f t="shared" si="511"/>
        <v>-18382.050031499053</v>
      </c>
      <c r="AC318">
        <f t="shared" si="512"/>
        <v>124.84100419000632</v>
      </c>
      <c r="AD318">
        <f t="shared" si="513"/>
        <v>238.69332112435981</v>
      </c>
      <c r="AE318">
        <f t="shared" si="514"/>
        <v>-541.85650145027967</v>
      </c>
      <c r="AF318">
        <f t="shared" si="515"/>
        <v>-96.783707232661982</v>
      </c>
      <c r="AG318">
        <f t="shared" si="516"/>
        <v>2319.2410122510537</v>
      </c>
      <c r="AH318">
        <f t="shared" si="517"/>
        <v>-16337.914902616574</v>
      </c>
      <c r="AI318">
        <f t="shared" si="518"/>
        <v>-4.5383096951712707</v>
      </c>
      <c r="AJ318">
        <f t="shared" si="519"/>
        <v>235.2759098525795</v>
      </c>
      <c r="AK318">
        <f t="shared" si="520"/>
        <v>4.1063392775528786</v>
      </c>
      <c r="AL318">
        <f t="shared" si="521"/>
        <v>235</v>
      </c>
      <c r="AM318">
        <f t="shared" si="522"/>
        <v>16</v>
      </c>
      <c r="AN318">
        <f t="shared" si="523"/>
        <v>33</v>
      </c>
      <c r="AP318">
        <f t="shared" si="524"/>
        <v>1.61190814760021</v>
      </c>
      <c r="AQ318">
        <f t="shared" si="525"/>
        <v>2.8133104415346399E-2</v>
      </c>
      <c r="AR318" t="str">
        <f t="shared" si="526"/>
        <v>POSITIF</v>
      </c>
      <c r="AS318">
        <f t="shared" si="527"/>
        <v>1</v>
      </c>
      <c r="AT318">
        <f t="shared" si="528"/>
        <v>36</v>
      </c>
      <c r="AU318">
        <f t="shared" si="529"/>
        <v>42</v>
      </c>
      <c r="AV318">
        <f t="shared" si="530"/>
        <v>0.99849390337197308</v>
      </c>
      <c r="AW318" s="4">
        <f t="shared" si="531"/>
        <v>4.1603912640498876E-2</v>
      </c>
      <c r="AX318">
        <f t="shared" si="532"/>
        <v>1.742700617493104E-2</v>
      </c>
      <c r="AY318">
        <f t="shared" si="533"/>
        <v>0.2720698499368579</v>
      </c>
      <c r="AZ318" s="4">
        <f t="shared" si="534"/>
        <v>1.1336243747369079E-2</v>
      </c>
      <c r="BA318">
        <f t="shared" si="535"/>
        <v>366002.21409760701</v>
      </c>
      <c r="BB318" t="s">
        <v>191</v>
      </c>
      <c r="BC318">
        <f t="shared" si="536"/>
        <v>1.6702754675679863E-2</v>
      </c>
      <c r="BD318">
        <f t="shared" si="537"/>
        <v>215.86228859428834</v>
      </c>
      <c r="BE318">
        <f t="shared" si="538"/>
        <v>23.437481262591326</v>
      </c>
      <c r="BF318">
        <f t="shared" si="539"/>
        <v>-2.1954648433697111E-3</v>
      </c>
      <c r="BG318">
        <f t="shared" si="540"/>
        <v>23.435285797747955</v>
      </c>
      <c r="BH318" s="19">
        <f t="shared" si="541"/>
        <v>0.13917438857472827</v>
      </c>
      <c r="BI318">
        <f t="shared" si="542"/>
        <v>0.97315762477616474</v>
      </c>
      <c r="BJ318">
        <f t="shared" si="543"/>
        <v>8.3941576247761649</v>
      </c>
      <c r="BK318">
        <f t="shared" si="544"/>
        <v>247.49558399988013</v>
      </c>
      <c r="BL318">
        <f t="shared" si="545"/>
        <v>4.3196128249441053</v>
      </c>
      <c r="BM318">
        <f t="shared" si="546"/>
        <v>238.41678037176234</v>
      </c>
      <c r="BN318">
        <f t="shared" si="547"/>
        <v>15.894452024784156</v>
      </c>
      <c r="BO318">
        <f t="shared" si="548"/>
        <v>15</v>
      </c>
      <c r="BP318">
        <f t="shared" si="549"/>
        <v>53</v>
      </c>
      <c r="BQ318">
        <f t="shared" si="550"/>
        <v>40</v>
      </c>
      <c r="BR318">
        <f t="shared" si="551"/>
        <v>-17.514299798751537</v>
      </c>
      <c r="BS318" t="str">
        <f t="shared" si="552"/>
        <v>NEGATIF</v>
      </c>
      <c r="BT318">
        <f t="shared" si="553"/>
        <v>-0.30568219766959459</v>
      </c>
      <c r="BU318">
        <f t="shared" si="554"/>
        <v>17</v>
      </c>
      <c r="BV318">
        <f t="shared" si="555"/>
        <v>-2071</v>
      </c>
      <c r="BW318">
        <f t="shared" si="556"/>
        <v>8</v>
      </c>
      <c r="BX318" t="str">
        <f t="shared" si="557"/>
        <v>NEGATIF</v>
      </c>
      <c r="BY318">
        <f t="shared" si="558"/>
        <v>-73.90578143294826</v>
      </c>
      <c r="BZ318">
        <f t="shared" si="559"/>
        <v>106.09421856705174</v>
      </c>
      <c r="CA318">
        <f t="shared" si="560"/>
        <v>-23.514320325117865</v>
      </c>
      <c r="CB318" t="str">
        <f t="shared" si="567"/>
        <v>NEGATIF</v>
      </c>
      <c r="CC318">
        <f t="shared" si="568"/>
        <v>23</v>
      </c>
      <c r="CD318">
        <f t="shared" si="569"/>
        <v>30</v>
      </c>
      <c r="CE318">
        <f t="shared" si="570"/>
        <v>51</v>
      </c>
      <c r="CG318">
        <f t="shared" si="561"/>
        <v>4.161157809491443</v>
      </c>
      <c r="CH318">
        <f t="shared" si="562"/>
        <v>0.40902289831656774</v>
      </c>
      <c r="CI318">
        <f t="shared" si="563"/>
        <v>0.40906121640669635</v>
      </c>
    </row>
    <row r="319" spans="1:87">
      <c r="A319">
        <f t="shared" ref="A319:F319" si="592">A25</f>
        <v>7.0027777777777782</v>
      </c>
      <c r="B319">
        <f t="shared" si="592"/>
        <v>111.315</v>
      </c>
      <c r="C319">
        <f t="shared" si="592"/>
        <v>7</v>
      </c>
      <c r="D319">
        <f t="shared" si="592"/>
        <v>2013</v>
      </c>
      <c r="E319">
        <f t="shared" si="592"/>
        <v>12</v>
      </c>
      <c r="F319">
        <f t="shared" si="592"/>
        <v>2</v>
      </c>
      <c r="G319">
        <f t="shared" si="494"/>
        <v>0.12222152900771403</v>
      </c>
      <c r="H319">
        <f t="shared" ref="H319:J319" si="593">H25</f>
        <v>3</v>
      </c>
      <c r="I319">
        <f t="shared" si="593"/>
        <v>30</v>
      </c>
      <c r="J319">
        <f t="shared" si="593"/>
        <v>3.5</v>
      </c>
      <c r="L319">
        <f t="shared" ref="L319:M319" si="594">L25</f>
        <v>20</v>
      </c>
      <c r="M319">
        <f t="shared" si="594"/>
        <v>-13</v>
      </c>
      <c r="N319">
        <f t="shared" si="497"/>
        <v>2456628.354166667</v>
      </c>
      <c r="O319">
        <f t="shared" si="498"/>
        <v>7.9269203913977097E-4</v>
      </c>
      <c r="P319">
        <f t="shared" si="499"/>
        <v>2456628.3549593589</v>
      </c>
      <c r="Q319">
        <f t="shared" si="500"/>
        <v>0.1391746737675271</v>
      </c>
      <c r="R319">
        <f t="shared" si="501"/>
        <v>239.81421954775078</v>
      </c>
      <c r="S319">
        <f t="shared" si="502"/>
        <v>308.94813181442441</v>
      </c>
      <c r="T319">
        <f t="shared" si="503"/>
        <v>4.1855477242087975</v>
      </c>
      <c r="U319">
        <f t="shared" si="504"/>
        <v>5.3921621180471488</v>
      </c>
      <c r="V319">
        <f t="shared" si="505"/>
        <v>215.85741812992762</v>
      </c>
      <c r="W319">
        <f t="shared" si="506"/>
        <v>3.767422661221338</v>
      </c>
      <c r="X319">
        <f t="shared" si="507"/>
        <v>250.86128095510321</v>
      </c>
      <c r="Y319">
        <f t="shared" si="508"/>
        <v>4.3783553184370962</v>
      </c>
      <c r="Z319">
        <f t="shared" si="509"/>
        <v>327.682039690897</v>
      </c>
      <c r="AA319">
        <f t="shared" si="510"/>
        <v>5.7191304922568946</v>
      </c>
      <c r="AB319">
        <f t="shared" si="511"/>
        <v>-18348.294995050244</v>
      </c>
      <c r="AC319">
        <f t="shared" si="512"/>
        <v>124.76971481288312</v>
      </c>
      <c r="AD319">
        <f t="shared" si="513"/>
        <v>287.05848515287801</v>
      </c>
      <c r="AE319">
        <f t="shared" si="514"/>
        <v>-545.83865530947389</v>
      </c>
      <c r="AF319">
        <f t="shared" si="515"/>
        <v>-96.974197874043597</v>
      </c>
      <c r="AG319">
        <f t="shared" si="516"/>
        <v>2308.2926593200145</v>
      </c>
      <c r="AH319">
        <f t="shared" si="517"/>
        <v>-16270.986988947989</v>
      </c>
      <c r="AI319">
        <f t="shared" si="518"/>
        <v>-4.5197186080411083</v>
      </c>
      <c r="AJ319">
        <f t="shared" si="519"/>
        <v>235.29450093970968</v>
      </c>
      <c r="AK319">
        <f t="shared" si="520"/>
        <v>4.1066637532348258</v>
      </c>
      <c r="AL319">
        <f t="shared" si="521"/>
        <v>235</v>
      </c>
      <c r="AM319">
        <f t="shared" si="522"/>
        <v>17</v>
      </c>
      <c r="AN319">
        <f t="shared" si="523"/>
        <v>40</v>
      </c>
      <c r="AP319">
        <f t="shared" si="524"/>
        <v>1.6116680858809698</v>
      </c>
      <c r="AQ319">
        <f t="shared" si="525"/>
        <v>2.8128914547937658E-2</v>
      </c>
      <c r="AR319" t="str">
        <f t="shared" si="526"/>
        <v>POSITIF</v>
      </c>
      <c r="AS319">
        <f t="shared" si="527"/>
        <v>1</v>
      </c>
      <c r="AT319">
        <f t="shared" si="528"/>
        <v>36</v>
      </c>
      <c r="AU319">
        <f t="shared" si="529"/>
        <v>42</v>
      </c>
      <c r="AV319">
        <f t="shared" si="530"/>
        <v>0.99861594017119559</v>
      </c>
      <c r="AW319" s="4">
        <f t="shared" si="531"/>
        <v>4.160899750713315E-2</v>
      </c>
      <c r="AX319">
        <f t="shared" si="532"/>
        <v>1.7429136118886069E-2</v>
      </c>
      <c r="AY319">
        <f t="shared" si="533"/>
        <v>0.27210309943515021</v>
      </c>
      <c r="AZ319" s="4">
        <f t="shared" si="534"/>
        <v>1.1337629143131259E-2</v>
      </c>
      <c r="BA319">
        <f t="shared" si="535"/>
        <v>365957.49098145927</v>
      </c>
      <c r="BB319" t="s">
        <v>191</v>
      </c>
      <c r="BC319">
        <f t="shared" si="536"/>
        <v>1.6702754663701764E-2</v>
      </c>
      <c r="BD319">
        <f t="shared" si="537"/>
        <v>215.86173699255502</v>
      </c>
      <c r="BE319">
        <f t="shared" si="538"/>
        <v>23.437481258882631</v>
      </c>
      <c r="BF319">
        <f t="shared" si="539"/>
        <v>-2.1955144152231106E-3</v>
      </c>
      <c r="BG319">
        <f t="shared" si="540"/>
        <v>23.435285744467407</v>
      </c>
      <c r="BH319" s="19">
        <f t="shared" si="541"/>
        <v>0.1391746737675271</v>
      </c>
      <c r="BI319">
        <f t="shared" si="542"/>
        <v>1.223842113620291</v>
      </c>
      <c r="BJ319">
        <f t="shared" si="543"/>
        <v>8.6448421136202906</v>
      </c>
      <c r="BK319">
        <f t="shared" si="544"/>
        <v>251.23920409754319</v>
      </c>
      <c r="BL319">
        <f t="shared" si="545"/>
        <v>4.3849513215921574</v>
      </c>
      <c r="BM319">
        <f t="shared" si="546"/>
        <v>238.4334276067612</v>
      </c>
      <c r="BN319">
        <f t="shared" si="547"/>
        <v>15.895561840450746</v>
      </c>
      <c r="BO319">
        <f t="shared" si="548"/>
        <v>15</v>
      </c>
      <c r="BP319">
        <f t="shared" si="549"/>
        <v>53</v>
      </c>
      <c r="BQ319">
        <f t="shared" si="550"/>
        <v>44</v>
      </c>
      <c r="BR319">
        <f t="shared" si="551"/>
        <v>-17.518946726104229</v>
      </c>
      <c r="BS319" t="str">
        <f t="shared" si="552"/>
        <v>NEGATIF</v>
      </c>
      <c r="BT319">
        <f t="shared" si="553"/>
        <v>-0.30576330185200001</v>
      </c>
      <c r="BU319">
        <f t="shared" si="554"/>
        <v>17</v>
      </c>
      <c r="BV319">
        <f t="shared" si="555"/>
        <v>-2072</v>
      </c>
      <c r="BW319">
        <f t="shared" si="556"/>
        <v>51</v>
      </c>
      <c r="BX319" t="str">
        <f t="shared" si="557"/>
        <v>NEGATIF</v>
      </c>
      <c r="BY319">
        <f t="shared" si="558"/>
        <v>-73.855495597510156</v>
      </c>
      <c r="BZ319">
        <f t="shared" si="559"/>
        <v>106.14450440248984</v>
      </c>
      <c r="CA319">
        <f t="shared" si="560"/>
        <v>-19.944653148025921</v>
      </c>
      <c r="CB319" t="str">
        <f t="shared" si="567"/>
        <v>NEGATIF</v>
      </c>
      <c r="CC319">
        <f t="shared" si="568"/>
        <v>19</v>
      </c>
      <c r="CD319">
        <f t="shared" si="569"/>
        <v>56</v>
      </c>
      <c r="CE319">
        <f t="shared" si="570"/>
        <v>40</v>
      </c>
      <c r="CG319">
        <f t="shared" si="561"/>
        <v>4.1614483585535265</v>
      </c>
      <c r="CH319">
        <f t="shared" si="562"/>
        <v>0.40902289738664677</v>
      </c>
      <c r="CI319">
        <f t="shared" si="563"/>
        <v>0.4090612163419674</v>
      </c>
    </row>
    <row r="320" spans="1:87">
      <c r="A320">
        <f t="shared" ref="A320:F320" si="595">A26</f>
        <v>7.0027777777777782</v>
      </c>
      <c r="B320">
        <f t="shared" si="595"/>
        <v>111.315</v>
      </c>
      <c r="C320">
        <f t="shared" si="595"/>
        <v>7</v>
      </c>
      <c r="D320">
        <f t="shared" si="595"/>
        <v>2013</v>
      </c>
      <c r="E320">
        <f t="shared" si="595"/>
        <v>12</v>
      </c>
      <c r="F320">
        <f t="shared" si="595"/>
        <v>2</v>
      </c>
      <c r="G320">
        <f t="shared" si="494"/>
        <v>0.12222152900771403</v>
      </c>
      <c r="H320">
        <f t="shared" ref="H320:J320" si="596">H26</f>
        <v>3</v>
      </c>
      <c r="I320">
        <f t="shared" si="596"/>
        <v>45</v>
      </c>
      <c r="J320">
        <f t="shared" si="596"/>
        <v>3.75</v>
      </c>
      <c r="L320">
        <f t="shared" ref="L320:M320" si="597">L26</f>
        <v>20</v>
      </c>
      <c r="M320">
        <f t="shared" si="597"/>
        <v>-13</v>
      </c>
      <c r="N320">
        <f t="shared" si="497"/>
        <v>2456628.3645833335</v>
      </c>
      <c r="O320">
        <f t="shared" si="498"/>
        <v>7.9269203913977097E-4</v>
      </c>
      <c r="P320">
        <f t="shared" si="499"/>
        <v>2456628.3653760254</v>
      </c>
      <c r="Q320">
        <f t="shared" si="500"/>
        <v>0.13917495896031318</v>
      </c>
      <c r="R320">
        <f t="shared" si="501"/>
        <v>239.81421954775078</v>
      </c>
      <c r="S320">
        <f t="shared" si="502"/>
        <v>309.08422548367525</v>
      </c>
      <c r="T320">
        <f t="shared" si="503"/>
        <v>4.1855477242087975</v>
      </c>
      <c r="U320">
        <f t="shared" si="504"/>
        <v>5.394537400666696</v>
      </c>
      <c r="V320">
        <f t="shared" si="505"/>
        <v>215.85686652658194</v>
      </c>
      <c r="W320">
        <f t="shared" si="506"/>
        <v>3.7674130339267911</v>
      </c>
      <c r="X320">
        <f t="shared" si="507"/>
        <v>250.87154811471555</v>
      </c>
      <c r="Y320">
        <f t="shared" si="508"/>
        <v>4.3785345141771597</v>
      </c>
      <c r="Z320">
        <f t="shared" si="509"/>
        <v>327.69230636026259</v>
      </c>
      <c r="AA320">
        <f t="shared" si="510"/>
        <v>5.7193096794405376</v>
      </c>
      <c r="AB320">
        <f t="shared" si="511"/>
        <v>-18314.440619353369</v>
      </c>
      <c r="AC320">
        <f t="shared" si="512"/>
        <v>124.68527300878775</v>
      </c>
      <c r="AD320">
        <f t="shared" si="513"/>
        <v>335.30261068968821</v>
      </c>
      <c r="AE320">
        <f t="shared" si="514"/>
        <v>-549.7632756441302</v>
      </c>
      <c r="AF320">
        <f t="shared" si="515"/>
        <v>-97.17013798159536</v>
      </c>
      <c r="AG320">
        <f t="shared" si="516"/>
        <v>2297.326436566424</v>
      </c>
      <c r="AH320">
        <f t="shared" si="517"/>
        <v>-16204.059712714197</v>
      </c>
      <c r="AI320">
        <f t="shared" si="518"/>
        <v>-4.5011276979761661</v>
      </c>
      <c r="AJ320">
        <f t="shared" si="519"/>
        <v>235.31309184977462</v>
      </c>
      <c r="AK320">
        <f t="shared" si="520"/>
        <v>4.1069882258264014</v>
      </c>
      <c r="AL320">
        <f t="shared" si="521"/>
        <v>235</v>
      </c>
      <c r="AM320">
        <f t="shared" si="522"/>
        <v>18</v>
      </c>
      <c r="AN320">
        <f t="shared" si="523"/>
        <v>47</v>
      </c>
      <c r="AP320">
        <f t="shared" si="524"/>
        <v>1.611326430126135</v>
      </c>
      <c r="AQ320">
        <f t="shared" si="525"/>
        <v>2.8122951530107406E-2</v>
      </c>
      <c r="AR320" t="str">
        <f t="shared" si="526"/>
        <v>POSITIF</v>
      </c>
      <c r="AS320">
        <f t="shared" si="527"/>
        <v>1</v>
      </c>
      <c r="AT320">
        <f t="shared" si="528"/>
        <v>36</v>
      </c>
      <c r="AU320">
        <f t="shared" si="529"/>
        <v>40</v>
      </c>
      <c r="AV320">
        <f t="shared" si="530"/>
        <v>0.99873774221906819</v>
      </c>
      <c r="AW320" s="4">
        <f t="shared" si="531"/>
        <v>4.1614072592461172E-2</v>
      </c>
      <c r="AX320">
        <f t="shared" si="532"/>
        <v>1.7431261965657117E-2</v>
      </c>
      <c r="AY320">
        <f t="shared" si="533"/>
        <v>0.27213628497319675</v>
      </c>
      <c r="AZ320" s="4">
        <f t="shared" si="534"/>
        <v>1.1339011873883198E-2</v>
      </c>
      <c r="BA320">
        <f t="shared" si="535"/>
        <v>365912.86479376093</v>
      </c>
      <c r="BB320" t="s">
        <v>191</v>
      </c>
      <c r="BC320">
        <f t="shared" si="536"/>
        <v>1.6702754651723668E-2</v>
      </c>
      <c r="BD320">
        <f t="shared" si="537"/>
        <v>215.86118539084637</v>
      </c>
      <c r="BE320">
        <f t="shared" si="538"/>
        <v>23.437481255173935</v>
      </c>
      <c r="BF320">
        <f t="shared" si="539"/>
        <v>-2.1955639709173376E-3</v>
      </c>
      <c r="BG320">
        <f t="shared" si="540"/>
        <v>23.435285691203017</v>
      </c>
      <c r="BH320" s="19">
        <f t="shared" si="541"/>
        <v>0.13917495896031318</v>
      </c>
      <c r="BI320">
        <f t="shared" si="542"/>
        <v>1.4745265912575027</v>
      </c>
      <c r="BJ320">
        <f t="shared" si="543"/>
        <v>8.8955265912575037</v>
      </c>
      <c r="BK320">
        <f t="shared" si="544"/>
        <v>254.98282383146773</v>
      </c>
      <c r="BL320">
        <f t="shared" si="545"/>
        <v>4.4502898118917749</v>
      </c>
      <c r="BM320">
        <f t="shared" si="546"/>
        <v>238.45007503739487</v>
      </c>
      <c r="BN320">
        <f t="shared" si="547"/>
        <v>15.896671669159657</v>
      </c>
      <c r="BO320">
        <f t="shared" si="548"/>
        <v>15</v>
      </c>
      <c r="BP320">
        <f t="shared" si="549"/>
        <v>53</v>
      </c>
      <c r="BQ320">
        <f t="shared" si="550"/>
        <v>48</v>
      </c>
      <c r="BR320">
        <f t="shared" si="551"/>
        <v>-17.523690354565144</v>
      </c>
      <c r="BS320" t="str">
        <f t="shared" si="552"/>
        <v>NEGATIF</v>
      </c>
      <c r="BT320">
        <f t="shared" si="553"/>
        <v>-0.30584609378713429</v>
      </c>
      <c r="BU320">
        <f t="shared" si="554"/>
        <v>17</v>
      </c>
      <c r="BV320">
        <f t="shared" si="555"/>
        <v>-2072</v>
      </c>
      <c r="BW320">
        <f t="shared" si="556"/>
        <v>34</v>
      </c>
      <c r="BX320" t="str">
        <f t="shared" si="557"/>
        <v>NEGATIF</v>
      </c>
      <c r="BY320">
        <f t="shared" si="558"/>
        <v>-73.734197301431593</v>
      </c>
      <c r="BZ320">
        <f t="shared" si="559"/>
        <v>106.26580269856841</v>
      </c>
      <c r="CA320">
        <f t="shared" si="560"/>
        <v>-16.37663333345041</v>
      </c>
      <c r="CB320" t="str">
        <f t="shared" si="567"/>
        <v>NEGATIF</v>
      </c>
      <c r="CC320">
        <f t="shared" si="568"/>
        <v>16</v>
      </c>
      <c r="CD320">
        <f t="shared" si="569"/>
        <v>22</v>
      </c>
      <c r="CE320">
        <f t="shared" si="570"/>
        <v>35</v>
      </c>
      <c r="CG320">
        <f t="shared" si="561"/>
        <v>4.1617389110300813</v>
      </c>
      <c r="CH320">
        <f t="shared" si="562"/>
        <v>0.40902289645700773</v>
      </c>
      <c r="CI320">
        <f t="shared" si="563"/>
        <v>0.40906121627723846</v>
      </c>
    </row>
    <row r="321" spans="1:87">
      <c r="A321">
        <f t="shared" ref="A321:F321" si="598">A27</f>
        <v>7.0027777777777782</v>
      </c>
      <c r="B321">
        <f t="shared" si="598"/>
        <v>111.315</v>
      </c>
      <c r="C321">
        <f t="shared" si="598"/>
        <v>7</v>
      </c>
      <c r="D321">
        <f t="shared" si="598"/>
        <v>2013</v>
      </c>
      <c r="E321">
        <f t="shared" si="598"/>
        <v>12</v>
      </c>
      <c r="F321">
        <f t="shared" si="598"/>
        <v>2</v>
      </c>
      <c r="G321">
        <f t="shared" si="494"/>
        <v>0.12222152900771403</v>
      </c>
      <c r="H321">
        <f t="shared" ref="H321:J321" si="599">H27</f>
        <v>4</v>
      </c>
      <c r="I321">
        <f t="shared" si="599"/>
        <v>0</v>
      </c>
      <c r="J321">
        <f t="shared" si="599"/>
        <v>4</v>
      </c>
      <c r="L321">
        <f t="shared" ref="L321:M321" si="600">L27</f>
        <v>20</v>
      </c>
      <c r="M321">
        <f t="shared" si="600"/>
        <v>-13</v>
      </c>
      <c r="N321">
        <f t="shared" si="497"/>
        <v>2456628.375</v>
      </c>
      <c r="O321">
        <f t="shared" si="498"/>
        <v>7.9269203913977097E-4</v>
      </c>
      <c r="P321">
        <f t="shared" si="499"/>
        <v>2456628.3757926919</v>
      </c>
      <c r="Q321">
        <f t="shared" si="500"/>
        <v>0.13917524415309923</v>
      </c>
      <c r="R321">
        <f t="shared" si="501"/>
        <v>239.81421954775078</v>
      </c>
      <c r="S321">
        <f t="shared" si="502"/>
        <v>309.22031915292609</v>
      </c>
      <c r="T321">
        <f t="shared" si="503"/>
        <v>4.1855477242087975</v>
      </c>
      <c r="U321">
        <f t="shared" si="504"/>
        <v>5.396912683286244</v>
      </c>
      <c r="V321">
        <f t="shared" si="505"/>
        <v>215.85631492323631</v>
      </c>
      <c r="W321">
        <f t="shared" si="506"/>
        <v>3.7674034066322446</v>
      </c>
      <c r="X321">
        <f t="shared" si="507"/>
        <v>250.88181527432607</v>
      </c>
      <c r="Y321">
        <f t="shared" si="508"/>
        <v>4.3787137099171911</v>
      </c>
      <c r="Z321">
        <f t="shared" si="509"/>
        <v>327.70257302962727</v>
      </c>
      <c r="AA321">
        <f t="shared" si="510"/>
        <v>5.7194888666241654</v>
      </c>
      <c r="AB321">
        <f t="shared" si="511"/>
        <v>-18280.487093903554</v>
      </c>
      <c r="AC321">
        <f t="shared" si="512"/>
        <v>124.58768767616756</v>
      </c>
      <c r="AD321">
        <f t="shared" si="513"/>
        <v>383.40535806845105</v>
      </c>
      <c r="AE321">
        <f t="shared" si="514"/>
        <v>-553.6299489643269</v>
      </c>
      <c r="AF321">
        <f t="shared" si="515"/>
        <v>-97.371522588194608</v>
      </c>
      <c r="AG321">
        <f t="shared" si="516"/>
        <v>2286.3424262848953</v>
      </c>
      <c r="AH321">
        <f t="shared" si="517"/>
        <v>-16137.153093426559</v>
      </c>
      <c r="AI321">
        <f t="shared" si="518"/>
        <v>-4.4825425259518221</v>
      </c>
      <c r="AJ321">
        <f t="shared" si="519"/>
        <v>235.33167702179895</v>
      </c>
      <c r="AK321">
        <f t="shared" si="520"/>
        <v>4.1073125982702754</v>
      </c>
      <c r="AL321">
        <f t="shared" si="521"/>
        <v>235</v>
      </c>
      <c r="AM321">
        <f t="shared" si="522"/>
        <v>19</v>
      </c>
      <c r="AN321">
        <f t="shared" si="523"/>
        <v>54</v>
      </c>
      <c r="AP321">
        <f t="shared" si="524"/>
        <v>1.6164999266824778</v>
      </c>
      <c r="AQ321">
        <f t="shared" si="525"/>
        <v>2.8213246078856176E-2</v>
      </c>
      <c r="AR321" t="str">
        <f t="shared" si="526"/>
        <v>POSITIF</v>
      </c>
      <c r="AS321">
        <f t="shared" si="527"/>
        <v>1</v>
      </c>
      <c r="AT321">
        <f t="shared" si="528"/>
        <v>36</v>
      </c>
      <c r="AU321">
        <f t="shared" si="529"/>
        <v>59</v>
      </c>
      <c r="AV321">
        <f t="shared" si="530"/>
        <v>0.99885930858927774</v>
      </c>
      <c r="AW321" s="4">
        <f t="shared" si="531"/>
        <v>4.1619137857886575E-2</v>
      </c>
      <c r="AX321">
        <f t="shared" si="532"/>
        <v>1.7433383699076974E-2</v>
      </c>
      <c r="AY321">
        <f t="shared" si="533"/>
        <v>0.27216940629862568</v>
      </c>
      <c r="AZ321" s="4">
        <f t="shared" si="534"/>
        <v>1.1340391929109404E-2</v>
      </c>
      <c r="BA321">
        <f t="shared" si="535"/>
        <v>365868.33580684714</v>
      </c>
      <c r="BB321" t="s">
        <v>191</v>
      </c>
      <c r="BC321">
        <f t="shared" si="536"/>
        <v>1.6702754639745569E-2</v>
      </c>
      <c r="BD321">
        <f t="shared" si="537"/>
        <v>215.86063378913778</v>
      </c>
      <c r="BE321">
        <f t="shared" si="538"/>
        <v>23.43748125146524</v>
      </c>
      <c r="BF321">
        <f t="shared" si="539"/>
        <v>-2.1956135104500823E-3</v>
      </c>
      <c r="BG321">
        <f t="shared" si="540"/>
        <v>23.435285637954788</v>
      </c>
      <c r="BH321" s="19">
        <f t="shared" si="541"/>
        <v>0.13917524415309923</v>
      </c>
      <c r="BI321">
        <f t="shared" si="542"/>
        <v>1.7252110688947142</v>
      </c>
      <c r="BJ321">
        <f t="shared" si="543"/>
        <v>9.1462110688947149</v>
      </c>
      <c r="BK321">
        <f t="shared" si="544"/>
        <v>258.72644834958288</v>
      </c>
      <c r="BL321">
        <f t="shared" si="545"/>
        <v>4.5156283856912705</v>
      </c>
      <c r="BM321">
        <f t="shared" si="546"/>
        <v>238.46671768383783</v>
      </c>
      <c r="BN321">
        <f t="shared" si="547"/>
        <v>15.897781178922521</v>
      </c>
      <c r="BO321">
        <f t="shared" si="548"/>
        <v>15</v>
      </c>
      <c r="BP321">
        <f t="shared" si="549"/>
        <v>53</v>
      </c>
      <c r="BQ321">
        <f t="shared" si="550"/>
        <v>52</v>
      </c>
      <c r="BR321">
        <f t="shared" si="551"/>
        <v>-17.523072980406109</v>
      </c>
      <c r="BS321" t="str">
        <f t="shared" si="552"/>
        <v>NEGATIF</v>
      </c>
      <c r="BT321">
        <f t="shared" si="553"/>
        <v>-0.30583531857534241</v>
      </c>
      <c r="BU321">
        <f t="shared" si="554"/>
        <v>17</v>
      </c>
      <c r="BV321">
        <f t="shared" si="555"/>
        <v>-2072</v>
      </c>
      <c r="BW321">
        <f t="shared" si="556"/>
        <v>36</v>
      </c>
      <c r="BX321" t="str">
        <f t="shared" si="557"/>
        <v>NEGATIF</v>
      </c>
      <c r="BY321">
        <f t="shared" si="558"/>
        <v>-73.55081804800669</v>
      </c>
      <c r="BZ321">
        <f t="shared" si="559"/>
        <v>106.44918195199331</v>
      </c>
      <c r="CA321">
        <f t="shared" si="560"/>
        <v>-12.81120439913429</v>
      </c>
      <c r="CB321" t="str">
        <f t="shared" si="567"/>
        <v>NEGATIF</v>
      </c>
      <c r="CC321">
        <f t="shared" si="568"/>
        <v>12</v>
      </c>
      <c r="CD321">
        <f t="shared" si="569"/>
        <v>48</v>
      </c>
      <c r="CE321">
        <f t="shared" si="570"/>
        <v>40</v>
      </c>
      <c r="CG321">
        <f t="shared" si="561"/>
        <v>4.1620293800067563</v>
      </c>
      <c r="CH321">
        <f t="shared" si="562"/>
        <v>0.40902289552765086</v>
      </c>
      <c r="CI321">
        <f t="shared" si="563"/>
        <v>0.40906121621250952</v>
      </c>
    </row>
    <row r="322" spans="1:87">
      <c r="A322">
        <f t="shared" ref="A322:F322" si="601">A28</f>
        <v>7.0027777777777782</v>
      </c>
      <c r="B322">
        <f t="shared" si="601"/>
        <v>111.315</v>
      </c>
      <c r="C322">
        <f t="shared" si="601"/>
        <v>7</v>
      </c>
      <c r="D322">
        <f t="shared" si="601"/>
        <v>2013</v>
      </c>
      <c r="E322">
        <f t="shared" si="601"/>
        <v>12</v>
      </c>
      <c r="F322">
        <f t="shared" si="601"/>
        <v>2</v>
      </c>
      <c r="G322">
        <f t="shared" si="494"/>
        <v>0.12222152900771403</v>
      </c>
      <c r="H322">
        <f t="shared" ref="H322:J322" si="602">H28</f>
        <v>4</v>
      </c>
      <c r="I322">
        <f t="shared" si="602"/>
        <v>15</v>
      </c>
      <c r="J322">
        <f t="shared" si="602"/>
        <v>4.25</v>
      </c>
      <c r="L322">
        <f t="shared" ref="L322:M322" si="603">L28</f>
        <v>20</v>
      </c>
      <c r="M322">
        <f t="shared" si="603"/>
        <v>-13</v>
      </c>
      <c r="N322">
        <f t="shared" si="497"/>
        <v>2456628.385416667</v>
      </c>
      <c r="O322">
        <f t="shared" si="498"/>
        <v>7.9269203913977097E-4</v>
      </c>
      <c r="P322">
        <f t="shared" si="499"/>
        <v>2456628.3862093589</v>
      </c>
      <c r="Q322">
        <f t="shared" si="500"/>
        <v>0.13917552934589805</v>
      </c>
      <c r="R322">
        <f t="shared" si="501"/>
        <v>239.81421954775078</v>
      </c>
      <c r="S322">
        <f t="shared" si="502"/>
        <v>309.35641282827419</v>
      </c>
      <c r="T322">
        <f t="shared" si="503"/>
        <v>4.1855477242087975</v>
      </c>
      <c r="U322">
        <f t="shared" si="504"/>
        <v>5.3992879660122082</v>
      </c>
      <c r="V322">
        <f t="shared" si="505"/>
        <v>215.85576331986601</v>
      </c>
      <c r="W322">
        <f t="shared" si="506"/>
        <v>3.7673937793372678</v>
      </c>
      <c r="X322">
        <f t="shared" si="507"/>
        <v>250.89208243439771</v>
      </c>
      <c r="Y322">
        <f t="shared" si="508"/>
        <v>4.3788929056652703</v>
      </c>
      <c r="Z322">
        <f t="shared" si="509"/>
        <v>327.71283969945125</v>
      </c>
      <c r="AA322">
        <f t="shared" si="510"/>
        <v>5.7196680538158091</v>
      </c>
      <c r="AB322">
        <f t="shared" si="511"/>
        <v>-18246.434608737592</v>
      </c>
      <c r="AC322">
        <f t="shared" si="512"/>
        <v>124.47696909656665</v>
      </c>
      <c r="AD322">
        <f t="shared" si="513"/>
        <v>431.34644723855109</v>
      </c>
      <c r="AE322">
        <f t="shared" si="514"/>
        <v>-557.4382678782863</v>
      </c>
      <c r="AF322">
        <f t="shared" si="515"/>
        <v>-97.578346585591305</v>
      </c>
      <c r="AG322">
        <f t="shared" si="516"/>
        <v>2275.340710902768</v>
      </c>
      <c r="AH322">
        <f t="shared" si="517"/>
        <v>-16070.287095963587</v>
      </c>
      <c r="AI322">
        <f t="shared" si="518"/>
        <v>-4.4639686377676631</v>
      </c>
      <c r="AJ322">
        <f t="shared" si="519"/>
        <v>235.35025090998312</v>
      </c>
      <c r="AK322">
        <f t="shared" si="520"/>
        <v>4.1076367737739865</v>
      </c>
      <c r="AL322">
        <f t="shared" si="521"/>
        <v>235</v>
      </c>
      <c r="AM322">
        <f t="shared" si="522"/>
        <v>21</v>
      </c>
      <c r="AN322">
        <f t="shared" si="523"/>
        <v>0</v>
      </c>
      <c r="AP322">
        <f t="shared" si="524"/>
        <v>1.6087367842830809</v>
      </c>
      <c r="AQ322">
        <f t="shared" si="525"/>
        <v>2.8077753683685525E-2</v>
      </c>
      <c r="AR322" t="str">
        <f t="shared" si="526"/>
        <v>POSITIF</v>
      </c>
      <c r="AS322">
        <f t="shared" si="527"/>
        <v>1</v>
      </c>
      <c r="AT322">
        <f t="shared" si="528"/>
        <v>36</v>
      </c>
      <c r="AU322">
        <f t="shared" si="529"/>
        <v>31</v>
      </c>
      <c r="AV322">
        <f t="shared" si="530"/>
        <v>0.99898063835668849</v>
      </c>
      <c r="AW322" s="4">
        <f t="shared" si="531"/>
        <v>4.1624193264862018E-2</v>
      </c>
      <c r="AX322">
        <f t="shared" si="532"/>
        <v>1.7435501302998969E-2</v>
      </c>
      <c r="AY322">
        <f t="shared" si="533"/>
        <v>0.27220246315938579</v>
      </c>
      <c r="AZ322" s="4">
        <f t="shared" si="534"/>
        <v>1.1341769298307741E-2</v>
      </c>
      <c r="BA322">
        <f t="shared" si="535"/>
        <v>365823.90429246187</v>
      </c>
      <c r="BB322" t="s">
        <v>191</v>
      </c>
      <c r="BC322">
        <f t="shared" si="536"/>
        <v>1.6702754627767474E-2</v>
      </c>
      <c r="BD322">
        <f t="shared" si="537"/>
        <v>215.86008218740452</v>
      </c>
      <c r="BE322">
        <f t="shared" si="538"/>
        <v>23.437481247756544</v>
      </c>
      <c r="BF322">
        <f t="shared" si="539"/>
        <v>-2.1956630338190596E-3</v>
      </c>
      <c r="BG322">
        <f t="shared" si="540"/>
        <v>23.435285584722724</v>
      </c>
      <c r="BH322" s="19">
        <f t="shared" si="541"/>
        <v>0.13917552934589805</v>
      </c>
      <c r="BI322">
        <f t="shared" si="542"/>
        <v>1.9758955577388406</v>
      </c>
      <c r="BJ322">
        <f t="shared" si="543"/>
        <v>9.3968955577388407</v>
      </c>
      <c r="BK322">
        <f t="shared" si="544"/>
        <v>262.47008278665157</v>
      </c>
      <c r="BL322">
        <f t="shared" si="545"/>
        <v>4.580967132609163</v>
      </c>
      <c r="BM322">
        <f t="shared" si="546"/>
        <v>238.48335057943103</v>
      </c>
      <c r="BN322">
        <f t="shared" si="547"/>
        <v>15.898890038628736</v>
      </c>
      <c r="BO322">
        <f t="shared" si="548"/>
        <v>15</v>
      </c>
      <c r="BP322">
        <f t="shared" si="549"/>
        <v>53</v>
      </c>
      <c r="BQ322">
        <f t="shared" si="550"/>
        <v>56</v>
      </c>
      <c r="BR322">
        <f t="shared" si="551"/>
        <v>-17.535018342960203</v>
      </c>
      <c r="BS322" t="str">
        <f t="shared" si="552"/>
        <v>NEGATIF</v>
      </c>
      <c r="BT322">
        <f t="shared" si="553"/>
        <v>-0.30604380448225582</v>
      </c>
      <c r="BU322">
        <f t="shared" si="554"/>
        <v>17</v>
      </c>
      <c r="BV322">
        <f t="shared" si="555"/>
        <v>-2073</v>
      </c>
      <c r="BW322">
        <f t="shared" si="556"/>
        <v>53</v>
      </c>
      <c r="BX322" t="str">
        <f t="shared" si="557"/>
        <v>NEGATIF</v>
      </c>
      <c r="BY322">
        <f t="shared" si="558"/>
        <v>-73.288864105800712</v>
      </c>
      <c r="BZ322">
        <f t="shared" si="559"/>
        <v>106.71113589419929</v>
      </c>
      <c r="CA322">
        <f t="shared" si="560"/>
        <v>-9.250713677702409</v>
      </c>
      <c r="CB322" t="str">
        <f t="shared" si="567"/>
        <v>NEGATIF</v>
      </c>
      <c r="CC322">
        <f t="shared" si="568"/>
        <v>9</v>
      </c>
      <c r="CD322">
        <f t="shared" si="569"/>
        <v>15</v>
      </c>
      <c r="CE322">
        <f t="shared" si="570"/>
        <v>2</v>
      </c>
      <c r="CG322">
        <f t="shared" si="561"/>
        <v>4.1623196787989984</v>
      </c>
      <c r="CH322">
        <f t="shared" si="562"/>
        <v>0.40902289459857605</v>
      </c>
      <c r="CI322">
        <f t="shared" si="563"/>
        <v>0.40906121614778057</v>
      </c>
    </row>
    <row r="323" spans="1:87">
      <c r="A323">
        <f t="shared" ref="A323:F323" si="604">A29</f>
        <v>7.0027777777777782</v>
      </c>
      <c r="B323">
        <f t="shared" si="604"/>
        <v>111.315</v>
      </c>
      <c r="C323">
        <f t="shared" si="604"/>
        <v>7</v>
      </c>
      <c r="D323">
        <f t="shared" si="604"/>
        <v>2013</v>
      </c>
      <c r="E323">
        <f t="shared" si="604"/>
        <v>12</v>
      </c>
      <c r="F323">
        <f t="shared" si="604"/>
        <v>2</v>
      </c>
      <c r="G323">
        <f t="shared" si="494"/>
        <v>0.12222152900771403</v>
      </c>
      <c r="H323">
        <f t="shared" ref="H323:J323" si="605">H29</f>
        <v>4</v>
      </c>
      <c r="I323">
        <f t="shared" si="605"/>
        <v>30</v>
      </c>
      <c r="J323">
        <f t="shared" si="605"/>
        <v>4.5</v>
      </c>
      <c r="L323">
        <f t="shared" ref="L323:M323" si="606">L29</f>
        <v>20</v>
      </c>
      <c r="M323">
        <f t="shared" si="606"/>
        <v>-13</v>
      </c>
      <c r="N323">
        <f t="shared" si="497"/>
        <v>2456628.3958333335</v>
      </c>
      <c r="O323">
        <f t="shared" si="498"/>
        <v>7.9269203913977097E-4</v>
      </c>
      <c r="P323">
        <f t="shared" si="499"/>
        <v>2456628.3966260254</v>
      </c>
      <c r="Q323">
        <f t="shared" si="500"/>
        <v>0.13917581453868413</v>
      </c>
      <c r="R323">
        <f t="shared" si="501"/>
        <v>239.81421954775078</v>
      </c>
      <c r="S323">
        <f t="shared" si="502"/>
        <v>309.49250649752503</v>
      </c>
      <c r="T323">
        <f t="shared" si="503"/>
        <v>4.1855477242087975</v>
      </c>
      <c r="U323">
        <f t="shared" si="504"/>
        <v>5.4016632486317553</v>
      </c>
      <c r="V323">
        <f t="shared" si="505"/>
        <v>215.85521171652039</v>
      </c>
      <c r="W323">
        <f t="shared" si="506"/>
        <v>3.7673841520427218</v>
      </c>
      <c r="X323">
        <f t="shared" si="507"/>
        <v>250.90234959400914</v>
      </c>
      <c r="Y323">
        <f t="shared" si="508"/>
        <v>4.3790721014053178</v>
      </c>
      <c r="Z323">
        <f t="shared" si="509"/>
        <v>327.72310636881775</v>
      </c>
      <c r="AA323">
        <f t="shared" si="510"/>
        <v>5.7198472409994681</v>
      </c>
      <c r="AB323">
        <f t="shared" si="511"/>
        <v>-18212.283359029625</v>
      </c>
      <c r="AC323">
        <f t="shared" si="512"/>
        <v>124.35312895116699</v>
      </c>
      <c r="AD323">
        <f t="shared" si="513"/>
        <v>479.10565985192335</v>
      </c>
      <c r="AE323">
        <f t="shared" si="514"/>
        <v>-561.18783063550438</v>
      </c>
      <c r="AF323">
        <f t="shared" si="515"/>
        <v>-97.790604695632709</v>
      </c>
      <c r="AG323">
        <f t="shared" si="516"/>
        <v>2264.321374463344</v>
      </c>
      <c r="AH323">
        <f t="shared" si="517"/>
        <v>-16003.481631094328</v>
      </c>
      <c r="AI323">
        <f t="shared" si="518"/>
        <v>-4.4454115641928684</v>
      </c>
      <c r="AJ323">
        <f t="shared" si="519"/>
        <v>235.3688079835579</v>
      </c>
      <c r="AK323">
        <f t="shared" si="520"/>
        <v>4.1079606558074007</v>
      </c>
      <c r="AL323">
        <f t="shared" si="521"/>
        <v>235</v>
      </c>
      <c r="AM323">
        <f t="shared" si="522"/>
        <v>22</v>
      </c>
      <c r="AN323">
        <f t="shared" si="523"/>
        <v>7</v>
      </c>
      <c r="AP323">
        <f t="shared" si="524"/>
        <v>1.6186505352205427</v>
      </c>
      <c r="AQ323">
        <f t="shared" si="525"/>
        <v>2.8250781278766908E-2</v>
      </c>
      <c r="AR323" t="str">
        <f t="shared" si="526"/>
        <v>POSITIF</v>
      </c>
      <c r="AS323">
        <f t="shared" si="527"/>
        <v>1</v>
      </c>
      <c r="AT323">
        <f t="shared" si="528"/>
        <v>37</v>
      </c>
      <c r="AU323">
        <f t="shared" si="529"/>
        <v>7</v>
      </c>
      <c r="AV323">
        <f t="shared" si="530"/>
        <v>0.99910173058109142</v>
      </c>
      <c r="AW323" s="4">
        <f t="shared" si="531"/>
        <v>4.1629238774212145E-2</v>
      </c>
      <c r="AX323">
        <f t="shared" si="532"/>
        <v>1.7437614761013364E-2</v>
      </c>
      <c r="AY323">
        <f t="shared" si="533"/>
        <v>0.27223545529931947</v>
      </c>
      <c r="AZ323" s="4">
        <f t="shared" si="534"/>
        <v>1.1343143970804978E-2</v>
      </c>
      <c r="BA323">
        <f t="shared" si="535"/>
        <v>365779.57052770822</v>
      </c>
      <c r="BB323" t="s">
        <v>191</v>
      </c>
      <c r="BC323">
        <f t="shared" si="536"/>
        <v>1.6702754615789375E-2</v>
      </c>
      <c r="BD323">
        <f t="shared" si="537"/>
        <v>215.85953058569586</v>
      </c>
      <c r="BE323">
        <f t="shared" si="538"/>
        <v>23.437481244047849</v>
      </c>
      <c r="BF323">
        <f t="shared" si="539"/>
        <v>-2.1957125410153175E-3</v>
      </c>
      <c r="BG323">
        <f t="shared" si="540"/>
        <v>23.435285531506832</v>
      </c>
      <c r="BH323" s="19">
        <f t="shared" si="541"/>
        <v>0.13917581453868413</v>
      </c>
      <c r="BI323">
        <f t="shared" si="542"/>
        <v>2.2265800353760521</v>
      </c>
      <c r="BJ323">
        <f t="shared" si="543"/>
        <v>9.6475800353760519</v>
      </c>
      <c r="BK323">
        <f t="shared" si="544"/>
        <v>266.2137317600874</v>
      </c>
      <c r="BL323">
        <f t="shared" si="545"/>
        <v>4.6463061332345239</v>
      </c>
      <c r="BM323">
        <f t="shared" si="546"/>
        <v>238.49996877055338</v>
      </c>
      <c r="BN323">
        <f t="shared" si="547"/>
        <v>15.899997918036892</v>
      </c>
      <c r="BO323">
        <f t="shared" si="548"/>
        <v>15</v>
      </c>
      <c r="BP323">
        <f t="shared" si="549"/>
        <v>53</v>
      </c>
      <c r="BQ323">
        <f t="shared" si="550"/>
        <v>59</v>
      </c>
      <c r="BR323">
        <f t="shared" si="551"/>
        <v>-17.52978502486479</v>
      </c>
      <c r="BS323" t="str">
        <f t="shared" si="552"/>
        <v>NEGATIF</v>
      </c>
      <c r="BT323">
        <f t="shared" si="553"/>
        <v>-0.30595246585068664</v>
      </c>
      <c r="BU323">
        <f t="shared" si="554"/>
        <v>17</v>
      </c>
      <c r="BV323">
        <f t="shared" si="555"/>
        <v>-2072</v>
      </c>
      <c r="BW323">
        <f t="shared" si="556"/>
        <v>12</v>
      </c>
      <c r="BX323" t="str">
        <f t="shared" si="557"/>
        <v>NEGATIF</v>
      </c>
      <c r="BY323">
        <f t="shared" si="558"/>
        <v>-72.97900087384204</v>
      </c>
      <c r="BZ323">
        <f t="shared" si="559"/>
        <v>107.02099912615796</v>
      </c>
      <c r="CA323">
        <f t="shared" si="560"/>
        <v>-5.6942645115792363</v>
      </c>
      <c r="CB323" t="str">
        <f t="shared" si="567"/>
        <v>NEGATIF</v>
      </c>
      <c r="CC323">
        <f t="shared" si="568"/>
        <v>5</v>
      </c>
      <c r="CD323">
        <f t="shared" si="569"/>
        <v>41</v>
      </c>
      <c r="CE323">
        <f t="shared" si="570"/>
        <v>39</v>
      </c>
      <c r="CG323">
        <f t="shared" si="561"/>
        <v>4.162609720949809</v>
      </c>
      <c r="CH323">
        <f t="shared" si="562"/>
        <v>0.4090228936697835</v>
      </c>
      <c r="CI323">
        <f t="shared" si="563"/>
        <v>0.40906121608305163</v>
      </c>
    </row>
    <row r="324" spans="1:87">
      <c r="A324">
        <f t="shared" ref="A324:F324" si="607">A30</f>
        <v>7.0027777777777782</v>
      </c>
      <c r="B324">
        <f t="shared" si="607"/>
        <v>111.315</v>
      </c>
      <c r="C324">
        <f t="shared" si="607"/>
        <v>7</v>
      </c>
      <c r="D324">
        <f t="shared" si="607"/>
        <v>2013</v>
      </c>
      <c r="E324">
        <f t="shared" si="607"/>
        <v>12</v>
      </c>
      <c r="F324">
        <f t="shared" si="607"/>
        <v>2</v>
      </c>
      <c r="G324">
        <f t="shared" si="494"/>
        <v>0.12222152900771403</v>
      </c>
      <c r="H324">
        <f t="shared" ref="H324:J324" si="608">H30</f>
        <v>4</v>
      </c>
      <c r="I324">
        <f t="shared" si="608"/>
        <v>45</v>
      </c>
      <c r="J324">
        <f t="shared" si="608"/>
        <v>4.75</v>
      </c>
      <c r="L324">
        <f t="shared" ref="L324:M324" si="609">L30</f>
        <v>20</v>
      </c>
      <c r="M324">
        <f t="shared" si="609"/>
        <v>-13</v>
      </c>
      <c r="N324">
        <f t="shared" si="497"/>
        <v>2456628.40625</v>
      </c>
      <c r="O324">
        <f t="shared" si="498"/>
        <v>7.9269203913977097E-4</v>
      </c>
      <c r="P324">
        <f t="shared" si="499"/>
        <v>2456628.4070426919</v>
      </c>
      <c r="Q324">
        <f t="shared" si="500"/>
        <v>0.13917609973147022</v>
      </c>
      <c r="R324">
        <f t="shared" si="501"/>
        <v>239.81421954775078</v>
      </c>
      <c r="S324">
        <f t="shared" si="502"/>
        <v>309.62860016679042</v>
      </c>
      <c r="T324">
        <f t="shared" si="503"/>
        <v>4.1855477242087975</v>
      </c>
      <c r="U324">
        <f t="shared" si="504"/>
        <v>5.4040385312515564</v>
      </c>
      <c r="V324">
        <f t="shared" si="505"/>
        <v>215.8546601131747</v>
      </c>
      <c r="W324">
        <f t="shared" si="506"/>
        <v>3.7673745247481745</v>
      </c>
      <c r="X324">
        <f t="shared" si="507"/>
        <v>250.91261675362148</v>
      </c>
      <c r="Y324">
        <f t="shared" si="508"/>
        <v>4.3792512971453803</v>
      </c>
      <c r="Z324">
        <f t="shared" si="509"/>
        <v>327.73337303818334</v>
      </c>
      <c r="AA324">
        <f t="shared" si="510"/>
        <v>5.720026428183111</v>
      </c>
      <c r="AB324">
        <f t="shared" si="511"/>
        <v>-18178.033535932733</v>
      </c>
      <c r="AC324">
        <f t="shared" si="512"/>
        <v>124.21618028972799</v>
      </c>
      <c r="AD324">
        <f t="shared" si="513"/>
        <v>526.66286070623778</v>
      </c>
      <c r="AE324">
        <f t="shared" si="514"/>
        <v>-564.87824218934031</v>
      </c>
      <c r="AF324">
        <f t="shared" si="515"/>
        <v>-98.008291526025687</v>
      </c>
      <c r="AG324">
        <f t="shared" si="516"/>
        <v>2253.2844996659423</v>
      </c>
      <c r="AH324">
        <f t="shared" si="517"/>
        <v>-15936.75652898619</v>
      </c>
      <c r="AI324">
        <f t="shared" si="518"/>
        <v>-4.4268768136072749</v>
      </c>
      <c r="AJ324">
        <f t="shared" si="519"/>
        <v>235.38734273414352</v>
      </c>
      <c r="AK324">
        <f t="shared" si="520"/>
        <v>4.1082841482311556</v>
      </c>
      <c r="AL324">
        <f t="shared" si="521"/>
        <v>235</v>
      </c>
      <c r="AM324">
        <f t="shared" si="522"/>
        <v>23</v>
      </c>
      <c r="AN324">
        <f t="shared" si="523"/>
        <v>14</v>
      </c>
      <c r="AP324">
        <f t="shared" si="524"/>
        <v>1.6055959522403338</v>
      </c>
      <c r="AQ324">
        <f t="shared" si="525"/>
        <v>2.8022935823287451E-2</v>
      </c>
      <c r="AR324" t="str">
        <f t="shared" si="526"/>
        <v>POSITIF</v>
      </c>
      <c r="AS324">
        <f t="shared" si="527"/>
        <v>1</v>
      </c>
      <c r="AT324">
        <f t="shared" si="528"/>
        <v>36</v>
      </c>
      <c r="AU324">
        <f t="shared" si="529"/>
        <v>20</v>
      </c>
      <c r="AV324">
        <f t="shared" si="530"/>
        <v>0.99922258433984235</v>
      </c>
      <c r="AW324" s="4">
        <f t="shared" si="531"/>
        <v>4.1634274347493429E-2</v>
      </c>
      <c r="AX324">
        <f t="shared" si="532"/>
        <v>1.7439724057016978E-2</v>
      </c>
      <c r="AY324">
        <f t="shared" si="533"/>
        <v>0.27226838246705415</v>
      </c>
      <c r="AZ324" s="4">
        <f t="shared" si="534"/>
        <v>1.1344515936127257E-2</v>
      </c>
      <c r="BA324">
        <f t="shared" si="535"/>
        <v>365735.33478309913</v>
      </c>
      <c r="BB324" t="s">
        <v>191</v>
      </c>
      <c r="BC324">
        <f t="shared" si="536"/>
        <v>1.6702754603811279E-2</v>
      </c>
      <c r="BD324">
        <f t="shared" si="537"/>
        <v>215.85897898398721</v>
      </c>
      <c r="BE324">
        <f t="shared" si="538"/>
        <v>23.437481240339153</v>
      </c>
      <c r="BF324">
        <f t="shared" si="539"/>
        <v>-2.1957620320365717E-3</v>
      </c>
      <c r="BG324">
        <f t="shared" si="540"/>
        <v>23.435285478307115</v>
      </c>
      <c r="BH324" s="19">
        <f t="shared" si="541"/>
        <v>0.13917609973147022</v>
      </c>
      <c r="BI324">
        <f t="shared" si="542"/>
        <v>2.4772645130287856</v>
      </c>
      <c r="BJ324">
        <f t="shared" si="543"/>
        <v>9.898264513028785</v>
      </c>
      <c r="BK324">
        <f t="shared" si="544"/>
        <v>269.95740037221714</v>
      </c>
      <c r="BL324">
        <f t="shared" si="545"/>
        <v>4.7116454766197551</v>
      </c>
      <c r="BM324">
        <f t="shared" si="546"/>
        <v>238.51656732321459</v>
      </c>
      <c r="BN324">
        <f t="shared" si="547"/>
        <v>15.901104488214306</v>
      </c>
      <c r="BO324">
        <f t="shared" si="548"/>
        <v>15</v>
      </c>
      <c r="BP324">
        <f t="shared" si="549"/>
        <v>54</v>
      </c>
      <c r="BQ324">
        <f t="shared" si="550"/>
        <v>3</v>
      </c>
      <c r="BR324">
        <f t="shared" si="551"/>
        <v>-17.546858325304299</v>
      </c>
      <c r="BS324" t="str">
        <f t="shared" si="552"/>
        <v>NEGATIF</v>
      </c>
      <c r="BT324">
        <f t="shared" si="553"/>
        <v>-0.30625045115753829</v>
      </c>
      <c r="BU324">
        <f t="shared" si="554"/>
        <v>17</v>
      </c>
      <c r="BV324">
        <f t="shared" si="555"/>
        <v>-2073</v>
      </c>
      <c r="BW324">
        <f t="shared" si="556"/>
        <v>11</v>
      </c>
      <c r="BX324" t="str">
        <f t="shared" si="557"/>
        <v>NEGATIF</v>
      </c>
      <c r="BY324">
        <f t="shared" si="558"/>
        <v>-72.580811488111053</v>
      </c>
      <c r="BZ324">
        <f t="shared" si="559"/>
        <v>107.41918851188895</v>
      </c>
      <c r="CA324">
        <f t="shared" si="560"/>
        <v>-2.1468016060032005</v>
      </c>
      <c r="CB324" t="str">
        <f t="shared" si="567"/>
        <v>NEGATIF</v>
      </c>
      <c r="CC324">
        <f t="shared" si="568"/>
        <v>2</v>
      </c>
      <c r="CD324">
        <f t="shared" si="569"/>
        <v>8</v>
      </c>
      <c r="CE324">
        <f t="shared" si="570"/>
        <v>48</v>
      </c>
      <c r="CG324">
        <f t="shared" si="561"/>
        <v>4.1628994203448126</v>
      </c>
      <c r="CH324">
        <f t="shared" si="562"/>
        <v>0.40902289274127329</v>
      </c>
      <c r="CI324">
        <f t="shared" si="563"/>
        <v>0.40906121601832263</v>
      </c>
    </row>
    <row r="325" spans="1:87">
      <c r="A325">
        <f t="shared" ref="A325:F325" si="610">A31</f>
        <v>7.0027777777777782</v>
      </c>
      <c r="B325">
        <f t="shared" si="610"/>
        <v>111.315</v>
      </c>
      <c r="C325">
        <f t="shared" si="610"/>
        <v>7</v>
      </c>
      <c r="D325">
        <f t="shared" si="610"/>
        <v>2013</v>
      </c>
      <c r="E325">
        <f t="shared" si="610"/>
        <v>12</v>
      </c>
      <c r="F325">
        <f t="shared" si="610"/>
        <v>2</v>
      </c>
      <c r="G325">
        <f t="shared" si="494"/>
        <v>0.12222152900771403</v>
      </c>
      <c r="H325">
        <f t="shared" ref="H325:J325" si="611">H31</f>
        <v>5</v>
      </c>
      <c r="I325">
        <f t="shared" si="611"/>
        <v>0</v>
      </c>
      <c r="J325">
        <f t="shared" si="611"/>
        <v>5</v>
      </c>
      <c r="L325">
        <f t="shared" ref="L325:M325" si="612">L31</f>
        <v>20</v>
      </c>
      <c r="M325">
        <f t="shared" si="612"/>
        <v>-13</v>
      </c>
      <c r="N325">
        <f t="shared" si="497"/>
        <v>2456628.416666667</v>
      </c>
      <c r="O325">
        <f t="shared" si="498"/>
        <v>7.9269203913977097E-4</v>
      </c>
      <c r="P325">
        <f t="shared" si="499"/>
        <v>2456628.4174593589</v>
      </c>
      <c r="Q325">
        <f t="shared" si="500"/>
        <v>0.13917638492426904</v>
      </c>
      <c r="R325">
        <f t="shared" si="501"/>
        <v>239.81421954775078</v>
      </c>
      <c r="S325">
        <f t="shared" si="502"/>
        <v>309.76469384213851</v>
      </c>
      <c r="T325">
        <f t="shared" si="503"/>
        <v>4.1855477242087975</v>
      </c>
      <c r="U325">
        <f t="shared" si="504"/>
        <v>5.4064138139775215</v>
      </c>
      <c r="V325">
        <f t="shared" si="505"/>
        <v>215.85410850980441</v>
      </c>
      <c r="W325">
        <f t="shared" si="506"/>
        <v>3.7673648974531977</v>
      </c>
      <c r="X325">
        <f t="shared" si="507"/>
        <v>250.9228839136922</v>
      </c>
      <c r="Y325">
        <f t="shared" si="508"/>
        <v>4.3794304928934444</v>
      </c>
      <c r="Z325">
        <f t="shared" si="509"/>
        <v>327.74363970800732</v>
      </c>
      <c r="AA325">
        <f t="shared" si="510"/>
        <v>5.7202056153747547</v>
      </c>
      <c r="AB325">
        <f t="shared" si="511"/>
        <v>-18143.685331149471</v>
      </c>
      <c r="AC325">
        <f t="shared" si="512"/>
        <v>124.06613754152612</v>
      </c>
      <c r="AD325">
        <f t="shared" si="513"/>
        <v>573.9979997230779</v>
      </c>
      <c r="AE325">
        <f t="shared" si="514"/>
        <v>-568.50911371833752</v>
      </c>
      <c r="AF325">
        <f t="shared" si="515"/>
        <v>-98.231401543679198</v>
      </c>
      <c r="AG325">
        <f t="shared" si="516"/>
        <v>2242.2301693452537</v>
      </c>
      <c r="AH325">
        <f t="shared" si="517"/>
        <v>-15870.13153980163</v>
      </c>
      <c r="AI325">
        <f t="shared" si="518"/>
        <v>-4.4083698721671194</v>
      </c>
      <c r="AJ325">
        <f t="shared" si="519"/>
        <v>235.40584967558365</v>
      </c>
      <c r="AK325">
        <f t="shared" si="520"/>
        <v>4.1086071552937602</v>
      </c>
      <c r="AL325">
        <f t="shared" si="521"/>
        <v>235</v>
      </c>
      <c r="AM325">
        <f t="shared" si="522"/>
        <v>24</v>
      </c>
      <c r="AN325">
        <f t="shared" si="523"/>
        <v>21</v>
      </c>
      <c r="AP325">
        <f t="shared" si="524"/>
        <v>1.6172012274827849</v>
      </c>
      <c r="AQ325">
        <f t="shared" si="525"/>
        <v>2.8225486086868406E-2</v>
      </c>
      <c r="AR325" t="str">
        <f t="shared" si="526"/>
        <v>POSITIF</v>
      </c>
      <c r="AS325">
        <f t="shared" si="527"/>
        <v>1</v>
      </c>
      <c r="AT325">
        <f t="shared" si="528"/>
        <v>37</v>
      </c>
      <c r="AU325">
        <f t="shared" si="529"/>
        <v>1</v>
      </c>
      <c r="AV325">
        <f t="shared" si="530"/>
        <v>0.99934319871146549</v>
      </c>
      <c r="AW325" s="4">
        <f t="shared" si="531"/>
        <v>4.1639299946311062E-2</v>
      </c>
      <c r="AX325">
        <f t="shared" si="532"/>
        <v>1.7441829174927027E-2</v>
      </c>
      <c r="AY325">
        <f t="shared" si="533"/>
        <v>0.27230124441153641</v>
      </c>
      <c r="AZ325" s="4">
        <f t="shared" si="534"/>
        <v>1.1345885183814018E-2</v>
      </c>
      <c r="BA325">
        <f t="shared" si="535"/>
        <v>365691.19732856553</v>
      </c>
      <c r="BB325" t="s">
        <v>191</v>
      </c>
      <c r="BC325">
        <f t="shared" si="536"/>
        <v>1.670275459183318E-2</v>
      </c>
      <c r="BD325">
        <f t="shared" si="537"/>
        <v>215.85842738225389</v>
      </c>
      <c r="BE325">
        <f t="shared" si="538"/>
        <v>23.437481236630457</v>
      </c>
      <c r="BF325">
        <f t="shared" si="539"/>
        <v>-2.1958115068805182E-3</v>
      </c>
      <c r="BG325">
        <f t="shared" si="540"/>
        <v>23.435285425123578</v>
      </c>
      <c r="BH325" s="19">
        <f t="shared" si="541"/>
        <v>0.13917638492426904</v>
      </c>
      <c r="BI325">
        <f t="shared" si="542"/>
        <v>2.727949001888434</v>
      </c>
      <c r="BJ325">
        <f t="shared" si="543"/>
        <v>10.148949001888434</v>
      </c>
      <c r="BK325">
        <f t="shared" si="544"/>
        <v>273.70109370541684</v>
      </c>
      <c r="BL325">
        <f t="shared" si="545"/>
        <v>4.7769852514690507</v>
      </c>
      <c r="BM325">
        <f t="shared" si="546"/>
        <v>238.53314132290967</v>
      </c>
      <c r="BN325">
        <f t="shared" si="547"/>
        <v>15.902209421527312</v>
      </c>
      <c r="BO325">
        <f t="shared" si="548"/>
        <v>15</v>
      </c>
      <c r="BP325">
        <f t="shared" si="549"/>
        <v>54</v>
      </c>
      <c r="BQ325">
        <f t="shared" si="550"/>
        <v>7</v>
      </c>
      <c r="BR325">
        <f t="shared" si="551"/>
        <v>-17.53996540401042</v>
      </c>
      <c r="BS325" t="str">
        <f t="shared" si="552"/>
        <v>NEGATIF</v>
      </c>
      <c r="BT325">
        <f t="shared" si="553"/>
        <v>-0.30613014698587926</v>
      </c>
      <c r="BU325">
        <f t="shared" si="554"/>
        <v>17</v>
      </c>
      <c r="BV325">
        <f t="shared" si="555"/>
        <v>-2073</v>
      </c>
      <c r="BW325">
        <f t="shared" si="556"/>
        <v>36</v>
      </c>
      <c r="BX325" t="str">
        <f t="shared" si="557"/>
        <v>NEGATIF</v>
      </c>
      <c r="BY325">
        <f t="shared" si="558"/>
        <v>-72.138459863916296</v>
      </c>
      <c r="BZ325">
        <f t="shared" si="559"/>
        <v>107.8615401360837</v>
      </c>
      <c r="CA325">
        <f t="shared" si="560"/>
        <v>1.3952119240520942</v>
      </c>
      <c r="CB325" t="str">
        <f t="shared" si="567"/>
        <v>POSITIF</v>
      </c>
      <c r="CC325">
        <f t="shared" si="568"/>
        <v>1</v>
      </c>
      <c r="CD325">
        <f t="shared" si="569"/>
        <v>23</v>
      </c>
      <c r="CE325">
        <f t="shared" si="570"/>
        <v>42</v>
      </c>
      <c r="CG325">
        <f t="shared" si="561"/>
        <v>4.163188691209716</v>
      </c>
      <c r="CH325">
        <f t="shared" si="562"/>
        <v>0.40902289181304546</v>
      </c>
      <c r="CI325">
        <f t="shared" si="563"/>
        <v>0.40906121595359368</v>
      </c>
    </row>
    <row r="326" spans="1:87">
      <c r="A326">
        <f t="shared" ref="A326:F326" si="613">A32</f>
        <v>7.0027777777777782</v>
      </c>
      <c r="B326">
        <f t="shared" si="613"/>
        <v>111.315</v>
      </c>
      <c r="C326">
        <f t="shared" si="613"/>
        <v>7</v>
      </c>
      <c r="D326">
        <f t="shared" si="613"/>
        <v>2013</v>
      </c>
      <c r="E326">
        <f t="shared" si="613"/>
        <v>12</v>
      </c>
      <c r="F326">
        <f t="shared" si="613"/>
        <v>2</v>
      </c>
      <c r="G326">
        <f t="shared" si="494"/>
        <v>0.12222152900771403</v>
      </c>
      <c r="H326">
        <f t="shared" ref="H326:J326" si="614">H32</f>
        <v>5</v>
      </c>
      <c r="I326">
        <f t="shared" si="614"/>
        <v>15</v>
      </c>
      <c r="J326">
        <f t="shared" si="614"/>
        <v>5.25</v>
      </c>
      <c r="L326">
        <f t="shared" ref="L326:M326" si="615">L32</f>
        <v>20</v>
      </c>
      <c r="M326">
        <f t="shared" si="615"/>
        <v>-13</v>
      </c>
      <c r="N326">
        <f t="shared" si="497"/>
        <v>2456628.4270833335</v>
      </c>
      <c r="O326">
        <f t="shared" si="498"/>
        <v>7.9269203913977097E-4</v>
      </c>
      <c r="P326">
        <f t="shared" si="499"/>
        <v>2456628.4278760254</v>
      </c>
      <c r="Q326">
        <f t="shared" si="500"/>
        <v>0.13917667011705512</v>
      </c>
      <c r="R326">
        <f t="shared" si="501"/>
        <v>239.81421954775078</v>
      </c>
      <c r="S326">
        <f t="shared" si="502"/>
        <v>309.90078751138935</v>
      </c>
      <c r="T326">
        <f t="shared" si="503"/>
        <v>4.1855477242087975</v>
      </c>
      <c r="U326">
        <f t="shared" si="504"/>
        <v>5.4087890965970686</v>
      </c>
      <c r="V326">
        <f t="shared" si="505"/>
        <v>215.85355690645878</v>
      </c>
      <c r="W326">
        <f t="shared" si="506"/>
        <v>3.7673552701586512</v>
      </c>
      <c r="X326">
        <f t="shared" si="507"/>
        <v>250.93315107330454</v>
      </c>
      <c r="Y326">
        <f t="shared" si="508"/>
        <v>4.379609688633507</v>
      </c>
      <c r="Z326">
        <f t="shared" si="509"/>
        <v>327.75390637737291</v>
      </c>
      <c r="AA326">
        <f t="shared" si="510"/>
        <v>5.7203848025583977</v>
      </c>
      <c r="AB326">
        <f t="shared" si="511"/>
        <v>-18109.238941545289</v>
      </c>
      <c r="AC326">
        <f t="shared" si="512"/>
        <v>123.90301653651116</v>
      </c>
      <c r="AD326">
        <f t="shared" si="513"/>
        <v>621.09111412464677</v>
      </c>
      <c r="AE326">
        <f t="shared" si="514"/>
        <v>-572.08006219144113</v>
      </c>
      <c r="AF326">
        <f t="shared" si="515"/>
        <v>-98.45992904391241</v>
      </c>
      <c r="AG326">
        <f t="shared" si="516"/>
        <v>2231.1584679526354</v>
      </c>
      <c r="AH326">
        <f t="shared" si="517"/>
        <v>-15803.626334166849</v>
      </c>
      <c r="AI326">
        <f t="shared" si="518"/>
        <v>-4.3898962039352361</v>
      </c>
      <c r="AJ326">
        <f t="shared" si="519"/>
        <v>235.42432334381556</v>
      </c>
      <c r="AK326">
        <f t="shared" si="520"/>
        <v>4.1089295816293276</v>
      </c>
      <c r="AL326">
        <f t="shared" si="521"/>
        <v>235</v>
      </c>
      <c r="AM326">
        <f t="shared" si="522"/>
        <v>25</v>
      </c>
      <c r="AN326">
        <f t="shared" si="523"/>
        <v>27</v>
      </c>
      <c r="AP326">
        <f t="shared" si="524"/>
        <v>1.625588580661484</v>
      </c>
      <c r="AQ326">
        <f t="shared" si="525"/>
        <v>2.8371873015364316E-2</v>
      </c>
      <c r="AR326" t="str">
        <f t="shared" si="526"/>
        <v>POSITIF</v>
      </c>
      <c r="AS326">
        <f t="shared" si="527"/>
        <v>1</v>
      </c>
      <c r="AT326">
        <f t="shared" si="528"/>
        <v>37</v>
      </c>
      <c r="AU326">
        <f t="shared" si="529"/>
        <v>32</v>
      </c>
      <c r="AV326">
        <f t="shared" si="530"/>
        <v>0.99946357275957809</v>
      </c>
      <c r="AW326" s="4">
        <f t="shared" si="531"/>
        <v>4.1644315531649087E-2</v>
      </c>
      <c r="AX326">
        <f t="shared" si="532"/>
        <v>1.7443930098400545E-2</v>
      </c>
      <c r="AY326">
        <f t="shared" si="533"/>
        <v>0.27233404087765056</v>
      </c>
      <c r="AZ326" s="4">
        <f t="shared" si="534"/>
        <v>1.134725170323544E-2</v>
      </c>
      <c r="BA326">
        <f t="shared" si="535"/>
        <v>365647.1584393396</v>
      </c>
      <c r="BB326" t="s">
        <v>191</v>
      </c>
      <c r="BC326">
        <f t="shared" si="536"/>
        <v>1.6702754579855084E-2</v>
      </c>
      <c r="BD326">
        <f t="shared" si="537"/>
        <v>215.85787578054524</v>
      </c>
      <c r="BE326">
        <f t="shared" si="538"/>
        <v>23.437481232921762</v>
      </c>
      <c r="BF326">
        <f t="shared" si="539"/>
        <v>-2.1958609655382327E-3</v>
      </c>
      <c r="BG326">
        <f t="shared" si="540"/>
        <v>23.435285371956223</v>
      </c>
      <c r="BH326" s="19">
        <f t="shared" si="541"/>
        <v>0.13917667011705512</v>
      </c>
      <c r="BI326">
        <f t="shared" si="542"/>
        <v>2.9786334795256457</v>
      </c>
      <c r="BJ326">
        <f t="shared" si="543"/>
        <v>10.399633479525646</v>
      </c>
      <c r="BK326">
        <f t="shared" si="544"/>
        <v>277.4448163183784</v>
      </c>
      <c r="BL326">
        <f t="shared" si="545"/>
        <v>4.8423255373465954</v>
      </c>
      <c r="BM326">
        <f t="shared" si="546"/>
        <v>238.54968587450631</v>
      </c>
      <c r="BN326">
        <f t="shared" si="547"/>
        <v>15.903312391633754</v>
      </c>
      <c r="BO326">
        <f t="shared" si="548"/>
        <v>15</v>
      </c>
      <c r="BP326">
        <f t="shared" si="549"/>
        <v>54</v>
      </c>
      <c r="BQ326">
        <f t="shared" si="550"/>
        <v>11</v>
      </c>
      <c r="BR326">
        <f t="shared" si="551"/>
        <v>-17.53618850688785</v>
      </c>
      <c r="BS326" t="str">
        <f t="shared" si="552"/>
        <v>NEGATIF</v>
      </c>
      <c r="BT326">
        <f t="shared" si="553"/>
        <v>-0.30606422769558128</v>
      </c>
      <c r="BU326">
        <f t="shared" si="554"/>
        <v>17</v>
      </c>
      <c r="BV326">
        <f t="shared" si="555"/>
        <v>-2073</v>
      </c>
      <c r="BW326">
        <f t="shared" si="556"/>
        <v>49</v>
      </c>
      <c r="BX326" t="str">
        <f t="shared" si="557"/>
        <v>NEGATIF</v>
      </c>
      <c r="BY326">
        <f t="shared" si="558"/>
        <v>-71.621769609555713</v>
      </c>
      <c r="BZ326">
        <f t="shared" si="559"/>
        <v>108.37823039044429</v>
      </c>
      <c r="CA326">
        <f t="shared" si="560"/>
        <v>4.927393763878662</v>
      </c>
      <c r="CB326" t="str">
        <f t="shared" si="567"/>
        <v>POSITIF</v>
      </c>
      <c r="CC326">
        <f t="shared" si="568"/>
        <v>4</v>
      </c>
      <c r="CD326">
        <f t="shared" si="569"/>
        <v>55</v>
      </c>
      <c r="CE326">
        <f t="shared" si="570"/>
        <v>38</v>
      </c>
      <c r="CG326">
        <f t="shared" si="561"/>
        <v>4.1634774481083436</v>
      </c>
      <c r="CH326">
        <f t="shared" si="562"/>
        <v>0.40902289088510008</v>
      </c>
      <c r="CI326">
        <f t="shared" si="563"/>
        <v>0.40906121588886474</v>
      </c>
    </row>
    <row r="327" spans="1:87">
      <c r="A327">
        <f t="shared" ref="A327:F327" si="616">A33</f>
        <v>7.0027777777777782</v>
      </c>
      <c r="B327">
        <f t="shared" si="616"/>
        <v>111.315</v>
      </c>
      <c r="C327">
        <f t="shared" si="616"/>
        <v>7</v>
      </c>
      <c r="D327">
        <f t="shared" si="616"/>
        <v>2013</v>
      </c>
      <c r="E327">
        <f t="shared" si="616"/>
        <v>12</v>
      </c>
      <c r="F327">
        <f t="shared" si="616"/>
        <v>2</v>
      </c>
      <c r="G327">
        <f t="shared" si="494"/>
        <v>0.12222152900771403</v>
      </c>
      <c r="H327">
        <f t="shared" ref="H327:J327" si="617">H33</f>
        <v>5</v>
      </c>
      <c r="I327">
        <f t="shared" si="617"/>
        <v>30</v>
      </c>
      <c r="J327">
        <f t="shared" si="617"/>
        <v>5.5</v>
      </c>
      <c r="L327">
        <f t="shared" ref="L327:M327" si="618">L33</f>
        <v>20</v>
      </c>
      <c r="M327">
        <f t="shared" si="618"/>
        <v>-13</v>
      </c>
      <c r="N327">
        <f t="shared" si="497"/>
        <v>2456628.4375</v>
      </c>
      <c r="O327">
        <f t="shared" si="498"/>
        <v>7.9269203913977097E-4</v>
      </c>
      <c r="P327">
        <f t="shared" si="499"/>
        <v>2456628.4382926919</v>
      </c>
      <c r="Q327">
        <f t="shared" si="500"/>
        <v>0.1391769553098412</v>
      </c>
      <c r="R327">
        <f t="shared" si="501"/>
        <v>239.81421954775078</v>
      </c>
      <c r="S327">
        <f t="shared" si="502"/>
        <v>310.03688118065475</v>
      </c>
      <c r="T327">
        <f t="shared" si="503"/>
        <v>4.1855477242087975</v>
      </c>
      <c r="U327">
        <f t="shared" si="504"/>
        <v>5.4111643792168698</v>
      </c>
      <c r="V327">
        <f t="shared" si="505"/>
        <v>215.85300530311309</v>
      </c>
      <c r="W327">
        <f t="shared" si="506"/>
        <v>3.7673456428641043</v>
      </c>
      <c r="X327">
        <f t="shared" si="507"/>
        <v>250.94341823291688</v>
      </c>
      <c r="Y327">
        <f t="shared" si="508"/>
        <v>4.3797888843735704</v>
      </c>
      <c r="Z327">
        <f t="shared" si="509"/>
        <v>327.76417304673942</v>
      </c>
      <c r="AA327">
        <f t="shared" si="510"/>
        <v>5.7205639897420566</v>
      </c>
      <c r="AB327">
        <f t="shared" si="511"/>
        <v>-18074.694559925138</v>
      </c>
      <c r="AC327">
        <f t="shared" si="512"/>
        <v>123.72683446345546</v>
      </c>
      <c r="AD327">
        <f t="shared" si="513"/>
        <v>667.92234952614047</v>
      </c>
      <c r="AE327">
        <f t="shared" si="514"/>
        <v>-575.59071138167053</v>
      </c>
      <c r="AF327">
        <f t="shared" si="515"/>
        <v>-98.693868210496959</v>
      </c>
      <c r="AG327">
        <f t="shared" si="516"/>
        <v>2220.0694785885094</v>
      </c>
      <c r="AH327">
        <f t="shared" si="517"/>
        <v>-15737.260476939202</v>
      </c>
      <c r="AI327">
        <f t="shared" si="518"/>
        <v>-4.3714612435942231</v>
      </c>
      <c r="AJ327">
        <f t="shared" si="519"/>
        <v>235.44275830415657</v>
      </c>
      <c r="AK327">
        <f t="shared" si="520"/>
        <v>4.109251332384753</v>
      </c>
      <c r="AL327">
        <f t="shared" si="521"/>
        <v>235</v>
      </c>
      <c r="AM327">
        <f t="shared" si="522"/>
        <v>26</v>
      </c>
      <c r="AN327">
        <f t="shared" si="523"/>
        <v>33</v>
      </c>
      <c r="AP327">
        <f t="shared" si="524"/>
        <v>1.6273154828253955</v>
      </c>
      <c r="AQ327">
        <f t="shared" si="525"/>
        <v>2.8402013143984387E-2</v>
      </c>
      <c r="AR327" t="str">
        <f t="shared" si="526"/>
        <v>POSITIF</v>
      </c>
      <c r="AS327">
        <f t="shared" si="527"/>
        <v>1</v>
      </c>
      <c r="AT327">
        <f t="shared" si="528"/>
        <v>37</v>
      </c>
      <c r="AU327">
        <f t="shared" si="529"/>
        <v>38</v>
      </c>
      <c r="AV327">
        <f t="shared" si="530"/>
        <v>0.99958370556528398</v>
      </c>
      <c r="AW327" s="4">
        <f t="shared" si="531"/>
        <v>4.1649321065220166E-2</v>
      </c>
      <c r="AX327">
        <f t="shared" si="532"/>
        <v>1.7446026811399774E-2</v>
      </c>
      <c r="AY327">
        <f t="shared" si="533"/>
        <v>0.27236677161504591</v>
      </c>
      <c r="AZ327" s="4">
        <f t="shared" si="534"/>
        <v>1.1348615483960246E-2</v>
      </c>
      <c r="BA327">
        <f t="shared" si="535"/>
        <v>365603.21838410216</v>
      </c>
      <c r="BB327" t="s">
        <v>191</v>
      </c>
      <c r="BC327">
        <f t="shared" si="536"/>
        <v>1.6702754567876989E-2</v>
      </c>
      <c r="BD327">
        <f t="shared" si="537"/>
        <v>215.85732417883659</v>
      </c>
      <c r="BE327">
        <f t="shared" si="538"/>
        <v>23.437481229213066</v>
      </c>
      <c r="BF327">
        <f t="shared" si="539"/>
        <v>-2.1959104080074236E-3</v>
      </c>
      <c r="BG327">
        <f t="shared" si="540"/>
        <v>23.435285318805057</v>
      </c>
      <c r="BH327" s="19">
        <f t="shared" si="541"/>
        <v>0.1391769553098412</v>
      </c>
      <c r="BI327">
        <f t="shared" si="542"/>
        <v>3.2293179571783792</v>
      </c>
      <c r="BJ327">
        <f t="shared" si="543"/>
        <v>10.65031795717838</v>
      </c>
      <c r="BK327">
        <f t="shared" si="544"/>
        <v>281.18857324890109</v>
      </c>
      <c r="BL327">
        <f t="shared" si="545"/>
        <v>4.9076664221785729</v>
      </c>
      <c r="BM327">
        <f t="shared" si="546"/>
        <v>238.56619610877456</v>
      </c>
      <c r="BN327">
        <f t="shared" si="547"/>
        <v>15.904413073918304</v>
      </c>
      <c r="BO327">
        <f t="shared" si="548"/>
        <v>15</v>
      </c>
      <c r="BP327">
        <f t="shared" si="549"/>
        <v>54</v>
      </c>
      <c r="BQ327">
        <f t="shared" si="550"/>
        <v>15</v>
      </c>
      <c r="BR327">
        <f t="shared" si="551"/>
        <v>-17.538871425366377</v>
      </c>
      <c r="BS327" t="str">
        <f t="shared" si="552"/>
        <v>NEGATIF</v>
      </c>
      <c r="BT327">
        <f t="shared" si="553"/>
        <v>-0.30611105345659417</v>
      </c>
      <c r="BU327">
        <f t="shared" si="554"/>
        <v>17</v>
      </c>
      <c r="BV327">
        <f t="shared" si="555"/>
        <v>-2073</v>
      </c>
      <c r="BW327">
        <f t="shared" si="556"/>
        <v>40</v>
      </c>
      <c r="BX327" t="str">
        <f t="shared" si="557"/>
        <v>NEGATIF</v>
      </c>
      <c r="BY327">
        <f t="shared" si="558"/>
        <v>-71.022944460263815</v>
      </c>
      <c r="BZ327">
        <f t="shared" si="559"/>
        <v>108.97705553973618</v>
      </c>
      <c r="CA327">
        <f t="shared" si="560"/>
        <v>8.4472049706036998</v>
      </c>
      <c r="CB327" t="str">
        <f t="shared" si="567"/>
        <v>POSITIF</v>
      </c>
      <c r="CC327">
        <f t="shared" si="568"/>
        <v>8</v>
      </c>
      <c r="CD327">
        <f t="shared" si="569"/>
        <v>26</v>
      </c>
      <c r="CE327">
        <f t="shared" si="570"/>
        <v>49</v>
      </c>
      <c r="CG327">
        <f t="shared" si="561"/>
        <v>4.1637656060566002</v>
      </c>
      <c r="CH327">
        <f t="shared" si="562"/>
        <v>0.40902288995743724</v>
      </c>
      <c r="CI327">
        <f t="shared" si="563"/>
        <v>0.40906121582413579</v>
      </c>
    </row>
    <row r="328" spans="1:87">
      <c r="A328">
        <f t="shared" ref="A328:F328" si="619">A34</f>
        <v>7.0027777777777782</v>
      </c>
      <c r="B328">
        <f t="shared" si="619"/>
        <v>111.315</v>
      </c>
      <c r="C328">
        <f t="shared" si="619"/>
        <v>7</v>
      </c>
      <c r="D328">
        <f t="shared" si="619"/>
        <v>2013</v>
      </c>
      <c r="E328">
        <f t="shared" si="619"/>
        <v>12</v>
      </c>
      <c r="F328">
        <f t="shared" si="619"/>
        <v>2</v>
      </c>
      <c r="G328">
        <f t="shared" si="494"/>
        <v>0.12222152900771403</v>
      </c>
      <c r="H328">
        <f t="shared" ref="H328:J328" si="620">H34</f>
        <v>5</v>
      </c>
      <c r="I328">
        <f t="shared" si="620"/>
        <v>45</v>
      </c>
      <c r="J328">
        <f t="shared" si="620"/>
        <v>5.75</v>
      </c>
      <c r="L328">
        <f t="shared" ref="L328:M328" si="621">L34</f>
        <v>20</v>
      </c>
      <c r="M328">
        <f t="shared" si="621"/>
        <v>-13</v>
      </c>
      <c r="N328">
        <f t="shared" si="497"/>
        <v>2456628.447916667</v>
      </c>
      <c r="O328">
        <f t="shared" si="498"/>
        <v>7.9269203913977097E-4</v>
      </c>
      <c r="P328">
        <f t="shared" si="499"/>
        <v>2456628.4487093589</v>
      </c>
      <c r="Q328">
        <f t="shared" si="500"/>
        <v>0.13917724050264002</v>
      </c>
      <c r="R328">
        <f t="shared" si="501"/>
        <v>239.81421954775078</v>
      </c>
      <c r="S328">
        <f t="shared" si="502"/>
        <v>310.17297485598829</v>
      </c>
      <c r="T328">
        <f t="shared" si="503"/>
        <v>4.1855477242087975</v>
      </c>
      <c r="U328">
        <f t="shared" si="504"/>
        <v>5.41353966194258</v>
      </c>
      <c r="V328">
        <f t="shared" si="505"/>
        <v>215.8524536997428</v>
      </c>
      <c r="W328">
        <f t="shared" si="506"/>
        <v>3.7673360155691276</v>
      </c>
      <c r="X328">
        <f t="shared" si="507"/>
        <v>250.95368539298761</v>
      </c>
      <c r="Y328">
        <f t="shared" si="508"/>
        <v>4.3799680801216336</v>
      </c>
      <c r="Z328">
        <f t="shared" si="509"/>
        <v>327.77443971656339</v>
      </c>
      <c r="AA328">
        <f t="shared" si="510"/>
        <v>5.7207431769337003</v>
      </c>
      <c r="AB328">
        <f t="shared" si="511"/>
        <v>-18040.052379644076</v>
      </c>
      <c r="AC328">
        <f t="shared" si="512"/>
        <v>123.53760988561382</v>
      </c>
      <c r="AD328">
        <f t="shared" si="513"/>
        <v>714.47196191556475</v>
      </c>
      <c r="AE328">
        <f t="shared" si="514"/>
        <v>-579.04069140610682</v>
      </c>
      <c r="AF328">
        <f t="shared" si="515"/>
        <v>-98.933213086826186</v>
      </c>
      <c r="AG328">
        <f t="shared" si="516"/>
        <v>2208.9632844874041</v>
      </c>
      <c r="AH328">
        <f t="shared" si="517"/>
        <v>-15671.053427848427</v>
      </c>
      <c r="AI328">
        <f t="shared" si="518"/>
        <v>-4.3530703966245632</v>
      </c>
      <c r="AJ328">
        <f t="shared" si="519"/>
        <v>235.46114915112622</v>
      </c>
      <c r="AK328">
        <f t="shared" si="520"/>
        <v>4.1095723132166038</v>
      </c>
      <c r="AL328">
        <f t="shared" si="521"/>
        <v>235</v>
      </c>
      <c r="AM328">
        <f t="shared" si="522"/>
        <v>27</v>
      </c>
      <c r="AN328">
        <f t="shared" si="523"/>
        <v>40</v>
      </c>
      <c r="AP328">
        <f t="shared" si="524"/>
        <v>1.6261072558878154</v>
      </c>
      <c r="AQ328">
        <f t="shared" si="525"/>
        <v>2.8380925605812325E-2</v>
      </c>
      <c r="AR328" t="str">
        <f t="shared" si="526"/>
        <v>POSITIF</v>
      </c>
      <c r="AS328">
        <f t="shared" si="527"/>
        <v>1</v>
      </c>
      <c r="AT328">
        <f t="shared" si="528"/>
        <v>37</v>
      </c>
      <c r="AU328">
        <f t="shared" si="529"/>
        <v>33</v>
      </c>
      <c r="AV328">
        <f t="shared" si="530"/>
        <v>0.99970359621087379</v>
      </c>
      <c r="AW328" s="4">
        <f t="shared" si="531"/>
        <v>4.1654316508786406E-2</v>
      </c>
      <c r="AX328">
        <f t="shared" si="532"/>
        <v>1.7448119297907655E-2</v>
      </c>
      <c r="AY328">
        <f t="shared" si="533"/>
        <v>0.27239943637369468</v>
      </c>
      <c r="AZ328" s="4">
        <f t="shared" si="534"/>
        <v>1.1349976515570612E-2</v>
      </c>
      <c r="BA328">
        <f t="shared" si="535"/>
        <v>365559.37743095279</v>
      </c>
      <c r="BB328" t="s">
        <v>191</v>
      </c>
      <c r="BC328">
        <f t="shared" si="536"/>
        <v>1.670275455589889E-2</v>
      </c>
      <c r="BD328">
        <f t="shared" si="537"/>
        <v>215.85677257710333</v>
      </c>
      <c r="BE328">
        <f t="shared" si="538"/>
        <v>23.437481225504371</v>
      </c>
      <c r="BF328">
        <f t="shared" si="539"/>
        <v>-2.1959598342857958E-3</v>
      </c>
      <c r="BG328">
        <f t="shared" si="540"/>
        <v>23.435285265670085</v>
      </c>
      <c r="BH328" s="19">
        <f t="shared" si="541"/>
        <v>0.13917724050264002</v>
      </c>
      <c r="BI328">
        <f t="shared" si="542"/>
        <v>3.4800024460225054</v>
      </c>
      <c r="BJ328">
        <f t="shared" si="543"/>
        <v>10.901002446022506</v>
      </c>
      <c r="BK328">
        <f t="shared" si="544"/>
        <v>284.93236950810524</v>
      </c>
      <c r="BL328">
        <f t="shared" si="545"/>
        <v>4.973007993425532</v>
      </c>
      <c r="BM328">
        <f t="shared" si="546"/>
        <v>238.58266718223229</v>
      </c>
      <c r="BN328">
        <f t="shared" si="547"/>
        <v>15.905511145482153</v>
      </c>
      <c r="BO328">
        <f t="shared" si="548"/>
        <v>15</v>
      </c>
      <c r="BP328">
        <f t="shared" si="549"/>
        <v>54</v>
      </c>
      <c r="BQ328">
        <f t="shared" si="550"/>
        <v>19</v>
      </c>
      <c r="BR328">
        <f t="shared" si="551"/>
        <v>-17.544393767273927</v>
      </c>
      <c r="BS328" t="str">
        <f t="shared" si="552"/>
        <v>NEGATIF</v>
      </c>
      <c r="BT328">
        <f t="shared" si="553"/>
        <v>-0.3062074365053018</v>
      </c>
      <c r="BU328">
        <f t="shared" si="554"/>
        <v>17</v>
      </c>
      <c r="BV328">
        <f t="shared" si="555"/>
        <v>-2073</v>
      </c>
      <c r="BW328">
        <f t="shared" si="556"/>
        <v>20</v>
      </c>
      <c r="BX328" t="str">
        <f t="shared" si="557"/>
        <v>NEGATIF</v>
      </c>
      <c r="BY328">
        <f t="shared" si="558"/>
        <v>-70.339571380085232</v>
      </c>
      <c r="BZ328">
        <f t="shared" si="559"/>
        <v>109.66042861991477</v>
      </c>
      <c r="CA328">
        <f t="shared" si="560"/>
        <v>11.95294297758303</v>
      </c>
      <c r="CB328" t="str">
        <f t="shared" si="567"/>
        <v>POSITIF</v>
      </c>
      <c r="CC328">
        <f t="shared" si="568"/>
        <v>11</v>
      </c>
      <c r="CD328">
        <f t="shared" si="569"/>
        <v>57</v>
      </c>
      <c r="CE328">
        <f t="shared" si="570"/>
        <v>10</v>
      </c>
      <c r="CG328">
        <f t="shared" si="561"/>
        <v>4.1640530805197757</v>
      </c>
      <c r="CH328">
        <f t="shared" si="562"/>
        <v>0.40902288903005701</v>
      </c>
      <c r="CI328">
        <f t="shared" si="563"/>
        <v>0.40906121575940685</v>
      </c>
    </row>
    <row r="329" spans="1:87">
      <c r="A329">
        <f t="shared" ref="A329:F329" si="622">A35</f>
        <v>7.0027777777777782</v>
      </c>
      <c r="B329">
        <f t="shared" si="622"/>
        <v>111.315</v>
      </c>
      <c r="C329">
        <f t="shared" si="622"/>
        <v>7</v>
      </c>
      <c r="D329">
        <f t="shared" si="622"/>
        <v>2013</v>
      </c>
      <c r="E329">
        <f t="shared" si="622"/>
        <v>12</v>
      </c>
      <c r="F329">
        <f t="shared" si="622"/>
        <v>2</v>
      </c>
      <c r="G329">
        <f t="shared" si="494"/>
        <v>0.12222152900771403</v>
      </c>
      <c r="H329">
        <f t="shared" ref="H329:J329" si="623">H35</f>
        <v>6</v>
      </c>
      <c r="I329">
        <f t="shared" si="623"/>
        <v>0</v>
      </c>
      <c r="J329">
        <f t="shared" si="623"/>
        <v>6</v>
      </c>
      <c r="L329">
        <f t="shared" ref="L329:M329" si="624">L35</f>
        <v>20</v>
      </c>
      <c r="M329">
        <f t="shared" si="624"/>
        <v>-13</v>
      </c>
      <c r="N329">
        <f t="shared" si="497"/>
        <v>2456628.4583333335</v>
      </c>
      <c r="O329">
        <f t="shared" si="498"/>
        <v>7.9269203913977097E-4</v>
      </c>
      <c r="P329">
        <f t="shared" si="499"/>
        <v>2456628.4591260254</v>
      </c>
      <c r="Q329">
        <f t="shared" si="500"/>
        <v>0.1391775256954261</v>
      </c>
      <c r="R329">
        <f t="shared" si="501"/>
        <v>239.81421954775078</v>
      </c>
      <c r="S329">
        <f t="shared" si="502"/>
        <v>310.30906852525368</v>
      </c>
      <c r="T329">
        <f t="shared" si="503"/>
        <v>4.1855477242087975</v>
      </c>
      <c r="U329">
        <f t="shared" si="504"/>
        <v>5.4159149445623811</v>
      </c>
      <c r="V329">
        <f t="shared" si="505"/>
        <v>215.85190209639717</v>
      </c>
      <c r="W329">
        <f t="shared" si="506"/>
        <v>3.7673263882745811</v>
      </c>
      <c r="X329">
        <f t="shared" si="507"/>
        <v>250.96395255259995</v>
      </c>
      <c r="Y329">
        <f t="shared" si="508"/>
        <v>4.3801472758616971</v>
      </c>
      <c r="Z329">
        <f t="shared" si="509"/>
        <v>327.78470638592898</v>
      </c>
      <c r="AA329">
        <f t="shared" si="510"/>
        <v>5.7209223641173441</v>
      </c>
      <c r="AB329">
        <f t="shared" si="511"/>
        <v>-18005.312599241326</v>
      </c>
      <c r="AC329">
        <f t="shared" si="512"/>
        <v>123.33536276673389</v>
      </c>
      <c r="AD329">
        <f t="shared" si="513"/>
        <v>760.72031979741769</v>
      </c>
      <c r="AE329">
        <f t="shared" si="514"/>
        <v>-582.4296383167723</v>
      </c>
      <c r="AF329">
        <f t="shared" si="515"/>
        <v>-99.177957543076104</v>
      </c>
      <c r="AG329">
        <f t="shared" si="516"/>
        <v>2197.8399705015513</v>
      </c>
      <c r="AH329">
        <f t="shared" si="517"/>
        <v>-15605.024542035469</v>
      </c>
      <c r="AI329">
        <f t="shared" si="518"/>
        <v>-4.334729039454297</v>
      </c>
      <c r="AJ329">
        <f t="shared" si="519"/>
        <v>235.47949050829649</v>
      </c>
      <c r="AK329">
        <f t="shared" si="520"/>
        <v>4.1098924302885091</v>
      </c>
      <c r="AL329">
        <f t="shared" si="521"/>
        <v>235</v>
      </c>
      <c r="AM329">
        <f t="shared" si="522"/>
        <v>28</v>
      </c>
      <c r="AN329">
        <f t="shared" si="523"/>
        <v>46</v>
      </c>
      <c r="AP329">
        <f t="shared" si="524"/>
        <v>1.6232152717674735</v>
      </c>
      <c r="AQ329">
        <f t="shared" si="525"/>
        <v>2.833045096099697E-2</v>
      </c>
      <c r="AR329" t="str">
        <f t="shared" si="526"/>
        <v>POSITIF</v>
      </c>
      <c r="AS329">
        <f t="shared" si="527"/>
        <v>1</v>
      </c>
      <c r="AT329">
        <f t="shared" si="528"/>
        <v>37</v>
      </c>
      <c r="AU329">
        <f t="shared" si="529"/>
        <v>23</v>
      </c>
      <c r="AV329">
        <f t="shared" si="530"/>
        <v>0.99982324376390996</v>
      </c>
      <c r="AW329" s="4">
        <f t="shared" si="531"/>
        <v>4.1659301823496246E-2</v>
      </c>
      <c r="AX329">
        <f t="shared" si="532"/>
        <v>1.7450207541650092E-2</v>
      </c>
      <c r="AY329">
        <f t="shared" si="533"/>
        <v>0.27243203489955675</v>
      </c>
      <c r="AZ329" s="4">
        <f t="shared" si="534"/>
        <v>1.1351334787481531E-2</v>
      </c>
      <c r="BA329">
        <f t="shared" si="535"/>
        <v>365515.63585322828</v>
      </c>
      <c r="BB329" t="s">
        <v>191</v>
      </c>
      <c r="BC329">
        <f t="shared" si="536"/>
        <v>1.6702754543920794E-2</v>
      </c>
      <c r="BD329">
        <f t="shared" si="537"/>
        <v>215.85622097539468</v>
      </c>
      <c r="BE329">
        <f t="shared" si="538"/>
        <v>23.437481221795675</v>
      </c>
      <c r="BF329">
        <f t="shared" si="539"/>
        <v>-2.1960092443644359E-3</v>
      </c>
      <c r="BG329">
        <f t="shared" si="540"/>
        <v>23.43528521255131</v>
      </c>
      <c r="BH329" s="19">
        <f t="shared" si="541"/>
        <v>0.1391775256954261</v>
      </c>
      <c r="BI329">
        <f t="shared" si="542"/>
        <v>3.7306869236752389</v>
      </c>
      <c r="BJ329">
        <f t="shared" si="543"/>
        <v>11.151686923675239</v>
      </c>
      <c r="BK329">
        <f t="shared" si="544"/>
        <v>288.67620957811232</v>
      </c>
      <c r="BL329">
        <f t="shared" si="545"/>
        <v>5.038350329315251</v>
      </c>
      <c r="BM329">
        <f t="shared" si="546"/>
        <v>238.59909427701632</v>
      </c>
      <c r="BN329">
        <f t="shared" si="547"/>
        <v>15.906606285134421</v>
      </c>
      <c r="BO329">
        <f t="shared" si="548"/>
        <v>15</v>
      </c>
      <c r="BP329">
        <f t="shared" si="549"/>
        <v>54</v>
      </c>
      <c r="BQ329">
        <f t="shared" si="550"/>
        <v>23</v>
      </c>
      <c r="BR329">
        <f t="shared" si="551"/>
        <v>-17.551538590334111</v>
      </c>
      <c r="BS329" t="str">
        <f t="shared" si="552"/>
        <v>NEGATIF</v>
      </c>
      <c r="BT329">
        <f t="shared" si="553"/>
        <v>-0.30633213719217445</v>
      </c>
      <c r="BU329">
        <f t="shared" si="554"/>
        <v>17</v>
      </c>
      <c r="BV329">
        <f t="shared" si="555"/>
        <v>-2074</v>
      </c>
      <c r="BW329">
        <f t="shared" si="556"/>
        <v>54</v>
      </c>
      <c r="BX329" t="str">
        <f t="shared" si="557"/>
        <v>NEGATIF</v>
      </c>
      <c r="BY329">
        <f t="shared" si="558"/>
        <v>-69.565199767325282</v>
      </c>
      <c r="BZ329">
        <f t="shared" si="559"/>
        <v>110.43480023267472</v>
      </c>
      <c r="CA329">
        <f t="shared" si="560"/>
        <v>15.442356319925008</v>
      </c>
      <c r="CB329" t="str">
        <f t="shared" si="567"/>
        <v>POSITIF</v>
      </c>
      <c r="CC329">
        <f t="shared" si="568"/>
        <v>15</v>
      </c>
      <c r="CD329">
        <f t="shared" si="569"/>
        <v>26</v>
      </c>
      <c r="CE329">
        <f t="shared" si="570"/>
        <v>32</v>
      </c>
      <c r="CG329">
        <f t="shared" si="561"/>
        <v>4.1643397874102943</v>
      </c>
      <c r="CH329">
        <f t="shared" si="562"/>
        <v>0.4090228881029595</v>
      </c>
      <c r="CI329">
        <f t="shared" si="563"/>
        <v>0.4090612156946779</v>
      </c>
    </row>
    <row r="330" spans="1:87">
      <c r="A330">
        <f t="shared" ref="A330:F330" si="625">A36</f>
        <v>7.0027777777777782</v>
      </c>
      <c r="B330">
        <f t="shared" si="625"/>
        <v>111.315</v>
      </c>
      <c r="C330">
        <f t="shared" si="625"/>
        <v>7</v>
      </c>
      <c r="D330">
        <f t="shared" si="625"/>
        <v>2013</v>
      </c>
      <c r="E330">
        <f t="shared" si="625"/>
        <v>12</v>
      </c>
      <c r="F330">
        <f t="shared" si="625"/>
        <v>2</v>
      </c>
      <c r="G330">
        <f t="shared" si="494"/>
        <v>0.12222152900771403</v>
      </c>
      <c r="H330">
        <f t="shared" ref="H330:J330" si="626">H36</f>
        <v>6</v>
      </c>
      <c r="I330">
        <f t="shared" si="626"/>
        <v>15</v>
      </c>
      <c r="J330">
        <f t="shared" si="626"/>
        <v>6.25</v>
      </c>
      <c r="L330">
        <f t="shared" ref="L330:M330" si="627">L36</f>
        <v>20</v>
      </c>
      <c r="M330">
        <f t="shared" si="627"/>
        <v>-13</v>
      </c>
      <c r="N330">
        <f t="shared" si="497"/>
        <v>2456628.46875</v>
      </c>
      <c r="O330">
        <f t="shared" si="498"/>
        <v>7.9269203913977097E-4</v>
      </c>
      <c r="P330">
        <f t="shared" si="499"/>
        <v>2456628.4695426919</v>
      </c>
      <c r="Q330">
        <f t="shared" si="500"/>
        <v>0.13917781088821218</v>
      </c>
      <c r="R330">
        <f t="shared" si="501"/>
        <v>239.81421954775078</v>
      </c>
      <c r="S330">
        <f t="shared" si="502"/>
        <v>310.44516219451907</v>
      </c>
      <c r="T330">
        <f t="shared" si="503"/>
        <v>4.1855477242087975</v>
      </c>
      <c r="U330">
        <f t="shared" si="504"/>
        <v>5.4182902271821831</v>
      </c>
      <c r="V330">
        <f t="shared" si="505"/>
        <v>215.85135049305148</v>
      </c>
      <c r="W330">
        <f t="shared" si="506"/>
        <v>3.7673167609800342</v>
      </c>
      <c r="X330">
        <f t="shared" si="507"/>
        <v>250.97421971221229</v>
      </c>
      <c r="Y330">
        <f t="shared" si="508"/>
        <v>4.3803264716017596</v>
      </c>
      <c r="Z330">
        <f t="shared" si="509"/>
        <v>327.79497305529549</v>
      </c>
      <c r="AA330">
        <f t="shared" si="510"/>
        <v>5.7211015513010031</v>
      </c>
      <c r="AB330">
        <f t="shared" si="511"/>
        <v>-17970.475413175041</v>
      </c>
      <c r="AC330">
        <f t="shared" si="512"/>
        <v>123.12011441826364</v>
      </c>
      <c r="AD330">
        <f t="shared" si="513"/>
        <v>806.64792493920606</v>
      </c>
      <c r="AE330">
        <f t="shared" si="514"/>
        <v>-585.75719506223425</v>
      </c>
      <c r="AF330">
        <f t="shared" si="515"/>
        <v>-99.428095340382839</v>
      </c>
      <c r="AG330">
        <f t="shared" si="516"/>
        <v>2186.6996201295242</v>
      </c>
      <c r="AH330">
        <f t="shared" si="517"/>
        <v>-15539.193044090664</v>
      </c>
      <c r="AI330">
        <f t="shared" si="518"/>
        <v>-4.3164425122474066</v>
      </c>
      <c r="AJ330">
        <f t="shared" si="519"/>
        <v>235.49777703550336</v>
      </c>
      <c r="AK330">
        <f t="shared" si="520"/>
        <v>4.1102115903970251</v>
      </c>
      <c r="AL330">
        <f t="shared" si="521"/>
        <v>235</v>
      </c>
      <c r="AM330">
        <f t="shared" si="522"/>
        <v>29</v>
      </c>
      <c r="AN330">
        <f t="shared" si="523"/>
        <v>51</v>
      </c>
      <c r="AP330">
        <f t="shared" si="524"/>
        <v>1.6205807980463323</v>
      </c>
      <c r="AQ330">
        <f t="shared" si="525"/>
        <v>2.8284470720505786E-2</v>
      </c>
      <c r="AR330" t="str">
        <f t="shared" si="526"/>
        <v>POSITIF</v>
      </c>
      <c r="AS330">
        <f t="shared" si="527"/>
        <v>1</v>
      </c>
      <c r="AT330">
        <f t="shared" si="528"/>
        <v>37</v>
      </c>
      <c r="AU330">
        <f t="shared" si="529"/>
        <v>14</v>
      </c>
      <c r="AV330">
        <f t="shared" si="530"/>
        <v>0.99994264730929883</v>
      </c>
      <c r="AW330" s="4">
        <f t="shared" si="531"/>
        <v>4.1664276971220784E-2</v>
      </c>
      <c r="AX330">
        <f t="shared" si="532"/>
        <v>1.7452291526655683E-2</v>
      </c>
      <c r="AY330">
        <f t="shared" si="533"/>
        <v>0.27246456694331705</v>
      </c>
      <c r="AZ330" s="4">
        <f t="shared" si="534"/>
        <v>1.1352690289304877E-2</v>
      </c>
      <c r="BA330">
        <f t="shared" si="535"/>
        <v>365471.99391777819</v>
      </c>
      <c r="BB330" t="s">
        <v>191</v>
      </c>
      <c r="BC330">
        <f t="shared" si="536"/>
        <v>1.6702754531942695E-2</v>
      </c>
      <c r="BD330">
        <f t="shared" si="537"/>
        <v>215.85566937368603</v>
      </c>
      <c r="BE330">
        <f t="shared" si="538"/>
        <v>23.43748121808698</v>
      </c>
      <c r="BF330">
        <f t="shared" si="539"/>
        <v>-2.1960586382410549E-3</v>
      </c>
      <c r="BG330">
        <f t="shared" si="540"/>
        <v>23.435285159448739</v>
      </c>
      <c r="BH330" s="19">
        <f t="shared" si="541"/>
        <v>0.13917781088821218</v>
      </c>
      <c r="BI330">
        <f t="shared" si="542"/>
        <v>3.9813714013279724</v>
      </c>
      <c r="BJ330">
        <f t="shared" si="543"/>
        <v>11.402371401327972</v>
      </c>
      <c r="BK330">
        <f t="shared" si="544"/>
        <v>292.42009841257283</v>
      </c>
      <c r="BL330">
        <f t="shared" si="545"/>
        <v>5.1036935163052393</v>
      </c>
      <c r="BM330">
        <f t="shared" si="546"/>
        <v>238.61547260734679</v>
      </c>
      <c r="BN330">
        <f t="shared" si="547"/>
        <v>15.907698173823119</v>
      </c>
      <c r="BO330">
        <f t="shared" si="548"/>
        <v>15</v>
      </c>
      <c r="BP330">
        <f t="shared" si="549"/>
        <v>54</v>
      </c>
      <c r="BQ330">
        <f t="shared" si="550"/>
        <v>27</v>
      </c>
      <c r="BR330">
        <f t="shared" si="551"/>
        <v>-17.558418475284864</v>
      </c>
      <c r="BS330" t="str">
        <f t="shared" si="552"/>
        <v>NEGATIF</v>
      </c>
      <c r="BT330">
        <f t="shared" si="553"/>
        <v>-0.3064522138367235</v>
      </c>
      <c r="BU330">
        <f t="shared" si="554"/>
        <v>17</v>
      </c>
      <c r="BV330">
        <f t="shared" si="555"/>
        <v>-2074</v>
      </c>
      <c r="BW330">
        <f t="shared" si="556"/>
        <v>29</v>
      </c>
      <c r="BX330" t="str">
        <f t="shared" si="557"/>
        <v>NEGATIF</v>
      </c>
      <c r="BY330">
        <f t="shared" si="558"/>
        <v>-68.692195728248393</v>
      </c>
      <c r="BZ330">
        <f t="shared" si="559"/>
        <v>111.30780427175161</v>
      </c>
      <c r="CA330">
        <f t="shared" si="560"/>
        <v>18.913059740869571</v>
      </c>
      <c r="CB330" t="str">
        <f t="shared" si="567"/>
        <v>POSITIF</v>
      </c>
      <c r="CC330">
        <f t="shared" si="568"/>
        <v>18</v>
      </c>
      <c r="CD330">
        <f t="shared" si="569"/>
        <v>54</v>
      </c>
      <c r="CE330">
        <f t="shared" si="570"/>
        <v>47</v>
      </c>
      <c r="CG330">
        <f t="shared" si="561"/>
        <v>4.16462564320054</v>
      </c>
      <c r="CH330">
        <f t="shared" si="562"/>
        <v>0.40902288717614482</v>
      </c>
      <c r="CI330">
        <f t="shared" si="563"/>
        <v>0.40906121562994896</v>
      </c>
    </row>
    <row r="331" spans="1:87">
      <c r="A331">
        <f t="shared" ref="A331:F331" si="628">A37</f>
        <v>7.0027777777777782</v>
      </c>
      <c r="B331">
        <f t="shared" si="628"/>
        <v>111.315</v>
      </c>
      <c r="C331">
        <f t="shared" si="628"/>
        <v>7</v>
      </c>
      <c r="D331">
        <f t="shared" si="628"/>
        <v>2013</v>
      </c>
      <c r="E331">
        <f t="shared" si="628"/>
        <v>12</v>
      </c>
      <c r="F331">
        <f t="shared" si="628"/>
        <v>2</v>
      </c>
      <c r="G331">
        <f t="shared" si="494"/>
        <v>0.12222152900771403</v>
      </c>
      <c r="H331">
        <f t="shared" ref="H331:J331" si="629">H37</f>
        <v>6</v>
      </c>
      <c r="I331">
        <f t="shared" si="629"/>
        <v>30</v>
      </c>
      <c r="J331">
        <f t="shared" si="629"/>
        <v>6.5</v>
      </c>
      <c r="L331">
        <f t="shared" ref="L331:M331" si="630">L37</f>
        <v>20</v>
      </c>
      <c r="M331">
        <f t="shared" si="630"/>
        <v>-13</v>
      </c>
      <c r="N331">
        <f t="shared" si="497"/>
        <v>2456628.479166667</v>
      </c>
      <c r="O331">
        <f t="shared" si="498"/>
        <v>7.9269203913977097E-4</v>
      </c>
      <c r="P331">
        <f t="shared" si="499"/>
        <v>2456628.4799593589</v>
      </c>
      <c r="Q331">
        <f t="shared" si="500"/>
        <v>0.139178096081011</v>
      </c>
      <c r="R331">
        <f t="shared" si="501"/>
        <v>239.81421954775078</v>
      </c>
      <c r="S331">
        <f t="shared" si="502"/>
        <v>310.58125586985261</v>
      </c>
      <c r="T331">
        <f t="shared" si="503"/>
        <v>4.1855477242087975</v>
      </c>
      <c r="U331">
        <f t="shared" si="504"/>
        <v>5.4206655099078933</v>
      </c>
      <c r="V331">
        <f t="shared" si="505"/>
        <v>215.85079888968119</v>
      </c>
      <c r="W331">
        <f t="shared" si="506"/>
        <v>3.7673071336850574</v>
      </c>
      <c r="X331">
        <f t="shared" si="507"/>
        <v>250.98448687228301</v>
      </c>
      <c r="Y331">
        <f t="shared" si="508"/>
        <v>4.3805056673498237</v>
      </c>
      <c r="Z331">
        <f t="shared" si="509"/>
        <v>327.80523972511946</v>
      </c>
      <c r="AA331">
        <f t="shared" si="510"/>
        <v>5.7212807384926467</v>
      </c>
      <c r="AB331">
        <f t="shared" si="511"/>
        <v>-17935.541016435614</v>
      </c>
      <c r="AC331">
        <f t="shared" si="512"/>
        <v>122.89188751983636</v>
      </c>
      <c r="AD331">
        <f t="shared" si="513"/>
        <v>852.23541429446072</v>
      </c>
      <c r="AE331">
        <f t="shared" si="514"/>
        <v>-589.02301104995774</v>
      </c>
      <c r="AF331">
        <f t="shared" si="515"/>
        <v>-99.683620100067429</v>
      </c>
      <c r="AG331">
        <f t="shared" si="516"/>
        <v>2175.5423169980595</v>
      </c>
      <c r="AH331">
        <f t="shared" si="517"/>
        <v>-15473.578028773281</v>
      </c>
      <c r="AI331">
        <f t="shared" si="518"/>
        <v>-4.2982161191036896</v>
      </c>
      <c r="AJ331">
        <f t="shared" si="519"/>
        <v>235.51600342864708</v>
      </c>
      <c r="AK331">
        <f t="shared" si="520"/>
        <v>4.1105297009681454</v>
      </c>
      <c r="AL331">
        <f t="shared" si="521"/>
        <v>235</v>
      </c>
      <c r="AM331">
        <f t="shared" si="522"/>
        <v>30</v>
      </c>
      <c r="AN331">
        <f t="shared" si="523"/>
        <v>57</v>
      </c>
      <c r="AP331">
        <f t="shared" si="524"/>
        <v>1.6168518908572556</v>
      </c>
      <c r="AQ331">
        <f t="shared" si="525"/>
        <v>2.8219389012555111E-2</v>
      </c>
      <c r="AR331" t="str">
        <f t="shared" si="526"/>
        <v>POSITIF</v>
      </c>
      <c r="AS331">
        <f t="shared" si="527"/>
        <v>1</v>
      </c>
      <c r="AT331">
        <f t="shared" si="528"/>
        <v>37</v>
      </c>
      <c r="AU331">
        <f t="shared" si="529"/>
        <v>0</v>
      </c>
      <c r="AV331">
        <f t="shared" si="530"/>
        <v>1.0000618059332154</v>
      </c>
      <c r="AW331" s="4">
        <f t="shared" si="531"/>
        <v>4.1669241913883971E-2</v>
      </c>
      <c r="AX331">
        <f t="shared" si="532"/>
        <v>1.7454371236975172E-2</v>
      </c>
      <c r="AY331">
        <f t="shared" si="533"/>
        <v>0.27249703225600636</v>
      </c>
      <c r="AZ331" s="4">
        <f t="shared" si="534"/>
        <v>1.1354043010666932E-2</v>
      </c>
      <c r="BA331">
        <f t="shared" si="535"/>
        <v>365428.45189084683</v>
      </c>
      <c r="BB331" t="s">
        <v>191</v>
      </c>
      <c r="BC331">
        <f t="shared" si="536"/>
        <v>1.6702754519964599E-2</v>
      </c>
      <c r="BD331">
        <f t="shared" si="537"/>
        <v>215.85511777195271</v>
      </c>
      <c r="BE331">
        <f t="shared" si="538"/>
        <v>23.437481214378284</v>
      </c>
      <c r="BF331">
        <f t="shared" si="539"/>
        <v>-2.1961080159133626E-3</v>
      </c>
      <c r="BG331">
        <f t="shared" si="540"/>
        <v>23.435285106362372</v>
      </c>
      <c r="BH331" s="19">
        <f t="shared" si="541"/>
        <v>0.139178096081011</v>
      </c>
      <c r="BI331">
        <f t="shared" si="542"/>
        <v>4.2320558901876213</v>
      </c>
      <c r="BJ331">
        <f t="shared" si="543"/>
        <v>11.653055890187622</v>
      </c>
      <c r="BK331">
        <f t="shared" si="544"/>
        <v>296.16404093345983</v>
      </c>
      <c r="BL331">
        <f t="shared" si="545"/>
        <v>5.1690376403001341</v>
      </c>
      <c r="BM331">
        <f t="shared" si="546"/>
        <v>238.63179741935446</v>
      </c>
      <c r="BN331">
        <f t="shared" si="547"/>
        <v>15.90878649462363</v>
      </c>
      <c r="BO331">
        <f t="shared" si="548"/>
        <v>15</v>
      </c>
      <c r="BP331">
        <f t="shared" si="549"/>
        <v>54</v>
      </c>
      <c r="BQ331">
        <f t="shared" si="550"/>
        <v>31</v>
      </c>
      <c r="BR331">
        <f t="shared" si="551"/>
        <v>-17.566345860471209</v>
      </c>
      <c r="BS331" t="str">
        <f t="shared" si="552"/>
        <v>NEGATIF</v>
      </c>
      <c r="BT331">
        <f t="shared" si="553"/>
        <v>-0.30659057280929902</v>
      </c>
      <c r="BU331">
        <f t="shared" si="554"/>
        <v>17</v>
      </c>
      <c r="BV331">
        <f t="shared" si="555"/>
        <v>-2074</v>
      </c>
      <c r="BW331">
        <f t="shared" si="556"/>
        <v>1</v>
      </c>
      <c r="BX331" t="str">
        <f t="shared" si="557"/>
        <v>NEGATIF</v>
      </c>
      <c r="BY331">
        <f t="shared" si="558"/>
        <v>-67.70746858711874</v>
      </c>
      <c r="BZ331">
        <f t="shared" si="559"/>
        <v>112.29253141288126</v>
      </c>
      <c r="CA331">
        <f t="shared" si="560"/>
        <v>22.361485799027324</v>
      </c>
      <c r="CB331" t="str">
        <f t="shared" si="567"/>
        <v>POSITIF</v>
      </c>
      <c r="CC331">
        <f t="shared" si="568"/>
        <v>22</v>
      </c>
      <c r="CD331">
        <f t="shared" si="569"/>
        <v>21</v>
      </c>
      <c r="CE331">
        <f t="shared" si="570"/>
        <v>41</v>
      </c>
      <c r="CG331">
        <f t="shared" si="561"/>
        <v>4.1649105649198432</v>
      </c>
      <c r="CH331">
        <f t="shared" si="562"/>
        <v>0.40902288624961292</v>
      </c>
      <c r="CI331">
        <f t="shared" si="563"/>
        <v>0.40906121556522002</v>
      </c>
    </row>
    <row r="332" spans="1:87">
      <c r="A332">
        <f t="shared" ref="A332:F332" si="631">A38</f>
        <v>7.0027777777777782</v>
      </c>
      <c r="B332">
        <f t="shared" si="631"/>
        <v>111.315</v>
      </c>
      <c r="C332">
        <f t="shared" si="631"/>
        <v>7</v>
      </c>
      <c r="D332">
        <f t="shared" si="631"/>
        <v>2013</v>
      </c>
      <c r="E332">
        <f t="shared" si="631"/>
        <v>12</v>
      </c>
      <c r="F332">
        <f t="shared" si="631"/>
        <v>2</v>
      </c>
      <c r="G332">
        <f t="shared" si="494"/>
        <v>0.12222152900771403</v>
      </c>
      <c r="H332">
        <f t="shared" ref="H332:J332" si="632">H38</f>
        <v>6</v>
      </c>
      <c r="I332">
        <f t="shared" si="632"/>
        <v>45</v>
      </c>
      <c r="J332">
        <f t="shared" si="632"/>
        <v>6.75</v>
      </c>
      <c r="L332">
        <f t="shared" ref="L332:M332" si="633">L38</f>
        <v>20</v>
      </c>
      <c r="M332">
        <f t="shared" si="633"/>
        <v>-13</v>
      </c>
      <c r="N332">
        <f t="shared" si="497"/>
        <v>2456628.4895833335</v>
      </c>
      <c r="O332">
        <f t="shared" si="498"/>
        <v>7.9269203913977097E-4</v>
      </c>
      <c r="P332">
        <f t="shared" si="499"/>
        <v>2456628.4903760254</v>
      </c>
      <c r="Q332">
        <f t="shared" si="500"/>
        <v>0.13917838127379709</v>
      </c>
      <c r="R332">
        <f t="shared" si="501"/>
        <v>239.81421954775078</v>
      </c>
      <c r="S332">
        <f t="shared" si="502"/>
        <v>310.717349539118</v>
      </c>
      <c r="T332">
        <f t="shared" si="503"/>
        <v>4.1855477242087975</v>
      </c>
      <c r="U332">
        <f t="shared" si="504"/>
        <v>5.4230407925276944</v>
      </c>
      <c r="V332">
        <f t="shared" si="505"/>
        <v>215.85024728633556</v>
      </c>
      <c r="W332">
        <f t="shared" si="506"/>
        <v>3.767297506390511</v>
      </c>
      <c r="X332">
        <f t="shared" si="507"/>
        <v>250.99475403189535</v>
      </c>
      <c r="Y332">
        <f t="shared" si="508"/>
        <v>4.3806848630898862</v>
      </c>
      <c r="Z332">
        <f t="shared" si="509"/>
        <v>327.81550639448506</v>
      </c>
      <c r="AA332">
        <f t="shared" si="510"/>
        <v>5.7214599256762897</v>
      </c>
      <c r="AB332">
        <f t="shared" si="511"/>
        <v>-17900.509609236971</v>
      </c>
      <c r="AC332">
        <f t="shared" si="512"/>
        <v>122.65070615005885</v>
      </c>
      <c r="AD332">
        <f t="shared" si="513"/>
        <v>897.46356212646242</v>
      </c>
      <c r="AE332">
        <f t="shared" si="514"/>
        <v>-592.22674175994189</v>
      </c>
      <c r="AF332">
        <f t="shared" si="515"/>
        <v>-99.944525268536353</v>
      </c>
      <c r="AG332">
        <f t="shared" si="516"/>
        <v>2164.3681463575836</v>
      </c>
      <c r="AH332">
        <f t="shared" si="517"/>
        <v>-15408.198461631348</v>
      </c>
      <c r="AI332">
        <f t="shared" si="518"/>
        <v>-4.2800551282309298</v>
      </c>
      <c r="AJ332">
        <f t="shared" si="519"/>
        <v>235.53416441951984</v>
      </c>
      <c r="AK332">
        <f t="shared" si="520"/>
        <v>4.1108466700542996</v>
      </c>
      <c r="AL332">
        <f t="shared" si="521"/>
        <v>235</v>
      </c>
      <c r="AM332">
        <f t="shared" si="522"/>
        <v>32</v>
      </c>
      <c r="AN332">
        <f t="shared" si="523"/>
        <v>2</v>
      </c>
      <c r="AP332">
        <f t="shared" si="524"/>
        <v>1.6331009023537351</v>
      </c>
      <c r="AQ332">
        <f t="shared" si="525"/>
        <v>2.8502987763363092E-2</v>
      </c>
      <c r="AR332" t="str">
        <f t="shared" si="526"/>
        <v>POSITIF</v>
      </c>
      <c r="AS332">
        <f t="shared" si="527"/>
        <v>1</v>
      </c>
      <c r="AT332">
        <f t="shared" si="528"/>
        <v>37</v>
      </c>
      <c r="AU332">
        <f t="shared" si="529"/>
        <v>59</v>
      </c>
      <c r="AV332">
        <f t="shared" si="530"/>
        <v>1.0001807187072222</v>
      </c>
      <c r="AW332" s="4">
        <f t="shared" si="531"/>
        <v>4.1674196612800925E-2</v>
      </c>
      <c r="AX332">
        <f t="shared" si="532"/>
        <v>1.7456446656404272E-2</v>
      </c>
      <c r="AY332">
        <f t="shared" si="533"/>
        <v>0.27252943058467444</v>
      </c>
      <c r="AZ332" s="4">
        <f t="shared" si="534"/>
        <v>1.1355392941028102E-2</v>
      </c>
      <c r="BA332">
        <f t="shared" si="535"/>
        <v>365385.01004387636</v>
      </c>
      <c r="BB332" t="s">
        <v>191</v>
      </c>
      <c r="BC332">
        <f t="shared" si="536"/>
        <v>1.67027545079865E-2</v>
      </c>
      <c r="BD332">
        <f t="shared" si="537"/>
        <v>215.85456617024406</v>
      </c>
      <c r="BE332">
        <f t="shared" si="538"/>
        <v>23.437481210669588</v>
      </c>
      <c r="BF332">
        <f t="shared" si="539"/>
        <v>-2.1961573773724556E-3</v>
      </c>
      <c r="BG332">
        <f t="shared" si="540"/>
        <v>23.435285053292215</v>
      </c>
      <c r="BH332" s="19">
        <f t="shared" si="541"/>
        <v>0.13917838127379709</v>
      </c>
      <c r="BI332">
        <f t="shared" si="542"/>
        <v>4.482740367855877</v>
      </c>
      <c r="BJ332">
        <f t="shared" si="543"/>
        <v>11.903740367855878</v>
      </c>
      <c r="BK332">
        <f t="shared" si="544"/>
        <v>299.90804152690481</v>
      </c>
      <c r="BL332">
        <f t="shared" si="545"/>
        <v>5.234382777852371</v>
      </c>
      <c r="BM332">
        <f t="shared" si="546"/>
        <v>238.64806399093334</v>
      </c>
      <c r="BN332">
        <f t="shared" si="547"/>
        <v>15.909870932728889</v>
      </c>
      <c r="BO332">
        <f t="shared" si="548"/>
        <v>15</v>
      </c>
      <c r="BP332">
        <f t="shared" si="549"/>
        <v>54</v>
      </c>
      <c r="BQ332">
        <f t="shared" si="550"/>
        <v>35</v>
      </c>
      <c r="BR332">
        <f t="shared" si="551"/>
        <v>-17.554842880009119</v>
      </c>
      <c r="BS332" t="str">
        <f t="shared" si="552"/>
        <v>NEGATIF</v>
      </c>
      <c r="BT332">
        <f t="shared" si="553"/>
        <v>-0.30638980792644299</v>
      </c>
      <c r="BU332">
        <f t="shared" si="554"/>
        <v>17</v>
      </c>
      <c r="BV332">
        <f t="shared" si="555"/>
        <v>-2074</v>
      </c>
      <c r="BW332">
        <f t="shared" si="556"/>
        <v>42</v>
      </c>
      <c r="BX332" t="str">
        <f t="shared" si="557"/>
        <v>NEGATIF</v>
      </c>
      <c r="BY332">
        <f t="shared" si="558"/>
        <v>-66.618302251550887</v>
      </c>
      <c r="BZ332">
        <f t="shared" si="559"/>
        <v>113.38169774844911</v>
      </c>
      <c r="CA332">
        <f t="shared" si="560"/>
        <v>25.789726275513591</v>
      </c>
      <c r="CB332" t="str">
        <f t="shared" si="567"/>
        <v>POSITIF</v>
      </c>
      <c r="CC332">
        <f t="shared" si="568"/>
        <v>25</v>
      </c>
      <c r="CD332">
        <f t="shared" si="569"/>
        <v>47</v>
      </c>
      <c r="CE332">
        <f t="shared" si="570"/>
        <v>23</v>
      </c>
      <c r="CG332">
        <f t="shared" si="561"/>
        <v>4.1651944701519055</v>
      </c>
      <c r="CH332">
        <f t="shared" si="562"/>
        <v>0.40902288532336395</v>
      </c>
      <c r="CI332">
        <f t="shared" si="563"/>
        <v>0.40906121550049107</v>
      </c>
    </row>
    <row r="333" spans="1:87">
      <c r="A333">
        <f t="shared" ref="A333:F333" si="634">A39</f>
        <v>7.0027777777777782</v>
      </c>
      <c r="B333">
        <f t="shared" si="634"/>
        <v>111.315</v>
      </c>
      <c r="C333">
        <f t="shared" si="634"/>
        <v>7</v>
      </c>
      <c r="D333">
        <f t="shared" si="634"/>
        <v>2013</v>
      </c>
      <c r="E333">
        <f t="shared" si="634"/>
        <v>12</v>
      </c>
      <c r="F333">
        <f t="shared" si="634"/>
        <v>2</v>
      </c>
      <c r="G333">
        <f t="shared" si="494"/>
        <v>0.12222152900771403</v>
      </c>
      <c r="H333">
        <f t="shared" ref="H333:J333" si="635">H39</f>
        <v>7</v>
      </c>
      <c r="I333">
        <f t="shared" si="635"/>
        <v>0</v>
      </c>
      <c r="J333">
        <f t="shared" si="635"/>
        <v>7</v>
      </c>
      <c r="L333">
        <f t="shared" ref="L333:M333" si="636">L39</f>
        <v>20</v>
      </c>
      <c r="M333">
        <f t="shared" si="636"/>
        <v>-13</v>
      </c>
      <c r="N333">
        <f t="shared" si="497"/>
        <v>2456628.5</v>
      </c>
      <c r="O333">
        <f t="shared" si="498"/>
        <v>7.9269203913977097E-4</v>
      </c>
      <c r="P333">
        <f t="shared" si="499"/>
        <v>2456628.5007926919</v>
      </c>
      <c r="Q333">
        <f t="shared" si="500"/>
        <v>0.13917866646658317</v>
      </c>
      <c r="R333">
        <f t="shared" si="501"/>
        <v>239.81421954775078</v>
      </c>
      <c r="S333">
        <f t="shared" si="502"/>
        <v>310.8534432083834</v>
      </c>
      <c r="T333">
        <f t="shared" si="503"/>
        <v>4.1855477242087975</v>
      </c>
      <c r="U333">
        <f t="shared" si="504"/>
        <v>5.4254160751474956</v>
      </c>
      <c r="V333">
        <f t="shared" si="505"/>
        <v>215.84969568298987</v>
      </c>
      <c r="W333">
        <f t="shared" si="506"/>
        <v>3.7672878790959636</v>
      </c>
      <c r="X333">
        <f t="shared" si="507"/>
        <v>251.00502119150678</v>
      </c>
      <c r="Y333">
        <f t="shared" si="508"/>
        <v>4.3808640588299337</v>
      </c>
      <c r="Z333">
        <f t="shared" si="509"/>
        <v>327.82577306385065</v>
      </c>
      <c r="AA333">
        <f t="shared" si="510"/>
        <v>5.7216391128599327</v>
      </c>
      <c r="AB333">
        <f t="shared" si="511"/>
        <v>-17865.3813876696</v>
      </c>
      <c r="AC333">
        <f t="shared" si="512"/>
        <v>122.39659572286055</v>
      </c>
      <c r="AD333">
        <f t="shared" si="513"/>
        <v>942.31330032199435</v>
      </c>
      <c r="AE333">
        <f t="shared" si="514"/>
        <v>-595.36804965471242</v>
      </c>
      <c r="AF333">
        <f t="shared" si="515"/>
        <v>-100.21080418582079</v>
      </c>
      <c r="AG333">
        <f t="shared" si="516"/>
        <v>2153.177192096201</v>
      </c>
      <c r="AH333">
        <f t="shared" si="517"/>
        <v>-15343.073153369074</v>
      </c>
      <c r="AI333">
        <f t="shared" si="518"/>
        <v>-4.261964764824743</v>
      </c>
      <c r="AJ333">
        <f t="shared" si="519"/>
        <v>235.55225478292604</v>
      </c>
      <c r="AK333">
        <f t="shared" si="520"/>
        <v>4.1111624064586207</v>
      </c>
      <c r="AL333">
        <f t="shared" si="521"/>
        <v>235</v>
      </c>
      <c r="AM333">
        <f t="shared" si="522"/>
        <v>33</v>
      </c>
      <c r="AN333">
        <f t="shared" si="523"/>
        <v>8</v>
      </c>
      <c r="AP333">
        <f t="shared" si="524"/>
        <v>1.6210084360785209</v>
      </c>
      <c r="AQ333">
        <f t="shared" si="525"/>
        <v>2.8291934412174227E-2</v>
      </c>
      <c r="AR333" t="str">
        <f t="shared" si="526"/>
        <v>POSITIF</v>
      </c>
      <c r="AS333">
        <f t="shared" si="527"/>
        <v>1</v>
      </c>
      <c r="AT333">
        <f t="shared" si="528"/>
        <v>37</v>
      </c>
      <c r="AU333">
        <f t="shared" si="529"/>
        <v>15</v>
      </c>
      <c r="AV333">
        <f t="shared" si="530"/>
        <v>1.0002993847201596</v>
      </c>
      <c r="AW333" s="4">
        <f t="shared" si="531"/>
        <v>4.1679141030006646E-2</v>
      </c>
      <c r="AX333">
        <f t="shared" si="532"/>
        <v>1.7458517769040241E-2</v>
      </c>
      <c r="AY333">
        <f t="shared" si="533"/>
        <v>0.27256176168107804</v>
      </c>
      <c r="AZ333" s="4">
        <f t="shared" si="534"/>
        <v>1.1356740070044918E-2</v>
      </c>
      <c r="BA333">
        <f t="shared" si="535"/>
        <v>365341.66864185658</v>
      </c>
      <c r="BB333" t="s">
        <v>191</v>
      </c>
      <c r="BC333">
        <f t="shared" si="536"/>
        <v>1.6702754496008405E-2</v>
      </c>
      <c r="BD333">
        <f t="shared" si="537"/>
        <v>215.8540145685354</v>
      </c>
      <c r="BE333">
        <f t="shared" si="538"/>
        <v>23.437481206960893</v>
      </c>
      <c r="BF333">
        <f t="shared" si="539"/>
        <v>-2.1962067226160469E-3</v>
      </c>
      <c r="BG333">
        <f t="shared" si="540"/>
        <v>23.435285000238277</v>
      </c>
      <c r="BH333" s="19">
        <f t="shared" si="541"/>
        <v>0.13917866646658317</v>
      </c>
      <c r="BI333">
        <f t="shared" si="542"/>
        <v>4.7334248455086101</v>
      </c>
      <c r="BJ333">
        <f t="shared" si="543"/>
        <v>12.154424845508611</v>
      </c>
      <c r="BK333">
        <f t="shared" si="544"/>
        <v>303.65210504450442</v>
      </c>
      <c r="BL333">
        <f t="shared" si="545"/>
        <v>5.2997290136382853</v>
      </c>
      <c r="BM333">
        <f t="shared" si="546"/>
        <v>238.66426763812476</v>
      </c>
      <c r="BN333">
        <f t="shared" si="547"/>
        <v>15.910951175874983</v>
      </c>
      <c r="BO333">
        <f t="shared" si="548"/>
        <v>15</v>
      </c>
      <c r="BP333">
        <f t="shared" si="549"/>
        <v>54</v>
      </c>
      <c r="BQ333">
        <f t="shared" si="550"/>
        <v>39</v>
      </c>
      <c r="BR333">
        <f t="shared" si="551"/>
        <v>-17.570861661025372</v>
      </c>
      <c r="BS333" t="str">
        <f t="shared" si="552"/>
        <v>NEGATIF</v>
      </c>
      <c r="BT333">
        <f t="shared" si="553"/>
        <v>-0.30666938839733254</v>
      </c>
      <c r="BU333">
        <f t="shared" si="554"/>
        <v>17</v>
      </c>
      <c r="BV333">
        <f t="shared" si="555"/>
        <v>-2075</v>
      </c>
      <c r="BW333">
        <f t="shared" si="556"/>
        <v>44</v>
      </c>
      <c r="BX333" t="str">
        <f t="shared" si="557"/>
        <v>NEGATIF</v>
      </c>
      <c r="BY333">
        <f t="shared" si="558"/>
        <v>-65.357524790301824</v>
      </c>
      <c r="BZ333">
        <f t="shared" si="559"/>
        <v>114.64247520969818</v>
      </c>
      <c r="CA333">
        <f t="shared" si="560"/>
        <v>29.179583684463257</v>
      </c>
      <c r="CB333" t="str">
        <f t="shared" si="567"/>
        <v>POSITIF</v>
      </c>
      <c r="CC333">
        <f t="shared" si="568"/>
        <v>29</v>
      </c>
      <c r="CD333">
        <f t="shared" si="569"/>
        <v>10</v>
      </c>
      <c r="CE333">
        <f t="shared" si="570"/>
        <v>46</v>
      </c>
      <c r="CG333">
        <f t="shared" si="561"/>
        <v>4.1654772771462278</v>
      </c>
      <c r="CH333">
        <f t="shared" si="562"/>
        <v>0.40902288439739803</v>
      </c>
      <c r="CI333">
        <f t="shared" si="563"/>
        <v>0.40906121543576213</v>
      </c>
    </row>
    <row r="334" spans="1:87">
      <c r="A334">
        <f t="shared" ref="A334:F334" si="637">A40</f>
        <v>7.0027777777777782</v>
      </c>
      <c r="B334">
        <f t="shared" si="637"/>
        <v>111.315</v>
      </c>
      <c r="C334">
        <f t="shared" si="637"/>
        <v>7</v>
      </c>
      <c r="D334">
        <f t="shared" si="637"/>
        <v>2013</v>
      </c>
      <c r="E334">
        <f t="shared" si="637"/>
        <v>12</v>
      </c>
      <c r="F334">
        <f t="shared" si="637"/>
        <v>2</v>
      </c>
      <c r="G334">
        <f t="shared" si="494"/>
        <v>0.12222152900771403</v>
      </c>
      <c r="H334">
        <f t="shared" ref="H334:J334" si="638">H40</f>
        <v>7</v>
      </c>
      <c r="I334">
        <f t="shared" si="638"/>
        <v>15</v>
      </c>
      <c r="J334">
        <f t="shared" si="638"/>
        <v>7.25</v>
      </c>
      <c r="L334">
        <f t="shared" ref="L334:M334" si="639">L40</f>
        <v>20</v>
      </c>
      <c r="M334">
        <f t="shared" si="639"/>
        <v>-13</v>
      </c>
      <c r="N334">
        <f t="shared" si="497"/>
        <v>2456628.510416667</v>
      </c>
      <c r="O334">
        <f t="shared" si="498"/>
        <v>7.9269203913977097E-4</v>
      </c>
      <c r="P334">
        <f t="shared" si="499"/>
        <v>2456628.5112093589</v>
      </c>
      <c r="Q334">
        <f t="shared" si="500"/>
        <v>0.13917895165938199</v>
      </c>
      <c r="R334">
        <f t="shared" si="501"/>
        <v>239.81421954775078</v>
      </c>
      <c r="S334">
        <f t="shared" si="502"/>
        <v>310.98953688371694</v>
      </c>
      <c r="T334">
        <f t="shared" si="503"/>
        <v>4.1855477242087975</v>
      </c>
      <c r="U334">
        <f t="shared" si="504"/>
        <v>5.4277913578732067</v>
      </c>
      <c r="V334">
        <f t="shared" si="505"/>
        <v>215.84914407961958</v>
      </c>
      <c r="W334">
        <f t="shared" si="506"/>
        <v>3.7672782518009869</v>
      </c>
      <c r="X334">
        <f t="shared" si="507"/>
        <v>251.01528835157842</v>
      </c>
      <c r="Y334">
        <f t="shared" si="508"/>
        <v>4.3810432545780129</v>
      </c>
      <c r="Z334">
        <f t="shared" si="509"/>
        <v>327.83603973367553</v>
      </c>
      <c r="AA334">
        <f t="shared" si="510"/>
        <v>5.7218183000515923</v>
      </c>
      <c r="AB334">
        <f t="shared" si="511"/>
        <v>-17830.156548352923</v>
      </c>
      <c r="AC334">
        <f t="shared" si="512"/>
        <v>122.12958301266887</v>
      </c>
      <c r="AD334">
        <f t="shared" si="513"/>
        <v>986.76572027004499</v>
      </c>
      <c r="AE334">
        <f t="shared" si="514"/>
        <v>-598.44660376550507</v>
      </c>
      <c r="AF334">
        <f t="shared" si="515"/>
        <v>-100.48245005265014</v>
      </c>
      <c r="AG334">
        <f t="shared" si="516"/>
        <v>2141.9695382277705</v>
      </c>
      <c r="AH334">
        <f t="shared" si="517"/>
        <v>-15278.220760660588</v>
      </c>
      <c r="AI334">
        <f t="shared" si="518"/>
        <v>-4.2439502112946075</v>
      </c>
      <c r="AJ334">
        <f t="shared" si="519"/>
        <v>235.57026933645616</v>
      </c>
      <c r="AK334">
        <f t="shared" si="520"/>
        <v>4.1114768197309974</v>
      </c>
      <c r="AL334">
        <f t="shared" si="521"/>
        <v>235</v>
      </c>
      <c r="AM334">
        <f t="shared" si="522"/>
        <v>34</v>
      </c>
      <c r="AN334">
        <f t="shared" si="523"/>
        <v>12</v>
      </c>
      <c r="AP334">
        <f t="shared" si="524"/>
        <v>1.6291226738381428</v>
      </c>
      <c r="AQ334">
        <f t="shared" si="525"/>
        <v>2.8433554577369277E-2</v>
      </c>
      <c r="AR334" t="str">
        <f t="shared" si="526"/>
        <v>POSITIF</v>
      </c>
      <c r="AS334">
        <f t="shared" si="527"/>
        <v>1</v>
      </c>
      <c r="AT334">
        <f t="shared" si="528"/>
        <v>37</v>
      </c>
      <c r="AU334">
        <f t="shared" si="529"/>
        <v>44</v>
      </c>
      <c r="AV334">
        <f t="shared" si="530"/>
        <v>1.0004178030621658</v>
      </c>
      <c r="AW334" s="4">
        <f t="shared" si="531"/>
        <v>4.1684075127590238E-2</v>
      </c>
      <c r="AX334">
        <f t="shared" si="532"/>
        <v>1.7460584559003001E-2</v>
      </c>
      <c r="AY334">
        <f t="shared" si="533"/>
        <v>0.27259402529732796</v>
      </c>
      <c r="AZ334" s="4">
        <f t="shared" si="534"/>
        <v>1.1358084387388665E-2</v>
      </c>
      <c r="BA334">
        <f t="shared" si="535"/>
        <v>365298.4279491679</v>
      </c>
      <c r="BB334" t="s">
        <v>191</v>
      </c>
      <c r="BC334">
        <f t="shared" si="536"/>
        <v>1.6702754484030306E-2</v>
      </c>
      <c r="BD334">
        <f t="shared" si="537"/>
        <v>215.85346296680214</v>
      </c>
      <c r="BE334">
        <f t="shared" si="538"/>
        <v>23.437481203252197</v>
      </c>
      <c r="BF334">
        <f t="shared" si="539"/>
        <v>-2.1962560516418581E-3</v>
      </c>
      <c r="BG334">
        <f t="shared" si="540"/>
        <v>23.435284947200554</v>
      </c>
      <c r="BH334" s="19">
        <f t="shared" si="541"/>
        <v>0.13917895165938199</v>
      </c>
      <c r="BI334">
        <f t="shared" si="542"/>
        <v>4.9841093343682585</v>
      </c>
      <c r="BJ334">
        <f t="shared" si="543"/>
        <v>12.405109334368259</v>
      </c>
      <c r="BK334">
        <f t="shared" si="544"/>
        <v>307.39623630060117</v>
      </c>
      <c r="BL334">
        <f t="shared" si="545"/>
        <v>5.3650764316840043</v>
      </c>
      <c r="BM334">
        <f t="shared" si="546"/>
        <v>238.6804037149227</v>
      </c>
      <c r="BN334">
        <f t="shared" si="547"/>
        <v>15.91202691432818</v>
      </c>
      <c r="BO334">
        <f t="shared" si="548"/>
        <v>15</v>
      </c>
      <c r="BP334">
        <f t="shared" si="549"/>
        <v>54</v>
      </c>
      <c r="BQ334">
        <f t="shared" si="550"/>
        <v>43</v>
      </c>
      <c r="BR334">
        <f t="shared" si="551"/>
        <v>-17.567224736538602</v>
      </c>
      <c r="BS334" t="str">
        <f t="shared" si="552"/>
        <v>NEGATIF</v>
      </c>
      <c r="BT334">
        <f t="shared" si="553"/>
        <v>-0.30660591209039201</v>
      </c>
      <c r="BU334">
        <f t="shared" si="554"/>
        <v>17</v>
      </c>
      <c r="BV334">
        <f t="shared" si="555"/>
        <v>-2075</v>
      </c>
      <c r="BW334">
        <f t="shared" si="556"/>
        <v>57</v>
      </c>
      <c r="BX334" t="str">
        <f t="shared" si="557"/>
        <v>NEGATIF</v>
      </c>
      <c r="BY334">
        <f t="shared" si="558"/>
        <v>-63.954020013528947</v>
      </c>
      <c r="BZ334">
        <f t="shared" si="559"/>
        <v>116.04597998647105</v>
      </c>
      <c r="CA334">
        <f t="shared" si="560"/>
        <v>32.539662019368812</v>
      </c>
      <c r="CB334" t="str">
        <f t="shared" si="567"/>
        <v>POSITIF</v>
      </c>
      <c r="CC334">
        <f t="shared" si="568"/>
        <v>32</v>
      </c>
      <c r="CD334">
        <f t="shared" si="569"/>
        <v>32</v>
      </c>
      <c r="CE334">
        <f t="shared" si="570"/>
        <v>22</v>
      </c>
      <c r="CG334">
        <f t="shared" si="561"/>
        <v>4.1657589048147061</v>
      </c>
      <c r="CH334">
        <f t="shared" si="562"/>
        <v>0.40902288347171512</v>
      </c>
      <c r="CI334">
        <f t="shared" si="563"/>
        <v>0.40906121537103318</v>
      </c>
    </row>
    <row r="335" spans="1:87">
      <c r="A335">
        <f t="shared" ref="A335:F335" si="640">A41</f>
        <v>7.0027777777777782</v>
      </c>
      <c r="B335">
        <f t="shared" si="640"/>
        <v>111.315</v>
      </c>
      <c r="C335">
        <f t="shared" si="640"/>
        <v>7</v>
      </c>
      <c r="D335">
        <f t="shared" si="640"/>
        <v>2013</v>
      </c>
      <c r="E335">
        <f t="shared" si="640"/>
        <v>12</v>
      </c>
      <c r="F335">
        <f t="shared" si="640"/>
        <v>2</v>
      </c>
      <c r="G335">
        <f t="shared" si="494"/>
        <v>0.12222152900771403</v>
      </c>
      <c r="H335">
        <f t="shared" ref="H335:J335" si="641">H41</f>
        <v>7</v>
      </c>
      <c r="I335">
        <f t="shared" si="641"/>
        <v>30</v>
      </c>
      <c r="J335">
        <f t="shared" si="641"/>
        <v>7.5</v>
      </c>
      <c r="L335">
        <f t="shared" ref="L335:M335" si="642">L41</f>
        <v>20</v>
      </c>
      <c r="M335">
        <f t="shared" si="642"/>
        <v>-13</v>
      </c>
      <c r="N335">
        <f t="shared" si="497"/>
        <v>2456628.5208333335</v>
      </c>
      <c r="O335">
        <f t="shared" si="498"/>
        <v>7.9269203913977097E-4</v>
      </c>
      <c r="P335">
        <f t="shared" si="499"/>
        <v>2456628.5216260254</v>
      </c>
      <c r="Q335">
        <f t="shared" si="500"/>
        <v>0.13917923685216807</v>
      </c>
      <c r="R335">
        <f t="shared" si="501"/>
        <v>239.81421954775078</v>
      </c>
      <c r="S335">
        <f t="shared" si="502"/>
        <v>311.12563055298233</v>
      </c>
      <c r="T335">
        <f t="shared" si="503"/>
        <v>4.1855477242087975</v>
      </c>
      <c r="U335">
        <f t="shared" si="504"/>
        <v>5.4301666404930078</v>
      </c>
      <c r="V335">
        <f t="shared" si="505"/>
        <v>215.84859247627395</v>
      </c>
      <c r="W335">
        <f t="shared" si="506"/>
        <v>3.7672686245064408</v>
      </c>
      <c r="X335">
        <f t="shared" si="507"/>
        <v>251.02555551118985</v>
      </c>
      <c r="Y335">
        <f t="shared" si="508"/>
        <v>4.3812224503180603</v>
      </c>
      <c r="Z335">
        <f t="shared" si="509"/>
        <v>327.84630640304113</v>
      </c>
      <c r="AA335">
        <f t="shared" si="510"/>
        <v>5.7219974872352353</v>
      </c>
      <c r="AB335">
        <f t="shared" si="511"/>
        <v>-17794.83529316547</v>
      </c>
      <c r="AC335">
        <f t="shared" si="512"/>
        <v>121.84969619020201</v>
      </c>
      <c r="AD335">
        <f t="shared" si="513"/>
        <v>1030.8020749140771</v>
      </c>
      <c r="AE335">
        <f t="shared" si="514"/>
        <v>-601.46207932626908</v>
      </c>
      <c r="AF335">
        <f t="shared" si="515"/>
        <v>-100.7594558931944</v>
      </c>
      <c r="AG335">
        <f t="shared" si="516"/>
        <v>2130.7452703956442</v>
      </c>
      <c r="AH335">
        <f t="shared" si="517"/>
        <v>-15213.659786885011</v>
      </c>
      <c r="AI335">
        <f t="shared" si="518"/>
        <v>-4.2260166074680585</v>
      </c>
      <c r="AJ335">
        <f t="shared" si="519"/>
        <v>235.58820294028271</v>
      </c>
      <c r="AK335">
        <f t="shared" si="520"/>
        <v>4.1117898201645193</v>
      </c>
      <c r="AL335">
        <f t="shared" si="521"/>
        <v>235</v>
      </c>
      <c r="AM335">
        <f t="shared" si="522"/>
        <v>35</v>
      </c>
      <c r="AN335">
        <f t="shared" si="523"/>
        <v>17</v>
      </c>
      <c r="AP335">
        <f t="shared" si="524"/>
        <v>1.6264368291924864</v>
      </c>
      <c r="AQ335">
        <f t="shared" si="525"/>
        <v>2.8386677745105515E-2</v>
      </c>
      <c r="AR335" t="str">
        <f t="shared" si="526"/>
        <v>POSITIF</v>
      </c>
      <c r="AS335">
        <f t="shared" si="527"/>
        <v>1</v>
      </c>
      <c r="AT335">
        <f t="shared" si="528"/>
        <v>37</v>
      </c>
      <c r="AU335">
        <f t="shared" si="529"/>
        <v>35</v>
      </c>
      <c r="AV335">
        <f t="shared" si="530"/>
        <v>1.0005359728088981</v>
      </c>
      <c r="AW335" s="4">
        <f t="shared" si="531"/>
        <v>4.1688998867037419E-2</v>
      </c>
      <c r="AX335">
        <f t="shared" si="532"/>
        <v>1.7462647010159729E-2</v>
      </c>
      <c r="AY335">
        <f t="shared" si="533"/>
        <v>0.27262622118158958</v>
      </c>
      <c r="AZ335" s="4">
        <f t="shared" si="534"/>
        <v>1.1359425882566233E-2</v>
      </c>
      <c r="BA335">
        <f t="shared" si="535"/>
        <v>365255.28823534329</v>
      </c>
      <c r="BB335" t="s">
        <v>191</v>
      </c>
      <c r="BC335">
        <f t="shared" si="536"/>
        <v>1.670275447205221E-2</v>
      </c>
      <c r="BD335">
        <f t="shared" si="537"/>
        <v>215.85291136509349</v>
      </c>
      <c r="BE335">
        <f t="shared" si="538"/>
        <v>23.437481199543502</v>
      </c>
      <c r="BF335">
        <f t="shared" si="539"/>
        <v>-2.1963053644409834E-3</v>
      </c>
      <c r="BG335">
        <f t="shared" si="540"/>
        <v>23.435284894179059</v>
      </c>
      <c r="BH335" s="19">
        <f t="shared" si="541"/>
        <v>0.13917923685216807</v>
      </c>
      <c r="BI335">
        <f t="shared" si="542"/>
        <v>5.2347938120209925</v>
      </c>
      <c r="BJ335">
        <f t="shared" si="543"/>
        <v>12.655793812020992</v>
      </c>
      <c r="BK335">
        <f t="shared" si="544"/>
        <v>311.14043956721576</v>
      </c>
      <c r="BL335">
        <f t="shared" si="545"/>
        <v>5.4304251065503557</v>
      </c>
      <c r="BM335">
        <f t="shared" si="546"/>
        <v>238.69646761309912</v>
      </c>
      <c r="BN335">
        <f t="shared" si="547"/>
        <v>15.913097840873274</v>
      </c>
      <c r="BO335">
        <f t="shared" si="548"/>
        <v>15</v>
      </c>
      <c r="BP335">
        <f t="shared" si="549"/>
        <v>54</v>
      </c>
      <c r="BQ335">
        <f t="shared" si="550"/>
        <v>47</v>
      </c>
      <c r="BR335">
        <f t="shared" si="551"/>
        <v>-17.574062106930189</v>
      </c>
      <c r="BS335" t="str">
        <f t="shared" si="552"/>
        <v>NEGATIF</v>
      </c>
      <c r="BT335">
        <f t="shared" si="553"/>
        <v>-0.30672524671590357</v>
      </c>
      <c r="BU335">
        <f t="shared" si="554"/>
        <v>17</v>
      </c>
      <c r="BV335">
        <f t="shared" si="555"/>
        <v>-2075</v>
      </c>
      <c r="BW335">
        <f t="shared" si="556"/>
        <v>33</v>
      </c>
      <c r="BX335" t="str">
        <f t="shared" si="557"/>
        <v>NEGATIF</v>
      </c>
      <c r="BY335">
        <f t="shared" si="558"/>
        <v>-62.348792687195434</v>
      </c>
      <c r="BZ335">
        <f t="shared" si="559"/>
        <v>117.65120731280456</v>
      </c>
      <c r="CA335">
        <f t="shared" si="560"/>
        <v>35.853194761631727</v>
      </c>
      <c r="CB335" t="str">
        <f t="shared" si="567"/>
        <v>POSITIF</v>
      </c>
      <c r="CC335">
        <f t="shared" si="568"/>
        <v>35</v>
      </c>
      <c r="CD335">
        <f t="shared" si="569"/>
        <v>51</v>
      </c>
      <c r="CE335">
        <f t="shared" si="570"/>
        <v>11</v>
      </c>
      <c r="CG335">
        <f t="shared" si="561"/>
        <v>4.1660392727285895</v>
      </c>
      <c r="CH335">
        <f t="shared" si="562"/>
        <v>0.40902288254631547</v>
      </c>
      <c r="CI335">
        <f t="shared" si="563"/>
        <v>0.40906121530630424</v>
      </c>
    </row>
    <row r="336" spans="1:87">
      <c r="A336">
        <f t="shared" ref="A336:F336" si="643">A42</f>
        <v>7.0027777777777782</v>
      </c>
      <c r="B336">
        <f t="shared" si="643"/>
        <v>111.315</v>
      </c>
      <c r="C336">
        <f t="shared" si="643"/>
        <v>7</v>
      </c>
      <c r="D336">
        <f t="shared" si="643"/>
        <v>2013</v>
      </c>
      <c r="E336">
        <f t="shared" si="643"/>
        <v>12</v>
      </c>
      <c r="F336">
        <f t="shared" si="643"/>
        <v>2</v>
      </c>
      <c r="G336">
        <f t="shared" si="494"/>
        <v>0.12222152900771403</v>
      </c>
      <c r="H336">
        <f t="shared" ref="H336:J336" si="644">H42</f>
        <v>7</v>
      </c>
      <c r="I336">
        <f t="shared" si="644"/>
        <v>45</v>
      </c>
      <c r="J336">
        <f t="shared" si="644"/>
        <v>7.75</v>
      </c>
      <c r="L336">
        <f t="shared" ref="L336:M336" si="645">L42</f>
        <v>20</v>
      </c>
      <c r="M336">
        <f t="shared" si="645"/>
        <v>-13</v>
      </c>
      <c r="N336">
        <f t="shared" si="497"/>
        <v>2456628.53125</v>
      </c>
      <c r="O336">
        <f t="shared" si="498"/>
        <v>7.9269203913977097E-4</v>
      </c>
      <c r="P336">
        <f t="shared" si="499"/>
        <v>2456628.5320426919</v>
      </c>
      <c r="Q336">
        <f t="shared" si="500"/>
        <v>0.13917952204495412</v>
      </c>
      <c r="R336">
        <f t="shared" si="501"/>
        <v>239.81421954775078</v>
      </c>
      <c r="S336">
        <f t="shared" si="502"/>
        <v>311.26172422223317</v>
      </c>
      <c r="T336">
        <f t="shared" si="503"/>
        <v>4.1855477242087975</v>
      </c>
      <c r="U336">
        <f t="shared" si="504"/>
        <v>5.4325419231125549</v>
      </c>
      <c r="V336">
        <f t="shared" si="505"/>
        <v>215.84804087292832</v>
      </c>
      <c r="W336">
        <f t="shared" si="506"/>
        <v>3.7672589972118944</v>
      </c>
      <c r="X336">
        <f t="shared" si="507"/>
        <v>251.03582267080128</v>
      </c>
      <c r="Y336">
        <f t="shared" si="508"/>
        <v>4.3814016460581078</v>
      </c>
      <c r="Z336">
        <f t="shared" si="509"/>
        <v>327.85657307240581</v>
      </c>
      <c r="AA336">
        <f t="shared" si="510"/>
        <v>5.7221766744188631</v>
      </c>
      <c r="AB336">
        <f t="shared" si="511"/>
        <v>-17759.417819823866</v>
      </c>
      <c r="AC336">
        <f t="shared" si="512"/>
        <v>121.5569647476695</v>
      </c>
      <c r="AD336">
        <f t="shared" si="513"/>
        <v>1074.4037986151329</v>
      </c>
      <c r="AE336">
        <f t="shared" si="514"/>
        <v>-604.4141586339739</v>
      </c>
      <c r="AF336">
        <f t="shared" si="515"/>
        <v>-101.04181462792246</v>
      </c>
      <c r="AG336">
        <f t="shared" si="516"/>
        <v>2119.5044728722478</v>
      </c>
      <c r="AH336">
        <f t="shared" si="517"/>
        <v>-15149.408556850713</v>
      </c>
      <c r="AI336">
        <f t="shared" si="518"/>
        <v>-4.2081690435696419</v>
      </c>
      <c r="AJ336">
        <f t="shared" si="519"/>
        <v>235.60605050418113</v>
      </c>
      <c r="AK336">
        <f t="shared" si="520"/>
        <v>4.1121013189180067</v>
      </c>
      <c r="AL336">
        <f t="shared" si="521"/>
        <v>235</v>
      </c>
      <c r="AM336">
        <f t="shared" si="522"/>
        <v>36</v>
      </c>
      <c r="AN336">
        <f t="shared" si="523"/>
        <v>21</v>
      </c>
      <c r="AP336">
        <f t="shared" si="524"/>
        <v>1.6416645625999648</v>
      </c>
      <c r="AQ336">
        <f t="shared" si="525"/>
        <v>2.8652451830681949E-2</v>
      </c>
      <c r="AR336" t="str">
        <f t="shared" si="526"/>
        <v>POSITIF</v>
      </c>
      <c r="AS336">
        <f t="shared" si="527"/>
        <v>1</v>
      </c>
      <c r="AT336">
        <f t="shared" si="528"/>
        <v>38</v>
      </c>
      <c r="AU336">
        <f t="shared" si="529"/>
        <v>29</v>
      </c>
      <c r="AV336">
        <f t="shared" si="530"/>
        <v>1.0006538930532092</v>
      </c>
      <c r="AW336" s="4">
        <f t="shared" si="531"/>
        <v>4.1693912210550382E-2</v>
      </c>
      <c r="AX336">
        <f t="shared" si="532"/>
        <v>1.7464705106677716E-2</v>
      </c>
      <c r="AY336">
        <f t="shared" si="533"/>
        <v>0.27265834908671288</v>
      </c>
      <c r="AZ336" s="4">
        <f t="shared" si="534"/>
        <v>1.1360764545279704E-2</v>
      </c>
      <c r="BA336">
        <f t="shared" si="535"/>
        <v>365212.24976350431</v>
      </c>
      <c r="BB336" t="s">
        <v>191</v>
      </c>
      <c r="BC336">
        <f t="shared" si="536"/>
        <v>1.6702754460074111E-2</v>
      </c>
      <c r="BD336">
        <f t="shared" si="537"/>
        <v>215.8523597633849</v>
      </c>
      <c r="BE336">
        <f t="shared" si="538"/>
        <v>23.437481195834806</v>
      </c>
      <c r="BF336">
        <f t="shared" si="539"/>
        <v>-2.1963546610111501E-3</v>
      </c>
      <c r="BG336">
        <f t="shared" si="540"/>
        <v>23.435284841173797</v>
      </c>
      <c r="BH336" s="19">
        <f t="shared" si="541"/>
        <v>0.13917952204495412</v>
      </c>
      <c r="BI336">
        <f t="shared" si="542"/>
        <v>5.4854782896892482</v>
      </c>
      <c r="BJ336">
        <f t="shared" si="543"/>
        <v>12.906478289689248</v>
      </c>
      <c r="BK336">
        <f t="shared" si="544"/>
        <v>314.88471957683788</v>
      </c>
      <c r="BL336">
        <f t="shared" si="545"/>
        <v>5.4957751208348666</v>
      </c>
      <c r="BM336">
        <f t="shared" si="546"/>
        <v>238.71245476850083</v>
      </c>
      <c r="BN336">
        <f t="shared" si="547"/>
        <v>15.914163651233389</v>
      </c>
      <c r="BO336">
        <f t="shared" si="548"/>
        <v>15</v>
      </c>
      <c r="BP336">
        <f t="shared" si="549"/>
        <v>54</v>
      </c>
      <c r="BQ336">
        <f t="shared" si="550"/>
        <v>50</v>
      </c>
      <c r="BR336">
        <f t="shared" si="551"/>
        <v>-17.563468439379161</v>
      </c>
      <c r="BS336" t="str">
        <f t="shared" si="552"/>
        <v>NEGATIF</v>
      </c>
      <c r="BT336">
        <f t="shared" si="553"/>
        <v>-0.30654035233727644</v>
      </c>
      <c r="BU336">
        <f t="shared" si="554"/>
        <v>17</v>
      </c>
      <c r="BV336">
        <f t="shared" si="555"/>
        <v>-2074</v>
      </c>
      <c r="BW336">
        <f t="shared" si="556"/>
        <v>11</v>
      </c>
      <c r="BX336" t="str">
        <f t="shared" si="557"/>
        <v>NEGATIF</v>
      </c>
      <c r="BY336">
        <f t="shared" si="558"/>
        <v>-60.541360994658639</v>
      </c>
      <c r="BZ336">
        <f t="shared" si="559"/>
        <v>119.45863900534135</v>
      </c>
      <c r="CA336">
        <f t="shared" si="560"/>
        <v>39.122250014328579</v>
      </c>
      <c r="CB336" t="str">
        <f t="shared" si="567"/>
        <v>POSITIF</v>
      </c>
      <c r="CC336">
        <f t="shared" si="568"/>
        <v>39</v>
      </c>
      <c r="CD336">
        <f t="shared" si="569"/>
        <v>7</v>
      </c>
      <c r="CE336">
        <f t="shared" si="570"/>
        <v>20</v>
      </c>
      <c r="CG336">
        <f t="shared" si="561"/>
        <v>4.1663183012283778</v>
      </c>
      <c r="CH336">
        <f t="shared" si="562"/>
        <v>0.40902288162119915</v>
      </c>
      <c r="CI336">
        <f t="shared" si="563"/>
        <v>0.40906121524157529</v>
      </c>
    </row>
    <row r="337" spans="1:87">
      <c r="A337">
        <f t="shared" ref="A337:F337" si="646">A43</f>
        <v>7.0027777777777782</v>
      </c>
      <c r="B337">
        <f t="shared" si="646"/>
        <v>111.315</v>
      </c>
      <c r="C337">
        <f t="shared" si="646"/>
        <v>7</v>
      </c>
      <c r="D337">
        <f t="shared" si="646"/>
        <v>2013</v>
      </c>
      <c r="E337">
        <f t="shared" si="646"/>
        <v>12</v>
      </c>
      <c r="F337">
        <f t="shared" si="646"/>
        <v>2</v>
      </c>
      <c r="G337">
        <f t="shared" si="494"/>
        <v>0.12222152900771403</v>
      </c>
      <c r="H337">
        <f t="shared" ref="H337:J337" si="647">H43</f>
        <v>8</v>
      </c>
      <c r="I337">
        <f t="shared" si="647"/>
        <v>0</v>
      </c>
      <c r="J337">
        <f t="shared" si="647"/>
        <v>8</v>
      </c>
      <c r="L337">
        <f t="shared" ref="L337:M337" si="648">L43</f>
        <v>20</v>
      </c>
      <c r="M337">
        <f t="shared" si="648"/>
        <v>-13</v>
      </c>
      <c r="N337">
        <f t="shared" si="497"/>
        <v>2456628.541666667</v>
      </c>
      <c r="O337">
        <f t="shared" si="498"/>
        <v>7.9269203913977097E-4</v>
      </c>
      <c r="P337">
        <f t="shared" si="499"/>
        <v>2456628.5424593589</v>
      </c>
      <c r="Q337">
        <f t="shared" si="500"/>
        <v>0.13917980723775297</v>
      </c>
      <c r="R337">
        <f t="shared" si="501"/>
        <v>239.81421954775078</v>
      </c>
      <c r="S337">
        <f t="shared" si="502"/>
        <v>311.39781789758126</v>
      </c>
      <c r="T337">
        <f t="shared" si="503"/>
        <v>4.1855477242087975</v>
      </c>
      <c r="U337">
        <f t="shared" si="504"/>
        <v>5.4349172058385191</v>
      </c>
      <c r="V337">
        <f t="shared" si="505"/>
        <v>215.84748926955797</v>
      </c>
      <c r="W337">
        <f t="shared" si="506"/>
        <v>3.7672493699169167</v>
      </c>
      <c r="X337">
        <f t="shared" si="507"/>
        <v>251.04608983087292</v>
      </c>
      <c r="Y337">
        <f t="shared" si="508"/>
        <v>4.381580841806187</v>
      </c>
      <c r="Z337">
        <f t="shared" si="509"/>
        <v>327.8668397422316</v>
      </c>
      <c r="AA337">
        <f t="shared" si="510"/>
        <v>5.7223558616105379</v>
      </c>
      <c r="AB337">
        <f t="shared" si="511"/>
        <v>-17723.90432655525</v>
      </c>
      <c r="AC337">
        <f t="shared" si="512"/>
        <v>121.25141952897624</v>
      </c>
      <c r="AD337">
        <f t="shared" si="513"/>
        <v>1117.552508915639</v>
      </c>
      <c r="AE337">
        <f t="shared" si="514"/>
        <v>-607.30253065747183</v>
      </c>
      <c r="AF337">
        <f t="shared" si="515"/>
        <v>-101.32951903864819</v>
      </c>
      <c r="AG337">
        <f t="shared" si="516"/>
        <v>2108.247230050305</v>
      </c>
      <c r="AH337">
        <f t="shared" si="517"/>
        <v>-15085.485217756448</v>
      </c>
      <c r="AI337">
        <f t="shared" si="518"/>
        <v>-4.1904125604879026</v>
      </c>
      <c r="AJ337">
        <f t="shared" si="519"/>
        <v>235.62380698726287</v>
      </c>
      <c r="AK337">
        <f t="shared" si="520"/>
        <v>4.1124112280113581</v>
      </c>
      <c r="AL337">
        <f t="shared" si="521"/>
        <v>235</v>
      </c>
      <c r="AM337">
        <f t="shared" si="522"/>
        <v>37</v>
      </c>
      <c r="AN337">
        <f t="shared" si="523"/>
        <v>25</v>
      </c>
      <c r="AP337">
        <f t="shared" si="524"/>
        <v>1.6433089322192302</v>
      </c>
      <c r="AQ337">
        <f t="shared" si="525"/>
        <v>2.8681151494657896E-2</v>
      </c>
      <c r="AR337" t="str">
        <f t="shared" si="526"/>
        <v>POSITIF</v>
      </c>
      <c r="AS337">
        <f t="shared" si="527"/>
        <v>1</v>
      </c>
      <c r="AT337">
        <f t="shared" si="528"/>
        <v>38</v>
      </c>
      <c r="AU337">
        <f t="shared" si="529"/>
        <v>35</v>
      </c>
      <c r="AV337">
        <f t="shared" si="530"/>
        <v>1.0007715628893323</v>
      </c>
      <c r="AW337" s="4">
        <f t="shared" si="531"/>
        <v>4.1698815120388845E-2</v>
      </c>
      <c r="AX337">
        <f t="shared" si="532"/>
        <v>1.7466758832748345E-2</v>
      </c>
      <c r="AY337">
        <f t="shared" si="533"/>
        <v>0.27269040876592454</v>
      </c>
      <c r="AZ337" s="4">
        <f t="shared" si="534"/>
        <v>1.1362100365246855E-2</v>
      </c>
      <c r="BA337">
        <f t="shared" si="535"/>
        <v>365169.31279613962</v>
      </c>
      <c r="BB337" t="s">
        <v>191</v>
      </c>
      <c r="BC337">
        <f t="shared" si="536"/>
        <v>1.6702754448096015E-2</v>
      </c>
      <c r="BD337">
        <f t="shared" si="537"/>
        <v>215.85180816165152</v>
      </c>
      <c r="BE337">
        <f t="shared" si="538"/>
        <v>23.437481192126111</v>
      </c>
      <c r="BF337">
        <f t="shared" si="539"/>
        <v>-2.1964039413500825E-3</v>
      </c>
      <c r="BG337">
        <f t="shared" si="540"/>
        <v>23.435284788184759</v>
      </c>
      <c r="BH337" s="19">
        <f t="shared" si="541"/>
        <v>0.13917980723775297</v>
      </c>
      <c r="BI337">
        <f t="shared" si="542"/>
        <v>5.7361627785644185</v>
      </c>
      <c r="BJ337">
        <f t="shared" si="543"/>
        <v>13.15716277856442</v>
      </c>
      <c r="BK337">
        <f t="shared" si="544"/>
        <v>318.62908101764668</v>
      </c>
      <c r="BL337">
        <f t="shared" si="545"/>
        <v>5.5611265563616987</v>
      </c>
      <c r="BM337">
        <f t="shared" si="546"/>
        <v>238.72836066081962</v>
      </c>
      <c r="BN337">
        <f t="shared" si="547"/>
        <v>15.915224044054641</v>
      </c>
      <c r="BO337">
        <f t="shared" si="548"/>
        <v>15</v>
      </c>
      <c r="BP337">
        <f t="shared" si="549"/>
        <v>54</v>
      </c>
      <c r="BQ337">
        <f t="shared" si="550"/>
        <v>54</v>
      </c>
      <c r="BR337">
        <f t="shared" si="551"/>
        <v>-17.566051904869553</v>
      </c>
      <c r="BS337" t="str">
        <f t="shared" si="552"/>
        <v>NEGATIF</v>
      </c>
      <c r="BT337">
        <f t="shared" si="553"/>
        <v>-0.30658544231619544</v>
      </c>
      <c r="BU337">
        <f t="shared" si="554"/>
        <v>17</v>
      </c>
      <c r="BV337">
        <f t="shared" si="555"/>
        <v>-2074</v>
      </c>
      <c r="BW337">
        <f t="shared" si="556"/>
        <v>2</v>
      </c>
      <c r="BX337" t="str">
        <f t="shared" si="557"/>
        <v>NEGATIF</v>
      </c>
      <c r="BY337">
        <f t="shared" si="558"/>
        <v>-58.457249293047262</v>
      </c>
      <c r="BZ337">
        <f t="shared" si="559"/>
        <v>121.54275070695275</v>
      </c>
      <c r="CA337">
        <f t="shared" si="560"/>
        <v>42.323872832318791</v>
      </c>
      <c r="CB337" t="str">
        <f t="shared" si="567"/>
        <v>POSITIF</v>
      </c>
      <c r="CC337">
        <f t="shared" si="568"/>
        <v>42</v>
      </c>
      <c r="CD337">
        <f t="shared" si="569"/>
        <v>19</v>
      </c>
      <c r="CE337">
        <f t="shared" si="570"/>
        <v>25</v>
      </c>
      <c r="CG337">
        <f t="shared" si="561"/>
        <v>4.1665959114198081</v>
      </c>
      <c r="CH337">
        <f t="shared" si="562"/>
        <v>0.40902288069636594</v>
      </c>
      <c r="CI337">
        <f t="shared" si="563"/>
        <v>0.40906121517684629</v>
      </c>
    </row>
    <row r="338" spans="1:87">
      <c r="A338">
        <f t="shared" ref="A338:F338" si="649">A44</f>
        <v>7.0027777777777782</v>
      </c>
      <c r="B338">
        <f t="shared" si="649"/>
        <v>111.315</v>
      </c>
      <c r="C338">
        <f t="shared" si="649"/>
        <v>7</v>
      </c>
      <c r="D338">
        <f t="shared" si="649"/>
        <v>2013</v>
      </c>
      <c r="E338">
        <f t="shared" si="649"/>
        <v>12</v>
      </c>
      <c r="F338">
        <f t="shared" si="649"/>
        <v>2</v>
      </c>
      <c r="G338">
        <f t="shared" si="494"/>
        <v>0.12222152900771403</v>
      </c>
      <c r="H338">
        <f t="shared" ref="H338:J338" si="650">H44</f>
        <v>8</v>
      </c>
      <c r="I338">
        <f t="shared" si="650"/>
        <v>15</v>
      </c>
      <c r="J338">
        <f t="shared" si="650"/>
        <v>8.25</v>
      </c>
      <c r="L338">
        <f t="shared" ref="L338:M338" si="651">L44</f>
        <v>20</v>
      </c>
      <c r="M338">
        <f t="shared" si="651"/>
        <v>-13</v>
      </c>
      <c r="N338">
        <f t="shared" si="497"/>
        <v>2456628.5520833335</v>
      </c>
      <c r="O338">
        <f t="shared" si="498"/>
        <v>7.9269203913977097E-4</v>
      </c>
      <c r="P338">
        <f t="shared" si="499"/>
        <v>2456628.5528760254</v>
      </c>
      <c r="Q338">
        <f t="shared" si="500"/>
        <v>0.13918009243053903</v>
      </c>
      <c r="R338">
        <f t="shared" si="501"/>
        <v>239.81421954775078</v>
      </c>
      <c r="S338">
        <f t="shared" si="502"/>
        <v>311.5339115668321</v>
      </c>
      <c r="T338">
        <f t="shared" si="503"/>
        <v>4.1855477242087975</v>
      </c>
      <c r="U338">
        <f t="shared" si="504"/>
        <v>5.4372924884580671</v>
      </c>
      <c r="V338">
        <f t="shared" si="505"/>
        <v>215.8469376662124</v>
      </c>
      <c r="W338">
        <f t="shared" si="506"/>
        <v>3.7672397426223716</v>
      </c>
      <c r="X338">
        <f t="shared" si="507"/>
        <v>251.05635699048435</v>
      </c>
      <c r="Y338">
        <f t="shared" si="508"/>
        <v>4.3817600375462344</v>
      </c>
      <c r="Z338">
        <f t="shared" si="509"/>
        <v>327.87710641159629</v>
      </c>
      <c r="AA338">
        <f t="shared" si="510"/>
        <v>5.7225350487941657</v>
      </c>
      <c r="AB338">
        <f t="shared" si="511"/>
        <v>-17688.295016907632</v>
      </c>
      <c r="AC338">
        <f t="shared" si="512"/>
        <v>120.9330927701467</v>
      </c>
      <c r="AD338">
        <f t="shared" si="513"/>
        <v>1160.2300085765596</v>
      </c>
      <c r="AE338">
        <f t="shared" si="514"/>
        <v>-610.12689069257613</v>
      </c>
      <c r="AF338">
        <f t="shared" si="515"/>
        <v>-101.62256172883605</v>
      </c>
      <c r="AG338">
        <f t="shared" si="516"/>
        <v>2096.9736279638173</v>
      </c>
      <c r="AH338">
        <f t="shared" si="517"/>
        <v>-15021.90774001852</v>
      </c>
      <c r="AI338">
        <f t="shared" si="518"/>
        <v>-4.1727521500051443</v>
      </c>
      <c r="AJ338">
        <f t="shared" si="519"/>
        <v>235.64146739774563</v>
      </c>
      <c r="AK338">
        <f t="shared" si="520"/>
        <v>4.1127194603215358</v>
      </c>
      <c r="AL338">
        <f t="shared" si="521"/>
        <v>235</v>
      </c>
      <c r="AM338">
        <f t="shared" si="522"/>
        <v>38</v>
      </c>
      <c r="AN338">
        <f t="shared" si="523"/>
        <v>29</v>
      </c>
      <c r="AP338">
        <f t="shared" si="524"/>
        <v>1.6445610752956832</v>
      </c>
      <c r="AQ338">
        <f t="shared" si="525"/>
        <v>2.8703005514048051E-2</v>
      </c>
      <c r="AR338" t="str">
        <f t="shared" si="526"/>
        <v>POSITIF</v>
      </c>
      <c r="AS338">
        <f t="shared" si="527"/>
        <v>1</v>
      </c>
      <c r="AT338">
        <f t="shared" si="528"/>
        <v>38</v>
      </c>
      <c r="AU338">
        <f t="shared" si="529"/>
        <v>40</v>
      </c>
      <c r="AV338">
        <f t="shared" si="530"/>
        <v>1.0008889813970612</v>
      </c>
      <c r="AW338" s="4">
        <f t="shared" si="531"/>
        <v>4.170370755821088E-2</v>
      </c>
      <c r="AX338">
        <f t="shared" si="532"/>
        <v>1.7468808172310991E-2</v>
      </c>
      <c r="AY338">
        <f t="shared" si="533"/>
        <v>0.2727223999685166</v>
      </c>
      <c r="AZ338" s="4">
        <f t="shared" si="534"/>
        <v>1.1363433332021526E-2</v>
      </c>
      <c r="BA338">
        <f t="shared" si="535"/>
        <v>365126.47760087834</v>
      </c>
      <c r="BB338" t="s">
        <v>191</v>
      </c>
      <c r="BC338">
        <f t="shared" si="536"/>
        <v>1.6702754436117916E-2</v>
      </c>
      <c r="BD338">
        <f t="shared" si="537"/>
        <v>215.85125655994293</v>
      </c>
      <c r="BE338">
        <f t="shared" si="538"/>
        <v>23.437481188417415</v>
      </c>
      <c r="BF338">
        <f t="shared" si="539"/>
        <v>-2.196453205448882E-3</v>
      </c>
      <c r="BG338">
        <f t="shared" si="540"/>
        <v>23.435284735211965</v>
      </c>
      <c r="BH338" s="19">
        <f t="shared" si="541"/>
        <v>0.13918009243053903</v>
      </c>
      <c r="BI338">
        <f t="shared" si="542"/>
        <v>5.9868472562171515</v>
      </c>
      <c r="BJ338">
        <f t="shared" si="543"/>
        <v>13.407847256217153</v>
      </c>
      <c r="BK338">
        <f t="shared" si="544"/>
        <v>322.3735280298618</v>
      </c>
      <c r="BL338">
        <f t="shared" si="545"/>
        <v>5.6264794853913171</v>
      </c>
      <c r="BM338">
        <f t="shared" si="546"/>
        <v>238.74418081339547</v>
      </c>
      <c r="BN338">
        <f t="shared" si="547"/>
        <v>15.916278720893031</v>
      </c>
      <c r="BO338">
        <f t="shared" si="548"/>
        <v>15</v>
      </c>
      <c r="BP338">
        <f t="shared" si="549"/>
        <v>54</v>
      </c>
      <c r="BQ338">
        <f t="shared" si="550"/>
        <v>58</v>
      </c>
      <c r="BR338">
        <f t="shared" si="551"/>
        <v>-17.568992082286989</v>
      </c>
      <c r="BS338" t="str">
        <f t="shared" si="552"/>
        <v>NEGATIF</v>
      </c>
      <c r="BT338">
        <f t="shared" si="553"/>
        <v>-0.30663675809272251</v>
      </c>
      <c r="BU338">
        <f t="shared" si="554"/>
        <v>17</v>
      </c>
      <c r="BV338">
        <f t="shared" si="555"/>
        <v>-2075</v>
      </c>
      <c r="BW338">
        <f t="shared" si="556"/>
        <v>51</v>
      </c>
      <c r="BX338" t="str">
        <f t="shared" si="557"/>
        <v>NEGATIF</v>
      </c>
      <c r="BY338">
        <f t="shared" si="558"/>
        <v>-56.062885106280845</v>
      </c>
      <c r="BZ338">
        <f t="shared" si="559"/>
        <v>123.93711489371915</v>
      </c>
      <c r="CA338">
        <f t="shared" si="560"/>
        <v>45.449298985231252</v>
      </c>
      <c r="CB338" t="str">
        <f t="shared" si="567"/>
        <v>POSITIF</v>
      </c>
      <c r="CC338">
        <f t="shared" si="568"/>
        <v>45</v>
      </c>
      <c r="CD338">
        <f t="shared" si="569"/>
        <v>26</v>
      </c>
      <c r="CE338">
        <f t="shared" si="570"/>
        <v>57</v>
      </c>
      <c r="CG338">
        <f t="shared" si="561"/>
        <v>4.1668720251704245</v>
      </c>
      <c r="CH338">
        <f t="shared" si="562"/>
        <v>0.40902287977181628</v>
      </c>
      <c r="CI338">
        <f t="shared" si="563"/>
        <v>0.40906121511211735</v>
      </c>
    </row>
    <row r="339" spans="1:87">
      <c r="A339">
        <f t="shared" ref="A339:F339" si="652">A45</f>
        <v>7.0027777777777782</v>
      </c>
      <c r="B339">
        <f t="shared" si="652"/>
        <v>111.315</v>
      </c>
      <c r="C339">
        <f t="shared" si="652"/>
        <v>7</v>
      </c>
      <c r="D339">
        <f t="shared" si="652"/>
        <v>2013</v>
      </c>
      <c r="E339">
        <f t="shared" si="652"/>
        <v>12</v>
      </c>
      <c r="F339">
        <f t="shared" si="652"/>
        <v>2</v>
      </c>
      <c r="G339">
        <f t="shared" si="494"/>
        <v>0.12222152900771403</v>
      </c>
      <c r="H339">
        <f t="shared" ref="H339:J339" si="653">H45</f>
        <v>8</v>
      </c>
      <c r="I339">
        <f t="shared" si="653"/>
        <v>30</v>
      </c>
      <c r="J339">
        <f t="shared" si="653"/>
        <v>8.5</v>
      </c>
      <c r="L339">
        <f t="shared" ref="L339:M339" si="654">L45</f>
        <v>20</v>
      </c>
      <c r="M339">
        <f t="shared" si="654"/>
        <v>-13</v>
      </c>
      <c r="N339">
        <f t="shared" si="497"/>
        <v>2456628.5625</v>
      </c>
      <c r="O339">
        <f t="shared" si="498"/>
        <v>7.9269203913977097E-4</v>
      </c>
      <c r="P339">
        <f t="shared" si="499"/>
        <v>2456628.5632926919</v>
      </c>
      <c r="Q339">
        <f t="shared" si="500"/>
        <v>0.13918037762332511</v>
      </c>
      <c r="R339">
        <f t="shared" si="501"/>
        <v>239.81421954775078</v>
      </c>
      <c r="S339">
        <f t="shared" si="502"/>
        <v>311.6700052360975</v>
      </c>
      <c r="T339">
        <f t="shared" si="503"/>
        <v>4.1855477242087975</v>
      </c>
      <c r="U339">
        <f t="shared" si="504"/>
        <v>5.4396677710778683</v>
      </c>
      <c r="V339">
        <f t="shared" si="505"/>
        <v>215.84638606286671</v>
      </c>
      <c r="W339">
        <f t="shared" si="506"/>
        <v>3.7672301153278243</v>
      </c>
      <c r="X339">
        <f t="shared" si="507"/>
        <v>251.06662415009669</v>
      </c>
      <c r="Y339">
        <f t="shared" si="508"/>
        <v>4.381939233286297</v>
      </c>
      <c r="Z339">
        <f t="shared" si="509"/>
        <v>327.88737308096188</v>
      </c>
      <c r="AA339">
        <f t="shared" si="510"/>
        <v>5.7227142359778087</v>
      </c>
      <c r="AB339">
        <f t="shared" si="511"/>
        <v>-17652.590090194764</v>
      </c>
      <c r="AC339">
        <f t="shared" si="512"/>
        <v>120.602018013725</v>
      </c>
      <c r="AD339">
        <f t="shared" si="513"/>
        <v>1202.4183048577629</v>
      </c>
      <c r="AE339">
        <f t="shared" si="514"/>
        <v>-612.88694117304681</v>
      </c>
      <c r="AF339">
        <f t="shared" si="515"/>
        <v>-101.92093520119511</v>
      </c>
      <c r="AG339">
        <f t="shared" si="516"/>
        <v>2085.6837512589182</v>
      </c>
      <c r="AH339">
        <f t="shared" si="517"/>
        <v>-14958.693892438601</v>
      </c>
      <c r="AI339">
        <f t="shared" si="518"/>
        <v>-4.1551927478996111</v>
      </c>
      <c r="AJ339">
        <f t="shared" si="519"/>
        <v>235.65902679985118</v>
      </c>
      <c r="AK339">
        <f t="shared" si="520"/>
        <v>4.1130259297029594</v>
      </c>
      <c r="AL339">
        <f t="shared" si="521"/>
        <v>235</v>
      </c>
      <c r="AM339">
        <f t="shared" si="522"/>
        <v>39</v>
      </c>
      <c r="AN339">
        <f t="shared" si="523"/>
        <v>32</v>
      </c>
      <c r="AP339">
        <f t="shared" si="524"/>
        <v>1.6461722089702</v>
      </c>
      <c r="AQ339">
        <f t="shared" si="525"/>
        <v>2.8731125101358123E-2</v>
      </c>
      <c r="AR339" t="str">
        <f t="shared" si="526"/>
        <v>POSITIF</v>
      </c>
      <c r="AS339">
        <f t="shared" si="527"/>
        <v>1</v>
      </c>
      <c r="AT339">
        <f t="shared" si="528"/>
        <v>38</v>
      </c>
      <c r="AU339">
        <f t="shared" si="529"/>
        <v>46</v>
      </c>
      <c r="AV339">
        <f t="shared" si="530"/>
        <v>1.0010061476734169</v>
      </c>
      <c r="AW339" s="4">
        <f t="shared" si="531"/>
        <v>4.1708589486392368E-2</v>
      </c>
      <c r="AX339">
        <f t="shared" si="532"/>
        <v>1.7470853109605701E-2</v>
      </c>
      <c r="AY339">
        <f t="shared" si="533"/>
        <v>0.27275432244847536</v>
      </c>
      <c r="AZ339" s="4">
        <f t="shared" si="534"/>
        <v>1.1364763435353141E-2</v>
      </c>
      <c r="BA339">
        <f t="shared" si="535"/>
        <v>365083.74443893647</v>
      </c>
      <c r="BB339" t="s">
        <v>191</v>
      </c>
      <c r="BC339">
        <f t="shared" si="536"/>
        <v>1.6702754424139821E-2</v>
      </c>
      <c r="BD339">
        <f t="shared" si="537"/>
        <v>215.85070495823427</v>
      </c>
      <c r="BE339">
        <f t="shared" si="538"/>
        <v>23.437481184708723</v>
      </c>
      <c r="BF339">
        <f t="shared" si="539"/>
        <v>-2.1965024533052869E-3</v>
      </c>
      <c r="BG339">
        <f t="shared" si="540"/>
        <v>23.435284682255418</v>
      </c>
      <c r="BH339" s="19">
        <f t="shared" si="541"/>
        <v>0.13918037762332511</v>
      </c>
      <c r="BI339">
        <f t="shared" si="542"/>
        <v>6.2375317338854073</v>
      </c>
      <c r="BJ339">
        <f t="shared" si="543"/>
        <v>13.658531733885408</v>
      </c>
      <c r="BK339">
        <f t="shared" si="544"/>
        <v>326.11806520887592</v>
      </c>
      <c r="BL339">
        <f t="shared" si="545"/>
        <v>5.6918339881284536</v>
      </c>
      <c r="BM339">
        <f t="shared" si="546"/>
        <v>238.75991079940513</v>
      </c>
      <c r="BN339">
        <f t="shared" si="547"/>
        <v>15.91732738662701</v>
      </c>
      <c r="BO339">
        <f t="shared" si="548"/>
        <v>15</v>
      </c>
      <c r="BP339">
        <f t="shared" si="549"/>
        <v>55</v>
      </c>
      <c r="BQ339">
        <f t="shared" si="550"/>
        <v>2</v>
      </c>
      <c r="BR339">
        <f t="shared" si="551"/>
        <v>-17.571557750539711</v>
      </c>
      <c r="BS339" t="str">
        <f t="shared" si="552"/>
        <v>NEGATIF</v>
      </c>
      <c r="BT339">
        <f t="shared" si="553"/>
        <v>-0.30668153745124638</v>
      </c>
      <c r="BU339">
        <f t="shared" si="554"/>
        <v>17</v>
      </c>
      <c r="BV339">
        <f t="shared" si="555"/>
        <v>-2075</v>
      </c>
      <c r="BW339">
        <f t="shared" si="556"/>
        <v>42</v>
      </c>
      <c r="BX339" t="str">
        <f t="shared" si="557"/>
        <v>NEGATIF</v>
      </c>
      <c r="BY339">
        <f t="shared" si="558"/>
        <v>-53.30071155992708</v>
      </c>
      <c r="BZ339">
        <f t="shared" si="559"/>
        <v>126.69928844007292</v>
      </c>
      <c r="CA339">
        <f t="shared" si="560"/>
        <v>48.481483852419174</v>
      </c>
      <c r="CB339" t="str">
        <f t="shared" si="567"/>
        <v>POSITIF</v>
      </c>
      <c r="CC339">
        <f t="shared" si="568"/>
        <v>48</v>
      </c>
      <c r="CD339">
        <f t="shared" si="569"/>
        <v>28</v>
      </c>
      <c r="CE339">
        <f t="shared" si="570"/>
        <v>53</v>
      </c>
      <c r="CG339">
        <f t="shared" si="561"/>
        <v>4.1671465652175863</v>
      </c>
      <c r="CH339">
        <f t="shared" si="562"/>
        <v>0.40902287884755018</v>
      </c>
      <c r="CI339">
        <f t="shared" si="563"/>
        <v>0.40906121504738846</v>
      </c>
    </row>
    <row r="340" spans="1:87">
      <c r="A340">
        <f t="shared" ref="A340:F340" si="655">A46</f>
        <v>7.0027777777777782</v>
      </c>
      <c r="B340">
        <f t="shared" si="655"/>
        <v>111.315</v>
      </c>
      <c r="C340">
        <f t="shared" si="655"/>
        <v>7</v>
      </c>
      <c r="D340">
        <f t="shared" si="655"/>
        <v>2013</v>
      </c>
      <c r="E340">
        <f t="shared" si="655"/>
        <v>12</v>
      </c>
      <c r="F340">
        <f t="shared" si="655"/>
        <v>2</v>
      </c>
      <c r="G340">
        <f t="shared" si="494"/>
        <v>0.12222152900771403</v>
      </c>
      <c r="H340">
        <f t="shared" ref="H340:J340" si="656">H46</f>
        <v>8</v>
      </c>
      <c r="I340">
        <f t="shared" si="656"/>
        <v>45</v>
      </c>
      <c r="J340">
        <f t="shared" si="656"/>
        <v>8.75</v>
      </c>
      <c r="L340">
        <f t="shared" ref="L340:M340" si="657">L46</f>
        <v>20</v>
      </c>
      <c r="M340">
        <f t="shared" si="657"/>
        <v>-13</v>
      </c>
      <c r="N340">
        <f t="shared" si="497"/>
        <v>2456628.572916667</v>
      </c>
      <c r="O340">
        <f t="shared" si="498"/>
        <v>7.9269203913977097E-4</v>
      </c>
      <c r="P340">
        <f t="shared" si="499"/>
        <v>2456628.5737093589</v>
      </c>
      <c r="Q340">
        <f t="shared" si="500"/>
        <v>0.13918066281612393</v>
      </c>
      <c r="R340">
        <f t="shared" si="501"/>
        <v>239.81421954775078</v>
      </c>
      <c r="S340">
        <f t="shared" si="502"/>
        <v>311.80609891143104</v>
      </c>
      <c r="T340">
        <f t="shared" si="503"/>
        <v>4.1855477242087975</v>
      </c>
      <c r="U340">
        <f t="shared" si="504"/>
        <v>5.4420430538035784</v>
      </c>
      <c r="V340">
        <f t="shared" si="505"/>
        <v>215.84583445949642</v>
      </c>
      <c r="W340">
        <f t="shared" si="506"/>
        <v>3.7672204880328475</v>
      </c>
      <c r="X340">
        <f t="shared" si="507"/>
        <v>251.07689131016741</v>
      </c>
      <c r="Y340">
        <f t="shared" si="508"/>
        <v>4.3821184290343611</v>
      </c>
      <c r="Z340">
        <f t="shared" si="509"/>
        <v>327.89763975078677</v>
      </c>
      <c r="AA340">
        <f t="shared" si="510"/>
        <v>5.7228934231694684</v>
      </c>
      <c r="AB340">
        <f t="shared" si="511"/>
        <v>-17616.789746267998</v>
      </c>
      <c r="AC340">
        <f t="shared" si="512"/>
        <v>120.25823014390218</v>
      </c>
      <c r="AD340">
        <f t="shared" si="513"/>
        <v>1244.0996111859718</v>
      </c>
      <c r="AE340">
        <f t="shared" si="514"/>
        <v>-615.58239129858123</v>
      </c>
      <c r="AF340">
        <f t="shared" si="515"/>
        <v>-102.22463182011745</v>
      </c>
      <c r="AG340">
        <f t="shared" si="516"/>
        <v>2074.377684708933</v>
      </c>
      <c r="AH340">
        <f t="shared" si="517"/>
        <v>-14895.861243347888</v>
      </c>
      <c r="AI340">
        <f t="shared" si="518"/>
        <v>-4.1377392342633019</v>
      </c>
      <c r="AJ340">
        <f t="shared" si="519"/>
        <v>235.67648031348747</v>
      </c>
      <c r="AK340">
        <f t="shared" si="520"/>
        <v>4.1133305509819547</v>
      </c>
      <c r="AL340">
        <f t="shared" si="521"/>
        <v>235</v>
      </c>
      <c r="AM340">
        <f t="shared" si="522"/>
        <v>40</v>
      </c>
      <c r="AN340">
        <f t="shared" si="523"/>
        <v>35</v>
      </c>
      <c r="AP340">
        <f t="shared" si="524"/>
        <v>1.6403745108694061</v>
      </c>
      <c r="AQ340">
        <f t="shared" si="525"/>
        <v>2.8629936180462646E-2</v>
      </c>
      <c r="AR340" t="str">
        <f t="shared" si="526"/>
        <v>POSITIF</v>
      </c>
      <c r="AS340">
        <f t="shared" si="527"/>
        <v>1</v>
      </c>
      <c r="AT340">
        <f t="shared" si="528"/>
        <v>38</v>
      </c>
      <c r="AU340">
        <f t="shared" si="529"/>
        <v>25</v>
      </c>
      <c r="AV340">
        <f t="shared" si="530"/>
        <v>1.0011230608167305</v>
      </c>
      <c r="AW340" s="4">
        <f t="shared" si="531"/>
        <v>4.1713460867363772E-2</v>
      </c>
      <c r="AX340">
        <f t="shared" si="532"/>
        <v>1.747289362889538E-2</v>
      </c>
      <c r="AY340">
        <f t="shared" si="533"/>
        <v>0.27278617596014354</v>
      </c>
      <c r="AZ340" s="4">
        <f t="shared" si="534"/>
        <v>1.1366090665005981E-2</v>
      </c>
      <c r="BA340">
        <f t="shared" si="535"/>
        <v>365041.11357093067</v>
      </c>
      <c r="BB340" t="s">
        <v>191</v>
      </c>
      <c r="BC340">
        <f t="shared" si="536"/>
        <v>1.6702754412161722E-2</v>
      </c>
      <c r="BD340">
        <f t="shared" si="537"/>
        <v>215.85015335650101</v>
      </c>
      <c r="BE340">
        <f t="shared" si="538"/>
        <v>23.437481181000027</v>
      </c>
      <c r="BF340">
        <f t="shared" si="539"/>
        <v>-2.1965516849170117E-3</v>
      </c>
      <c r="BG340">
        <f t="shared" si="540"/>
        <v>23.43528462931511</v>
      </c>
      <c r="BH340" s="19">
        <f t="shared" si="541"/>
        <v>0.13918066281612393</v>
      </c>
      <c r="BI340">
        <f t="shared" si="542"/>
        <v>6.4882162227761002</v>
      </c>
      <c r="BJ340">
        <f t="shared" si="543"/>
        <v>13.9092162227761</v>
      </c>
      <c r="BK340">
        <f t="shared" si="544"/>
        <v>329.86269710005411</v>
      </c>
      <c r="BL340">
        <f t="shared" si="545"/>
        <v>5.7571901439046957</v>
      </c>
      <c r="BM340">
        <f t="shared" si="546"/>
        <v>238.77554624158739</v>
      </c>
      <c r="BN340">
        <f t="shared" si="547"/>
        <v>15.91836974943916</v>
      </c>
      <c r="BO340">
        <f t="shared" si="548"/>
        <v>15</v>
      </c>
      <c r="BP340">
        <f t="shared" si="549"/>
        <v>55</v>
      </c>
      <c r="BQ340">
        <f t="shared" si="550"/>
        <v>6</v>
      </c>
      <c r="BR340">
        <f t="shared" si="551"/>
        <v>-17.581297602390251</v>
      </c>
      <c r="BS340" t="str">
        <f t="shared" si="552"/>
        <v>NEGATIF</v>
      </c>
      <c r="BT340">
        <f t="shared" si="553"/>
        <v>-0.30685152993469478</v>
      </c>
      <c r="BU340">
        <f t="shared" si="554"/>
        <v>17</v>
      </c>
      <c r="BV340">
        <f t="shared" si="555"/>
        <v>-2075</v>
      </c>
      <c r="BW340">
        <f t="shared" si="556"/>
        <v>7</v>
      </c>
      <c r="BX340" t="str">
        <f t="shared" si="557"/>
        <v>NEGATIF</v>
      </c>
      <c r="BY340">
        <f t="shared" si="558"/>
        <v>-50.090997073278366</v>
      </c>
      <c r="BZ340">
        <f t="shared" si="559"/>
        <v>129.90900292672163</v>
      </c>
      <c r="CA340">
        <f t="shared" si="560"/>
        <v>51.39370295630745</v>
      </c>
      <c r="CB340" t="str">
        <f t="shared" si="567"/>
        <v>POSITIF</v>
      </c>
      <c r="CC340">
        <f t="shared" si="568"/>
        <v>51</v>
      </c>
      <c r="CD340">
        <f t="shared" si="569"/>
        <v>23</v>
      </c>
      <c r="CE340">
        <f t="shared" si="570"/>
        <v>37</v>
      </c>
      <c r="CG340">
        <f t="shared" si="561"/>
        <v>4.1674194551636718</v>
      </c>
      <c r="CH340">
        <f t="shared" si="562"/>
        <v>0.40902287792356751</v>
      </c>
      <c r="CI340">
        <f t="shared" si="563"/>
        <v>0.40906121498265952</v>
      </c>
    </row>
    <row r="341" spans="1:87">
      <c r="A341">
        <f t="shared" ref="A341:F341" si="658">A47</f>
        <v>7.0027777777777782</v>
      </c>
      <c r="B341">
        <f t="shared" si="658"/>
        <v>111.315</v>
      </c>
      <c r="C341">
        <f t="shared" si="658"/>
        <v>7</v>
      </c>
      <c r="D341">
        <f t="shared" si="658"/>
        <v>2013</v>
      </c>
      <c r="E341">
        <f t="shared" si="658"/>
        <v>12</v>
      </c>
      <c r="F341">
        <f t="shared" si="658"/>
        <v>2</v>
      </c>
      <c r="G341">
        <f t="shared" si="494"/>
        <v>0.12222152900771403</v>
      </c>
      <c r="H341">
        <f t="shared" ref="H341:J341" si="659">H47</f>
        <v>9</v>
      </c>
      <c r="I341">
        <f t="shared" si="659"/>
        <v>0</v>
      </c>
      <c r="J341">
        <f t="shared" si="659"/>
        <v>9</v>
      </c>
      <c r="L341">
        <f t="shared" ref="L341:M341" si="660">L47</f>
        <v>20</v>
      </c>
      <c r="M341">
        <f t="shared" si="660"/>
        <v>-13</v>
      </c>
      <c r="N341">
        <f t="shared" si="497"/>
        <v>2456628.5833333335</v>
      </c>
      <c r="O341">
        <f t="shared" si="498"/>
        <v>7.9269203913977097E-4</v>
      </c>
      <c r="P341">
        <f t="shared" si="499"/>
        <v>2456628.5841260254</v>
      </c>
      <c r="Q341">
        <f t="shared" si="500"/>
        <v>0.13918094800891001</v>
      </c>
      <c r="R341">
        <f t="shared" si="501"/>
        <v>239.81421954775078</v>
      </c>
      <c r="S341">
        <f t="shared" si="502"/>
        <v>311.94219258069643</v>
      </c>
      <c r="T341">
        <f t="shared" si="503"/>
        <v>4.1855477242087975</v>
      </c>
      <c r="U341">
        <f t="shared" si="504"/>
        <v>5.4444183364233796</v>
      </c>
      <c r="V341">
        <f t="shared" si="505"/>
        <v>215.84528285615079</v>
      </c>
      <c r="W341">
        <f t="shared" si="506"/>
        <v>3.7672108607383015</v>
      </c>
      <c r="X341">
        <f t="shared" si="507"/>
        <v>251.08715846977975</v>
      </c>
      <c r="Y341">
        <f t="shared" si="508"/>
        <v>4.3822976247744236</v>
      </c>
      <c r="Z341">
        <f t="shared" si="509"/>
        <v>327.90790642015236</v>
      </c>
      <c r="AA341">
        <f t="shared" si="510"/>
        <v>5.7230726103531113</v>
      </c>
      <c r="AB341">
        <f t="shared" si="511"/>
        <v>-17580.894190304141</v>
      </c>
      <c r="AC341">
        <f t="shared" si="512"/>
        <v>119.90176543130623</v>
      </c>
      <c r="AD341">
        <f t="shared" si="513"/>
        <v>1285.2563491897306</v>
      </c>
      <c r="AE341">
        <f t="shared" si="514"/>
        <v>-618.21295671793507</v>
      </c>
      <c r="AF341">
        <f t="shared" si="515"/>
        <v>-102.53364377033466</v>
      </c>
      <c r="AG341">
        <f t="shared" si="516"/>
        <v>2063.055514723872</v>
      </c>
      <c r="AH341">
        <f t="shared" si="517"/>
        <v>-14833.427161447502</v>
      </c>
      <c r="AI341">
        <f t="shared" si="518"/>
        <v>-4.1203964337354169</v>
      </c>
      <c r="AJ341">
        <f t="shared" si="519"/>
        <v>235.69382311401537</v>
      </c>
      <c r="AK341">
        <f t="shared" si="520"/>
        <v>4.1136332399526827</v>
      </c>
      <c r="AL341">
        <f t="shared" si="521"/>
        <v>235</v>
      </c>
      <c r="AM341">
        <f t="shared" si="522"/>
        <v>41</v>
      </c>
      <c r="AN341">
        <f t="shared" si="523"/>
        <v>37</v>
      </c>
      <c r="AP341">
        <f t="shared" si="524"/>
        <v>1.6337174630099294</v>
      </c>
      <c r="AQ341">
        <f t="shared" si="525"/>
        <v>2.8513748776851939E-2</v>
      </c>
      <c r="AR341" t="str">
        <f t="shared" si="526"/>
        <v>POSITIF</v>
      </c>
      <c r="AS341">
        <f t="shared" si="527"/>
        <v>1</v>
      </c>
      <c r="AT341">
        <f t="shared" si="528"/>
        <v>38</v>
      </c>
      <c r="AU341">
        <f t="shared" si="529"/>
        <v>1</v>
      </c>
      <c r="AV341">
        <f t="shared" si="530"/>
        <v>1.0012397199111269</v>
      </c>
      <c r="AW341" s="4">
        <f t="shared" si="531"/>
        <v>4.1718321662963624E-2</v>
      </c>
      <c r="AX341">
        <f t="shared" si="532"/>
        <v>1.7474929714194991E-2</v>
      </c>
      <c r="AY341">
        <f t="shared" si="533"/>
        <v>0.2728179602539938</v>
      </c>
      <c r="AZ341" s="4">
        <f t="shared" si="534"/>
        <v>1.1367415010583075E-2</v>
      </c>
      <c r="BA341">
        <f t="shared" si="535"/>
        <v>364998.58526253479</v>
      </c>
      <c r="BB341" t="s">
        <v>191</v>
      </c>
      <c r="BC341">
        <f t="shared" si="536"/>
        <v>1.6702754400183626E-2</v>
      </c>
      <c r="BD341">
        <f t="shared" si="537"/>
        <v>215.84960175479236</v>
      </c>
      <c r="BE341">
        <f t="shared" si="538"/>
        <v>23.437481177291332</v>
      </c>
      <c r="BF341">
        <f t="shared" si="539"/>
        <v>-2.1966009002751851E-3</v>
      </c>
      <c r="BG341">
        <f t="shared" si="540"/>
        <v>23.435284576391055</v>
      </c>
      <c r="BH341" s="19">
        <f t="shared" si="541"/>
        <v>0.13918094800891001</v>
      </c>
      <c r="BI341">
        <f t="shared" si="542"/>
        <v>6.738900700444356</v>
      </c>
      <c r="BJ341">
        <f t="shared" si="543"/>
        <v>14.159900700444357</v>
      </c>
      <c r="BK341">
        <f t="shared" si="544"/>
        <v>333.60742769462098</v>
      </c>
      <c r="BL341">
        <f t="shared" si="545"/>
        <v>5.8225480223800519</v>
      </c>
      <c r="BM341">
        <f t="shared" si="546"/>
        <v>238.79108281204438</v>
      </c>
      <c r="BN341">
        <f t="shared" si="547"/>
        <v>15.919405520802959</v>
      </c>
      <c r="BO341">
        <f t="shared" si="548"/>
        <v>15</v>
      </c>
      <c r="BP341">
        <f t="shared" si="549"/>
        <v>55</v>
      </c>
      <c r="BQ341">
        <f t="shared" si="550"/>
        <v>9</v>
      </c>
      <c r="BR341">
        <f t="shared" si="551"/>
        <v>-17.591845213647741</v>
      </c>
      <c r="BS341" t="str">
        <f t="shared" si="552"/>
        <v>NEGATIF</v>
      </c>
      <c r="BT341">
        <f t="shared" si="553"/>
        <v>-0.3070356204793584</v>
      </c>
      <c r="BU341">
        <f t="shared" si="554"/>
        <v>17</v>
      </c>
      <c r="BV341">
        <f t="shared" si="555"/>
        <v>-2076</v>
      </c>
      <c r="BW341">
        <f t="shared" si="556"/>
        <v>29</v>
      </c>
      <c r="BX341" t="str">
        <f t="shared" si="557"/>
        <v>NEGATIF</v>
      </c>
      <c r="BY341">
        <f t="shared" si="558"/>
        <v>-46.359673339869254</v>
      </c>
      <c r="BZ341">
        <f t="shared" si="559"/>
        <v>133.64032666013074</v>
      </c>
      <c r="CA341">
        <f t="shared" si="560"/>
        <v>54.160486820165978</v>
      </c>
      <c r="CB341" t="str">
        <f t="shared" si="567"/>
        <v>POSITIF</v>
      </c>
      <c r="CC341">
        <f t="shared" si="568"/>
        <v>54</v>
      </c>
      <c r="CD341">
        <f t="shared" si="569"/>
        <v>9</v>
      </c>
      <c r="CE341">
        <f t="shared" si="570"/>
        <v>37</v>
      </c>
      <c r="CG341">
        <f t="shared" si="561"/>
        <v>4.167690619472614</v>
      </c>
      <c r="CH341">
        <f t="shared" si="562"/>
        <v>0.4090228769998685</v>
      </c>
      <c r="CI341">
        <f t="shared" si="563"/>
        <v>0.40906121491793057</v>
      </c>
    </row>
    <row r="342" spans="1:87">
      <c r="A342">
        <f t="shared" ref="A342:F342" si="661">A48</f>
        <v>7.0027777777777782</v>
      </c>
      <c r="B342">
        <f t="shared" si="661"/>
        <v>111.315</v>
      </c>
      <c r="C342">
        <f t="shared" si="661"/>
        <v>7</v>
      </c>
      <c r="D342">
        <f t="shared" si="661"/>
        <v>2013</v>
      </c>
      <c r="E342">
        <f t="shared" si="661"/>
        <v>12</v>
      </c>
      <c r="F342">
        <f t="shared" si="661"/>
        <v>2</v>
      </c>
      <c r="G342">
        <f t="shared" si="494"/>
        <v>0.12222152900771403</v>
      </c>
      <c r="H342">
        <f t="shared" ref="H342:J342" si="662">H48</f>
        <v>9</v>
      </c>
      <c r="I342">
        <f t="shared" si="662"/>
        <v>15</v>
      </c>
      <c r="J342">
        <f t="shared" si="662"/>
        <v>9.25</v>
      </c>
      <c r="L342">
        <f t="shared" ref="L342:M342" si="663">L48</f>
        <v>20</v>
      </c>
      <c r="M342">
        <f t="shared" si="663"/>
        <v>-13</v>
      </c>
      <c r="N342">
        <f t="shared" si="497"/>
        <v>2456628.59375</v>
      </c>
      <c r="O342">
        <f t="shared" si="498"/>
        <v>7.9269203913977097E-4</v>
      </c>
      <c r="P342">
        <f t="shared" si="499"/>
        <v>2456628.5945426919</v>
      </c>
      <c r="Q342">
        <f t="shared" si="500"/>
        <v>0.13918123320169609</v>
      </c>
      <c r="R342">
        <f t="shared" si="501"/>
        <v>239.81421954775078</v>
      </c>
      <c r="S342">
        <f t="shared" si="502"/>
        <v>312.07828624996182</v>
      </c>
      <c r="T342">
        <f t="shared" si="503"/>
        <v>4.1855477242087975</v>
      </c>
      <c r="U342">
        <f t="shared" si="504"/>
        <v>5.4467936190431816</v>
      </c>
      <c r="V342">
        <f t="shared" si="505"/>
        <v>215.8447312528051</v>
      </c>
      <c r="W342">
        <f t="shared" si="506"/>
        <v>3.7672012334437541</v>
      </c>
      <c r="X342">
        <f t="shared" si="507"/>
        <v>251.09742562939209</v>
      </c>
      <c r="Y342">
        <f t="shared" si="508"/>
        <v>4.3824768205144871</v>
      </c>
      <c r="Z342">
        <f t="shared" si="509"/>
        <v>327.91817308951795</v>
      </c>
      <c r="AA342">
        <f t="shared" si="510"/>
        <v>5.7232517975367543</v>
      </c>
      <c r="AB342">
        <f t="shared" si="511"/>
        <v>-17544.903623230501</v>
      </c>
      <c r="AC342">
        <f t="shared" si="512"/>
        <v>119.5326614371151</v>
      </c>
      <c r="AD342">
        <f t="shared" si="513"/>
        <v>1325.8711672723837</v>
      </c>
      <c r="AE342">
        <f t="shared" si="514"/>
        <v>-620.77836028214324</v>
      </c>
      <c r="AF342">
        <f t="shared" si="515"/>
        <v>-102.84796313834948</v>
      </c>
      <c r="AG342">
        <f t="shared" si="516"/>
        <v>2051.7173263255477</v>
      </c>
      <c r="AH342">
        <f t="shared" si="517"/>
        <v>-14771.408791615946</v>
      </c>
      <c r="AI342">
        <f t="shared" si="518"/>
        <v>-4.1031691087822075</v>
      </c>
      <c r="AJ342">
        <f t="shared" si="519"/>
        <v>235.71105043896858</v>
      </c>
      <c r="AK342">
        <f t="shared" si="520"/>
        <v>4.1139339134944271</v>
      </c>
      <c r="AL342">
        <f t="shared" si="521"/>
        <v>235</v>
      </c>
      <c r="AM342">
        <f t="shared" si="522"/>
        <v>42</v>
      </c>
      <c r="AN342">
        <f t="shared" si="523"/>
        <v>39</v>
      </c>
      <c r="AP342">
        <f t="shared" si="524"/>
        <v>1.6468821774048155</v>
      </c>
      <c r="AQ342">
        <f t="shared" si="525"/>
        <v>2.8743516388127392E-2</v>
      </c>
      <c r="AR342" t="str">
        <f t="shared" si="526"/>
        <v>POSITIF</v>
      </c>
      <c r="AS342">
        <f t="shared" si="527"/>
        <v>1</v>
      </c>
      <c r="AT342">
        <f t="shared" si="528"/>
        <v>38</v>
      </c>
      <c r="AU342">
        <f t="shared" si="529"/>
        <v>48</v>
      </c>
      <c r="AV342">
        <f t="shared" si="530"/>
        <v>1.0013561240578004</v>
      </c>
      <c r="AW342" s="4">
        <f t="shared" si="531"/>
        <v>4.1723171835741681E-2</v>
      </c>
      <c r="AX342">
        <f t="shared" si="532"/>
        <v>1.7476961349817417E-2</v>
      </c>
      <c r="AY342">
        <f t="shared" si="533"/>
        <v>0.27284967508514896</v>
      </c>
      <c r="AZ342" s="4">
        <f t="shared" si="534"/>
        <v>1.1368736461881206E-2</v>
      </c>
      <c r="BA342">
        <f t="shared" si="535"/>
        <v>364956.15977307881</v>
      </c>
      <c r="BB342" t="s">
        <v>191</v>
      </c>
      <c r="BC342">
        <f t="shared" si="536"/>
        <v>1.670275438820553E-2</v>
      </c>
      <c r="BD342">
        <f t="shared" si="537"/>
        <v>215.84905015308371</v>
      </c>
      <c r="BE342">
        <f t="shared" si="538"/>
        <v>23.437481173582636</v>
      </c>
      <c r="BF342">
        <f t="shared" si="539"/>
        <v>-2.1966500993775371E-3</v>
      </c>
      <c r="BG342">
        <f t="shared" si="540"/>
        <v>23.435284523483258</v>
      </c>
      <c r="BH342" s="19">
        <f t="shared" si="541"/>
        <v>0.13918123320169609</v>
      </c>
      <c r="BI342">
        <f t="shared" si="542"/>
        <v>6.9895851781126108</v>
      </c>
      <c r="BJ342">
        <f t="shared" si="543"/>
        <v>14.410585178112612</v>
      </c>
      <c r="BK342">
        <f t="shared" si="544"/>
        <v>337.35226143341697</v>
      </c>
      <c r="BL342">
        <f t="shared" si="545"/>
        <v>5.8879077010618115</v>
      </c>
      <c r="BM342">
        <f t="shared" si="546"/>
        <v>238.80651623827217</v>
      </c>
      <c r="BN342">
        <f t="shared" si="547"/>
        <v>15.920434415884811</v>
      </c>
      <c r="BO342">
        <f t="shared" si="548"/>
        <v>15</v>
      </c>
      <c r="BP342">
        <f t="shared" si="549"/>
        <v>55</v>
      </c>
      <c r="BQ342">
        <f t="shared" si="550"/>
        <v>13</v>
      </c>
      <c r="BR342">
        <f t="shared" si="551"/>
        <v>-17.583097868040138</v>
      </c>
      <c r="BS342" t="str">
        <f t="shared" si="552"/>
        <v>NEGATIF</v>
      </c>
      <c r="BT342">
        <f t="shared" si="553"/>
        <v>-0.30688295049769587</v>
      </c>
      <c r="BU342">
        <f t="shared" si="554"/>
        <v>17</v>
      </c>
      <c r="BV342">
        <f t="shared" si="555"/>
        <v>-2075</v>
      </c>
      <c r="BW342">
        <f t="shared" si="556"/>
        <v>0</v>
      </c>
      <c r="BX342" t="str">
        <f t="shared" si="557"/>
        <v>NEGATIF</v>
      </c>
      <c r="BY342">
        <f t="shared" si="558"/>
        <v>-42.040730457823003</v>
      </c>
      <c r="BZ342">
        <f t="shared" si="559"/>
        <v>137.959269542177</v>
      </c>
      <c r="CA342">
        <f t="shared" si="560"/>
        <v>56.759741087488571</v>
      </c>
      <c r="CB342" t="str">
        <f t="shared" si="567"/>
        <v>POSITIF</v>
      </c>
      <c r="CC342">
        <f t="shared" si="568"/>
        <v>56</v>
      </c>
      <c r="CD342">
        <f t="shared" si="569"/>
        <v>45</v>
      </c>
      <c r="CE342">
        <f t="shared" si="570"/>
        <v>35</v>
      </c>
      <c r="CG342">
        <f t="shared" si="561"/>
        <v>4.1679599835751526</v>
      </c>
      <c r="CH342">
        <f t="shared" si="562"/>
        <v>0.40902287607645321</v>
      </c>
      <c r="CI342">
        <f t="shared" si="563"/>
        <v>0.40906121485320163</v>
      </c>
    </row>
    <row r="343" spans="1:87">
      <c r="A343">
        <f t="shared" ref="A343:F343" si="664">A49</f>
        <v>7.0027777777777782</v>
      </c>
      <c r="B343">
        <f t="shared" si="664"/>
        <v>111.315</v>
      </c>
      <c r="C343">
        <f t="shared" si="664"/>
        <v>7</v>
      </c>
      <c r="D343">
        <f t="shared" si="664"/>
        <v>2013</v>
      </c>
      <c r="E343">
        <f t="shared" si="664"/>
        <v>12</v>
      </c>
      <c r="F343">
        <f t="shared" si="664"/>
        <v>2</v>
      </c>
      <c r="G343">
        <f t="shared" si="494"/>
        <v>0.12222152900771403</v>
      </c>
      <c r="H343">
        <f t="shared" ref="H343:J343" si="665">H49</f>
        <v>9</v>
      </c>
      <c r="I343">
        <f t="shared" si="665"/>
        <v>30</v>
      </c>
      <c r="J343">
        <f t="shared" si="665"/>
        <v>9.5</v>
      </c>
      <c r="L343">
        <f t="shared" ref="L343:M343" si="666">L49</f>
        <v>20</v>
      </c>
      <c r="M343">
        <f t="shared" si="666"/>
        <v>-13</v>
      </c>
      <c r="N343">
        <f t="shared" si="497"/>
        <v>2456628.604166667</v>
      </c>
      <c r="O343">
        <f t="shared" si="498"/>
        <v>7.9269203913977097E-4</v>
      </c>
      <c r="P343">
        <f t="shared" si="499"/>
        <v>2456628.6049593589</v>
      </c>
      <c r="Q343">
        <f t="shared" si="500"/>
        <v>0.13918151839449491</v>
      </c>
      <c r="R343">
        <f t="shared" si="501"/>
        <v>239.81421954775078</v>
      </c>
      <c r="S343">
        <f t="shared" si="502"/>
        <v>312.21437992529536</v>
      </c>
      <c r="T343">
        <f t="shared" si="503"/>
        <v>4.1855477242087975</v>
      </c>
      <c r="U343">
        <f t="shared" si="504"/>
        <v>5.4491689017688918</v>
      </c>
      <c r="V343">
        <f t="shared" si="505"/>
        <v>215.84417964943481</v>
      </c>
      <c r="W343">
        <f t="shared" si="506"/>
        <v>3.7671916061487773</v>
      </c>
      <c r="X343">
        <f t="shared" si="507"/>
        <v>251.10769278946282</v>
      </c>
      <c r="Y343">
        <f t="shared" si="508"/>
        <v>4.3826560162625503</v>
      </c>
      <c r="Z343">
        <f t="shared" si="509"/>
        <v>327.92843975934193</v>
      </c>
      <c r="AA343">
        <f t="shared" si="510"/>
        <v>5.723430984728398</v>
      </c>
      <c r="AB343">
        <f t="shared" si="511"/>
        <v>-17508.818246493542</v>
      </c>
      <c r="AC343">
        <f t="shared" si="512"/>
        <v>119.15095705260232</v>
      </c>
      <c r="AD343">
        <f t="shared" si="513"/>
        <v>1365.9269422375057</v>
      </c>
      <c r="AE343">
        <f t="shared" si="514"/>
        <v>-623.27833169865517</v>
      </c>
      <c r="AF343">
        <f t="shared" si="515"/>
        <v>-103.16758187307468</v>
      </c>
      <c r="AG343">
        <f t="shared" si="516"/>
        <v>2040.3632046564653</v>
      </c>
      <c r="AH343">
        <f t="shared" si="517"/>
        <v>-14709.823056118699</v>
      </c>
      <c r="AI343">
        <f t="shared" si="518"/>
        <v>-4.0860619600329722</v>
      </c>
      <c r="AJ343">
        <f t="shared" si="519"/>
        <v>235.72815758771782</v>
      </c>
      <c r="AK343">
        <f t="shared" si="520"/>
        <v>4.1142324895657296</v>
      </c>
      <c r="AL343">
        <f t="shared" si="521"/>
        <v>235</v>
      </c>
      <c r="AM343">
        <f t="shared" si="522"/>
        <v>43</v>
      </c>
      <c r="AN343">
        <f t="shared" si="523"/>
        <v>41</v>
      </c>
      <c r="AP343">
        <f t="shared" si="524"/>
        <v>1.6516104287703579</v>
      </c>
      <c r="AQ343">
        <f t="shared" si="525"/>
        <v>2.8826039942318027E-2</v>
      </c>
      <c r="AR343" t="str">
        <f t="shared" si="526"/>
        <v>POSITIF</v>
      </c>
      <c r="AS343">
        <f t="shared" si="527"/>
        <v>1</v>
      </c>
      <c r="AT343">
        <f t="shared" si="528"/>
        <v>39</v>
      </c>
      <c r="AU343">
        <f t="shared" si="529"/>
        <v>5</v>
      </c>
      <c r="AV343">
        <f t="shared" si="530"/>
        <v>1.0014722723593339</v>
      </c>
      <c r="AW343" s="4">
        <f t="shared" si="531"/>
        <v>4.1728011348305581E-2</v>
      </c>
      <c r="AX343">
        <f t="shared" si="532"/>
        <v>1.7478988520099777E-2</v>
      </c>
      <c r="AY343">
        <f t="shared" si="533"/>
        <v>0.2728813202091106</v>
      </c>
      <c r="AZ343" s="4">
        <f t="shared" si="534"/>
        <v>1.1370055008712942E-2</v>
      </c>
      <c r="BA343">
        <f t="shared" si="535"/>
        <v>364913.83736127056</v>
      </c>
      <c r="BB343" t="s">
        <v>191</v>
      </c>
      <c r="BC343">
        <f t="shared" si="536"/>
        <v>1.6702754376227431E-2</v>
      </c>
      <c r="BD343">
        <f t="shared" si="537"/>
        <v>215.84849855135039</v>
      </c>
      <c r="BE343">
        <f t="shared" si="538"/>
        <v>23.437481169873941</v>
      </c>
      <c r="BF343">
        <f t="shared" si="539"/>
        <v>-2.1966992822217901E-3</v>
      </c>
      <c r="BG343">
        <f t="shared" si="540"/>
        <v>23.435284470591718</v>
      </c>
      <c r="BH343" s="19">
        <f t="shared" si="541"/>
        <v>0.13918151839449491</v>
      </c>
      <c r="BI343">
        <f t="shared" si="542"/>
        <v>7.2402696670033038</v>
      </c>
      <c r="BJ343">
        <f t="shared" si="543"/>
        <v>14.661269667003303</v>
      </c>
      <c r="BK343">
        <f t="shared" si="544"/>
        <v>341.09720270217866</v>
      </c>
      <c r="BL343">
        <f t="shared" si="545"/>
        <v>5.953269256495517</v>
      </c>
      <c r="BM343">
        <f t="shared" si="546"/>
        <v>238.82184230287089</v>
      </c>
      <c r="BN343">
        <f t="shared" si="547"/>
        <v>15.921456153524726</v>
      </c>
      <c r="BO343">
        <f t="shared" si="548"/>
        <v>15</v>
      </c>
      <c r="BP343">
        <f t="shared" si="549"/>
        <v>55</v>
      </c>
      <c r="BQ343">
        <f t="shared" si="550"/>
        <v>17</v>
      </c>
      <c r="BR343">
        <f t="shared" si="551"/>
        <v>-17.582520273551282</v>
      </c>
      <c r="BS343" t="str">
        <f t="shared" si="552"/>
        <v>NEGATIF</v>
      </c>
      <c r="BT343">
        <f t="shared" si="553"/>
        <v>-0.30687286957212395</v>
      </c>
      <c r="BU343">
        <f t="shared" si="554"/>
        <v>17</v>
      </c>
      <c r="BV343">
        <f t="shared" si="555"/>
        <v>-2075</v>
      </c>
      <c r="BW343">
        <f t="shared" si="556"/>
        <v>2</v>
      </c>
      <c r="BX343" t="str">
        <f t="shared" si="557"/>
        <v>NEGATIF</v>
      </c>
      <c r="BY343">
        <f t="shared" si="558"/>
        <v>-37.003379752488613</v>
      </c>
      <c r="BZ343">
        <f t="shared" si="559"/>
        <v>142.99662024751137</v>
      </c>
      <c r="CA343">
        <f t="shared" si="560"/>
        <v>59.127962240404358</v>
      </c>
      <c r="CB343" t="str">
        <f t="shared" si="567"/>
        <v>POSITIF</v>
      </c>
      <c r="CC343">
        <f t="shared" si="568"/>
        <v>59</v>
      </c>
      <c r="CD343">
        <f t="shared" si="569"/>
        <v>7</v>
      </c>
      <c r="CE343">
        <f t="shared" si="570"/>
        <v>40</v>
      </c>
      <c r="CG343">
        <f t="shared" si="561"/>
        <v>4.1682274738637739</v>
      </c>
      <c r="CH343">
        <f t="shared" si="562"/>
        <v>0.4090228751533217</v>
      </c>
      <c r="CI343">
        <f t="shared" si="563"/>
        <v>0.40906121478847268</v>
      </c>
    </row>
    <row r="344" spans="1:87">
      <c r="A344">
        <f t="shared" ref="A344:F344" si="667">A50</f>
        <v>7.0027777777777782</v>
      </c>
      <c r="B344">
        <f t="shared" si="667"/>
        <v>111.315</v>
      </c>
      <c r="C344">
        <f t="shared" si="667"/>
        <v>7</v>
      </c>
      <c r="D344">
        <f t="shared" si="667"/>
        <v>2013</v>
      </c>
      <c r="E344">
        <f t="shared" si="667"/>
        <v>12</v>
      </c>
      <c r="F344">
        <f t="shared" si="667"/>
        <v>2</v>
      </c>
      <c r="G344">
        <f t="shared" si="494"/>
        <v>0.12222152900771403</v>
      </c>
      <c r="H344">
        <f t="shared" ref="H344:J344" si="668">H50</f>
        <v>9</v>
      </c>
      <c r="I344">
        <f t="shared" si="668"/>
        <v>45</v>
      </c>
      <c r="J344">
        <f t="shared" si="668"/>
        <v>9.75</v>
      </c>
      <c r="L344">
        <f t="shared" ref="L344:M344" si="669">L50</f>
        <v>20</v>
      </c>
      <c r="M344">
        <f t="shared" si="669"/>
        <v>-13</v>
      </c>
      <c r="N344">
        <f t="shared" si="497"/>
        <v>2456628.6145833335</v>
      </c>
      <c r="O344">
        <f t="shared" si="498"/>
        <v>7.9269203913977097E-4</v>
      </c>
      <c r="P344">
        <f t="shared" si="499"/>
        <v>2456628.6153760254</v>
      </c>
      <c r="Q344">
        <f t="shared" si="500"/>
        <v>0.13918180358728099</v>
      </c>
      <c r="R344">
        <f t="shared" si="501"/>
        <v>239.81421954775078</v>
      </c>
      <c r="S344">
        <f t="shared" si="502"/>
        <v>312.35047359456075</v>
      </c>
      <c r="T344">
        <f t="shared" si="503"/>
        <v>4.1855477242087975</v>
      </c>
      <c r="U344">
        <f t="shared" si="504"/>
        <v>5.4515441843886929</v>
      </c>
      <c r="V344">
        <f t="shared" si="505"/>
        <v>215.84362804608918</v>
      </c>
      <c r="W344">
        <f t="shared" si="506"/>
        <v>3.7671819788542313</v>
      </c>
      <c r="X344">
        <f t="shared" si="507"/>
        <v>251.11795994907516</v>
      </c>
      <c r="Y344">
        <f t="shared" si="508"/>
        <v>4.3828352120026137</v>
      </c>
      <c r="Z344">
        <f t="shared" si="509"/>
        <v>327.93870642870843</v>
      </c>
      <c r="AA344">
        <f t="shared" si="510"/>
        <v>5.7236101719120569</v>
      </c>
      <c r="AB344">
        <f t="shared" si="511"/>
        <v>-17472.638266903621</v>
      </c>
      <c r="AC344">
        <f t="shared" si="512"/>
        <v>118.75669254869936</v>
      </c>
      <c r="AD344">
        <f t="shared" si="513"/>
        <v>1405.4067812534349</v>
      </c>
      <c r="AE344">
        <f t="shared" si="514"/>
        <v>-625.71260723852652</v>
      </c>
      <c r="AF344">
        <f t="shared" si="515"/>
        <v>-103.49249174222422</v>
      </c>
      <c r="AG344">
        <f t="shared" si="516"/>
        <v>2028.9932365013642</v>
      </c>
      <c r="AH344">
        <f t="shared" si="517"/>
        <v>-14648.686655580872</v>
      </c>
      <c r="AI344">
        <f t="shared" si="518"/>
        <v>-4.0690796265502422</v>
      </c>
      <c r="AJ344">
        <f t="shared" si="519"/>
        <v>235.74513992120055</v>
      </c>
      <c r="AK344">
        <f t="shared" si="520"/>
        <v>4.1145288871996755</v>
      </c>
      <c r="AL344">
        <f t="shared" si="521"/>
        <v>235</v>
      </c>
      <c r="AM344">
        <f t="shared" si="522"/>
        <v>44</v>
      </c>
      <c r="AN344">
        <f t="shared" si="523"/>
        <v>42</v>
      </c>
      <c r="AP344">
        <f t="shared" si="524"/>
        <v>1.6520448573536426</v>
      </c>
      <c r="AQ344">
        <f t="shared" si="525"/>
        <v>2.8833622151461118E-2</v>
      </c>
      <c r="AR344" t="str">
        <f t="shared" si="526"/>
        <v>POSITIF</v>
      </c>
      <c r="AS344">
        <f t="shared" si="527"/>
        <v>1</v>
      </c>
      <c r="AT344">
        <f t="shared" si="528"/>
        <v>39</v>
      </c>
      <c r="AU344">
        <f t="shared" si="529"/>
        <v>7</v>
      </c>
      <c r="AV344">
        <f t="shared" si="530"/>
        <v>1.0015881639042266</v>
      </c>
      <c r="AW344" s="4">
        <f t="shared" si="531"/>
        <v>4.1732840162676109E-2</v>
      </c>
      <c r="AX344">
        <f t="shared" si="532"/>
        <v>1.7481011209133378E-2</v>
      </c>
      <c r="AY344">
        <f t="shared" si="533"/>
        <v>0.2729128953775431</v>
      </c>
      <c r="AZ344" s="4">
        <f t="shared" si="534"/>
        <v>1.1371370640730962E-2</v>
      </c>
      <c r="BA344">
        <f t="shared" si="535"/>
        <v>364871.61829083395</v>
      </c>
      <c r="BB344" t="s">
        <v>191</v>
      </c>
      <c r="BC344">
        <f t="shared" si="536"/>
        <v>1.6702754364249336E-2</v>
      </c>
      <c r="BD344">
        <f t="shared" si="537"/>
        <v>215.84794694964174</v>
      </c>
      <c r="BE344">
        <f t="shared" si="538"/>
        <v>23.437481166165245</v>
      </c>
      <c r="BF344">
        <f t="shared" si="539"/>
        <v>-2.1967484487990839E-3</v>
      </c>
      <c r="BG344">
        <f t="shared" si="540"/>
        <v>23.435284417716446</v>
      </c>
      <c r="BH344" s="19">
        <f t="shared" si="541"/>
        <v>0.13918180358728099</v>
      </c>
      <c r="BI344">
        <f t="shared" si="542"/>
        <v>7.4909541446715595</v>
      </c>
      <c r="BJ344">
        <f t="shared" si="543"/>
        <v>14.91195414467156</v>
      </c>
      <c r="BK344">
        <f t="shared" si="544"/>
        <v>344.84225532675941</v>
      </c>
      <c r="BL344">
        <f t="shared" si="545"/>
        <v>6.0186327554549059</v>
      </c>
      <c r="BM344">
        <f t="shared" si="546"/>
        <v>238.83705684331403</v>
      </c>
      <c r="BN344">
        <f t="shared" si="547"/>
        <v>15.922470456220935</v>
      </c>
      <c r="BO344">
        <f t="shared" si="548"/>
        <v>15</v>
      </c>
      <c r="BP344">
        <f t="shared" si="549"/>
        <v>55</v>
      </c>
      <c r="BQ344">
        <f t="shared" si="550"/>
        <v>20</v>
      </c>
      <c r="BR344">
        <f t="shared" si="551"/>
        <v>-17.586085226162009</v>
      </c>
      <c r="BS344" t="str">
        <f t="shared" si="552"/>
        <v>NEGATIF</v>
      </c>
      <c r="BT344">
        <f t="shared" si="553"/>
        <v>-0.30693508973285871</v>
      </c>
      <c r="BU344">
        <f t="shared" si="554"/>
        <v>17</v>
      </c>
      <c r="BV344">
        <f t="shared" si="555"/>
        <v>-2076</v>
      </c>
      <c r="BW344">
        <f t="shared" si="556"/>
        <v>50</v>
      </c>
      <c r="BX344" t="str">
        <f t="shared" si="557"/>
        <v>NEGATIF</v>
      </c>
      <c r="BY344">
        <f t="shared" si="558"/>
        <v>-31.169895471503064</v>
      </c>
      <c r="BZ344">
        <f t="shared" si="559"/>
        <v>148.83010452849695</v>
      </c>
      <c r="CA344">
        <f t="shared" si="560"/>
        <v>61.211096260138618</v>
      </c>
      <c r="CB344" t="str">
        <f t="shared" si="567"/>
        <v>POSITIF</v>
      </c>
      <c r="CC344">
        <f t="shared" si="568"/>
        <v>61</v>
      </c>
      <c r="CD344">
        <f t="shared" si="569"/>
        <v>12</v>
      </c>
      <c r="CE344">
        <f t="shared" si="570"/>
        <v>39</v>
      </c>
      <c r="CG344">
        <f t="shared" si="561"/>
        <v>4.1684930176886841</v>
      </c>
      <c r="CH344">
        <f t="shared" si="562"/>
        <v>0.40902287423047412</v>
      </c>
      <c r="CI344">
        <f t="shared" si="563"/>
        <v>0.40906121472374374</v>
      </c>
    </row>
    <row r="345" spans="1:87">
      <c r="A345">
        <f t="shared" ref="A345:F345" si="670">A51</f>
        <v>7.0027777777777782</v>
      </c>
      <c r="B345">
        <f t="shared" si="670"/>
        <v>111.315</v>
      </c>
      <c r="C345">
        <f t="shared" si="670"/>
        <v>7</v>
      </c>
      <c r="D345">
        <f t="shared" si="670"/>
        <v>2013</v>
      </c>
      <c r="E345">
        <f t="shared" si="670"/>
        <v>12</v>
      </c>
      <c r="F345">
        <f t="shared" si="670"/>
        <v>2</v>
      </c>
      <c r="G345">
        <f t="shared" si="494"/>
        <v>0.12222152900771403</v>
      </c>
      <c r="H345">
        <f t="shared" ref="H345:J345" si="671">H51</f>
        <v>10</v>
      </c>
      <c r="I345">
        <f t="shared" si="671"/>
        <v>0</v>
      </c>
      <c r="J345">
        <f t="shared" si="671"/>
        <v>10</v>
      </c>
      <c r="L345">
        <f t="shared" ref="L345:M345" si="672">L51</f>
        <v>20</v>
      </c>
      <c r="M345">
        <f t="shared" si="672"/>
        <v>-13</v>
      </c>
      <c r="N345">
        <f t="shared" si="497"/>
        <v>2456628.625</v>
      </c>
      <c r="O345">
        <f t="shared" si="498"/>
        <v>7.9269203913977097E-4</v>
      </c>
      <c r="P345">
        <f t="shared" si="499"/>
        <v>2456628.6257926919</v>
      </c>
      <c r="Q345">
        <f t="shared" si="500"/>
        <v>0.13918208878006708</v>
      </c>
      <c r="R345">
        <f t="shared" si="501"/>
        <v>239.81421954775078</v>
      </c>
      <c r="S345">
        <f t="shared" si="502"/>
        <v>312.48656726382615</v>
      </c>
      <c r="T345">
        <f t="shared" si="503"/>
        <v>4.1855477242087975</v>
      </c>
      <c r="U345">
        <f t="shared" si="504"/>
        <v>5.4539194670084941</v>
      </c>
      <c r="V345">
        <f t="shared" si="505"/>
        <v>215.8430764427435</v>
      </c>
      <c r="W345">
        <f t="shared" si="506"/>
        <v>3.767172351559684</v>
      </c>
      <c r="X345">
        <f t="shared" si="507"/>
        <v>251.12822710868659</v>
      </c>
      <c r="Y345">
        <f t="shared" si="508"/>
        <v>4.3830144077426612</v>
      </c>
      <c r="Z345">
        <f t="shared" si="509"/>
        <v>327.94897309807402</v>
      </c>
      <c r="AA345">
        <f t="shared" si="510"/>
        <v>5.7237893590957007</v>
      </c>
      <c r="AB345">
        <f t="shared" si="511"/>
        <v>-17436.363886980056</v>
      </c>
      <c r="AC345">
        <f t="shared" si="512"/>
        <v>118.34990946953896</v>
      </c>
      <c r="AD345">
        <f t="shared" si="513"/>
        <v>1444.2940397021553</v>
      </c>
      <c r="AE345">
        <f t="shared" si="514"/>
        <v>-628.08093043306485</v>
      </c>
      <c r="AF345">
        <f t="shared" si="515"/>
        <v>-103.8226844180424</v>
      </c>
      <c r="AG345">
        <f t="shared" si="516"/>
        <v>2017.6075072486551</v>
      </c>
      <c r="AH345">
        <f t="shared" si="517"/>
        <v>-14588.016045410814</v>
      </c>
      <c r="AI345">
        <f t="shared" si="518"/>
        <v>-4.052226679280782</v>
      </c>
      <c r="AJ345">
        <f t="shared" si="519"/>
        <v>235.76199286847</v>
      </c>
      <c r="AK345">
        <f t="shared" si="520"/>
        <v>4.1148230266181924</v>
      </c>
      <c r="AL345">
        <f t="shared" si="521"/>
        <v>235</v>
      </c>
      <c r="AM345">
        <f t="shared" si="522"/>
        <v>45</v>
      </c>
      <c r="AN345">
        <f t="shared" si="523"/>
        <v>43</v>
      </c>
      <c r="AP345">
        <f t="shared" si="524"/>
        <v>1.6458803865503699</v>
      </c>
      <c r="AQ345">
        <f t="shared" si="525"/>
        <v>2.8726031839300951E-2</v>
      </c>
      <c r="AR345" t="str">
        <f t="shared" si="526"/>
        <v>POSITIF</v>
      </c>
      <c r="AS345">
        <f t="shared" si="527"/>
        <v>1</v>
      </c>
      <c r="AT345">
        <f t="shared" si="528"/>
        <v>38</v>
      </c>
      <c r="AU345">
        <f t="shared" si="529"/>
        <v>45</v>
      </c>
      <c r="AV345">
        <f t="shared" si="530"/>
        <v>1.0017037977979739</v>
      </c>
      <c r="AW345" s="4">
        <f t="shared" si="531"/>
        <v>4.1737658241582244E-2</v>
      </c>
      <c r="AX345">
        <f t="shared" si="532"/>
        <v>1.7483029401306169E-2</v>
      </c>
      <c r="AY345">
        <f t="shared" si="533"/>
        <v>0.27294440034674122</v>
      </c>
      <c r="AZ345" s="4">
        <f t="shared" si="534"/>
        <v>1.1372683347780884E-2</v>
      </c>
      <c r="BA345">
        <f t="shared" si="535"/>
        <v>364829.50281918648</v>
      </c>
      <c r="BB345" t="s">
        <v>191</v>
      </c>
      <c r="BC345">
        <f t="shared" si="536"/>
        <v>1.6702754352271237E-2</v>
      </c>
      <c r="BD345">
        <f t="shared" si="537"/>
        <v>215.84739534793309</v>
      </c>
      <c r="BE345">
        <f t="shared" si="538"/>
        <v>23.43748116245655</v>
      </c>
      <c r="BF345">
        <f t="shared" si="539"/>
        <v>-2.1967975991071488E-3</v>
      </c>
      <c r="BG345">
        <f t="shared" si="540"/>
        <v>23.435284364857441</v>
      </c>
      <c r="BH345" s="19">
        <f t="shared" si="541"/>
        <v>0.13918208878006708</v>
      </c>
      <c r="BI345">
        <f t="shared" si="542"/>
        <v>7.7416386223398153</v>
      </c>
      <c r="BJ345">
        <f t="shared" si="543"/>
        <v>15.162638622339816</v>
      </c>
      <c r="BK345">
        <f t="shared" si="544"/>
        <v>348.58742357727056</v>
      </c>
      <c r="BL345">
        <f t="shared" si="545"/>
        <v>6.0839982724674817</v>
      </c>
      <c r="BM345">
        <f t="shared" si="546"/>
        <v>238.85215575782669</v>
      </c>
      <c r="BN345">
        <f t="shared" si="547"/>
        <v>15.923477050521779</v>
      </c>
      <c r="BO345">
        <f t="shared" si="548"/>
        <v>15</v>
      </c>
      <c r="BP345">
        <f t="shared" si="549"/>
        <v>55</v>
      </c>
      <c r="BQ345">
        <f t="shared" si="550"/>
        <v>24</v>
      </c>
      <c r="BR345">
        <f t="shared" si="551"/>
        <v>-17.596032657200688</v>
      </c>
      <c r="BS345" t="str">
        <f t="shared" si="552"/>
        <v>NEGATIF</v>
      </c>
      <c r="BT345">
        <f t="shared" si="553"/>
        <v>-0.30710870515659872</v>
      </c>
      <c r="BU345">
        <f t="shared" si="554"/>
        <v>17</v>
      </c>
      <c r="BV345">
        <f t="shared" si="555"/>
        <v>-2076</v>
      </c>
      <c r="BW345">
        <f t="shared" si="556"/>
        <v>14</v>
      </c>
      <c r="BX345" t="str">
        <f t="shared" si="557"/>
        <v>NEGATIF</v>
      </c>
      <c r="BY345">
        <f t="shared" si="558"/>
        <v>-24.495421203131173</v>
      </c>
      <c r="BZ345">
        <f t="shared" si="559"/>
        <v>155.50457879686883</v>
      </c>
      <c r="CA345">
        <f t="shared" si="560"/>
        <v>62.940957834669447</v>
      </c>
      <c r="CB345" t="str">
        <f t="shared" si="567"/>
        <v>POSITIF</v>
      </c>
      <c r="CC345">
        <f t="shared" si="568"/>
        <v>62</v>
      </c>
      <c r="CD345">
        <f t="shared" si="569"/>
        <v>56</v>
      </c>
      <c r="CE345">
        <f t="shared" si="570"/>
        <v>27</v>
      </c>
      <c r="CG345">
        <f t="shared" si="561"/>
        <v>4.1687565434604075</v>
      </c>
      <c r="CH345">
        <f t="shared" si="562"/>
        <v>0.40902287330791043</v>
      </c>
      <c r="CI345">
        <f t="shared" si="563"/>
        <v>0.40906121465901479</v>
      </c>
    </row>
    <row r="346" spans="1:87">
      <c r="A346">
        <f t="shared" ref="A346:F346" si="673">A52</f>
        <v>7.0027777777777782</v>
      </c>
      <c r="B346">
        <f t="shared" si="673"/>
        <v>111.315</v>
      </c>
      <c r="C346">
        <f t="shared" si="673"/>
        <v>7</v>
      </c>
      <c r="D346">
        <f t="shared" si="673"/>
        <v>2013</v>
      </c>
      <c r="E346">
        <f t="shared" si="673"/>
        <v>12</v>
      </c>
      <c r="F346">
        <f t="shared" si="673"/>
        <v>2</v>
      </c>
      <c r="G346">
        <f t="shared" si="494"/>
        <v>0.12222152900771403</v>
      </c>
      <c r="H346">
        <f t="shared" ref="H346:J346" si="674">H52</f>
        <v>10</v>
      </c>
      <c r="I346">
        <f t="shared" si="674"/>
        <v>15</v>
      </c>
      <c r="J346">
        <f t="shared" si="674"/>
        <v>10.25</v>
      </c>
      <c r="L346">
        <f t="shared" ref="L346:M346" si="675">L52</f>
        <v>20</v>
      </c>
      <c r="M346">
        <f t="shared" si="675"/>
        <v>-13</v>
      </c>
      <c r="N346">
        <f t="shared" si="497"/>
        <v>2456628.635416667</v>
      </c>
      <c r="O346">
        <f t="shared" si="498"/>
        <v>7.9269203913977097E-4</v>
      </c>
      <c r="P346">
        <f t="shared" si="499"/>
        <v>2456628.6362093589</v>
      </c>
      <c r="Q346">
        <f t="shared" si="500"/>
        <v>0.1391823739728659</v>
      </c>
      <c r="R346">
        <f t="shared" si="501"/>
        <v>239.81421954775078</v>
      </c>
      <c r="S346">
        <f t="shared" si="502"/>
        <v>312.62266093915969</v>
      </c>
      <c r="T346">
        <f t="shared" si="503"/>
        <v>4.1855477242087975</v>
      </c>
      <c r="U346">
        <f t="shared" si="504"/>
        <v>5.4562947497342051</v>
      </c>
      <c r="V346">
        <f t="shared" si="505"/>
        <v>215.8425248393732</v>
      </c>
      <c r="W346">
        <f t="shared" si="506"/>
        <v>3.7671627242647072</v>
      </c>
      <c r="X346">
        <f t="shared" si="507"/>
        <v>251.13849426875822</v>
      </c>
      <c r="Y346">
        <f t="shared" si="508"/>
        <v>4.3831936034907404</v>
      </c>
      <c r="Z346">
        <f t="shared" si="509"/>
        <v>327.959239767898</v>
      </c>
      <c r="AA346">
        <f t="shared" si="510"/>
        <v>5.7239685462873435</v>
      </c>
      <c r="AB346">
        <f t="shared" si="511"/>
        <v>-17399.995309757905</v>
      </c>
      <c r="AC346">
        <f t="shared" si="512"/>
        <v>117.93065067650065</v>
      </c>
      <c r="AD346">
        <f t="shared" si="513"/>
        <v>1482.5723227312376</v>
      </c>
      <c r="AE346">
        <f t="shared" si="514"/>
        <v>-630.38305175406299</v>
      </c>
      <c r="AF346">
        <f t="shared" si="515"/>
        <v>-104.15815143583043</v>
      </c>
      <c r="AG346">
        <f t="shared" si="516"/>
        <v>2006.2061024048921</v>
      </c>
      <c r="AH346">
        <f t="shared" si="517"/>
        <v>-14527.827437135165</v>
      </c>
      <c r="AI346">
        <f t="shared" si="518"/>
        <v>-4.0355076214264347</v>
      </c>
      <c r="AJ346">
        <f t="shared" si="519"/>
        <v>235.77871192632435</v>
      </c>
      <c r="AK346">
        <f t="shared" si="520"/>
        <v>4.1151148292255817</v>
      </c>
      <c r="AL346">
        <f t="shared" si="521"/>
        <v>235</v>
      </c>
      <c r="AM346">
        <f t="shared" si="522"/>
        <v>46</v>
      </c>
      <c r="AN346">
        <f t="shared" si="523"/>
        <v>43</v>
      </c>
      <c r="AP346">
        <f t="shared" si="524"/>
        <v>1.6564677916075059</v>
      </c>
      <c r="AQ346">
        <f t="shared" si="525"/>
        <v>2.8910816916790271E-2</v>
      </c>
      <c r="AR346" t="str">
        <f t="shared" si="526"/>
        <v>POSITIF</v>
      </c>
      <c r="AS346">
        <f t="shared" si="527"/>
        <v>1</v>
      </c>
      <c r="AT346">
        <f t="shared" si="528"/>
        <v>39</v>
      </c>
      <c r="AU346">
        <f t="shared" si="529"/>
        <v>23</v>
      </c>
      <c r="AV346">
        <f t="shared" si="530"/>
        <v>1.0018191731474924</v>
      </c>
      <c r="AW346" s="4">
        <f t="shared" si="531"/>
        <v>4.1742465547812184E-2</v>
      </c>
      <c r="AX346">
        <f t="shared" si="532"/>
        <v>1.7485043081030906E-2</v>
      </c>
      <c r="AY346">
        <f t="shared" si="533"/>
        <v>0.27297583487338739</v>
      </c>
      <c r="AZ346" s="4">
        <f t="shared" si="534"/>
        <v>1.1373993119724474E-2</v>
      </c>
      <c r="BA346">
        <f t="shared" si="535"/>
        <v>364787.49120311794</v>
      </c>
      <c r="BB346" t="s">
        <v>191</v>
      </c>
      <c r="BC346">
        <f t="shared" si="536"/>
        <v>1.6702754340293141E-2</v>
      </c>
      <c r="BD346">
        <f t="shared" si="537"/>
        <v>215.84684374619982</v>
      </c>
      <c r="BE346">
        <f t="shared" si="538"/>
        <v>23.437481158747854</v>
      </c>
      <c r="BF346">
        <f t="shared" si="539"/>
        <v>-2.1968467331437199E-3</v>
      </c>
      <c r="BG346">
        <f t="shared" si="540"/>
        <v>23.435284312014709</v>
      </c>
      <c r="BH346" s="19">
        <f t="shared" si="541"/>
        <v>0.1391823739728659</v>
      </c>
      <c r="BI346">
        <f t="shared" si="542"/>
        <v>7.9923231112305073</v>
      </c>
      <c r="BJ346">
        <f t="shared" si="543"/>
        <v>15.413323111230508</v>
      </c>
      <c r="BK346">
        <f t="shared" si="544"/>
        <v>352.33271166339199</v>
      </c>
      <c r="BL346">
        <f t="shared" si="545"/>
        <v>6.149365881006017</v>
      </c>
      <c r="BM346">
        <f t="shared" si="546"/>
        <v>238.86713500506562</v>
      </c>
      <c r="BN346">
        <f t="shared" si="547"/>
        <v>15.924475667004375</v>
      </c>
      <c r="BO346">
        <f t="shared" si="548"/>
        <v>15</v>
      </c>
      <c r="BP346">
        <f t="shared" si="549"/>
        <v>55</v>
      </c>
      <c r="BQ346">
        <f t="shared" si="550"/>
        <v>28</v>
      </c>
      <c r="BR346">
        <f t="shared" si="551"/>
        <v>-17.589663177725818</v>
      </c>
      <c r="BS346" t="str">
        <f t="shared" si="552"/>
        <v>NEGATIF</v>
      </c>
      <c r="BT346">
        <f t="shared" si="553"/>
        <v>-0.30699753676812402</v>
      </c>
      <c r="BU346">
        <f t="shared" si="554"/>
        <v>17</v>
      </c>
      <c r="BV346">
        <f t="shared" si="555"/>
        <v>-2076</v>
      </c>
      <c r="BW346">
        <f t="shared" si="556"/>
        <v>37</v>
      </c>
      <c r="BX346" t="str">
        <f t="shared" si="557"/>
        <v>NEGATIF</v>
      </c>
      <c r="BY346">
        <f t="shared" si="558"/>
        <v>-17.033679487997667</v>
      </c>
      <c r="BZ346">
        <f t="shared" si="559"/>
        <v>162.96632051200234</v>
      </c>
      <c r="CA346">
        <f t="shared" si="560"/>
        <v>64.267664908784454</v>
      </c>
      <c r="CB346" t="str">
        <f t="shared" si="567"/>
        <v>POSITIF</v>
      </c>
      <c r="CC346">
        <f t="shared" si="568"/>
        <v>64</v>
      </c>
      <c r="CD346">
        <f t="shared" si="569"/>
        <v>16</v>
      </c>
      <c r="CE346">
        <f t="shared" si="570"/>
        <v>3</v>
      </c>
      <c r="CG346">
        <f t="shared" si="561"/>
        <v>4.1690179806441972</v>
      </c>
      <c r="CH346">
        <f t="shared" si="562"/>
        <v>0.40902287238563079</v>
      </c>
      <c r="CI346">
        <f t="shared" si="563"/>
        <v>0.40906121459428585</v>
      </c>
    </row>
    <row r="347" spans="1:87">
      <c r="A347">
        <f t="shared" ref="A347:F347" si="676">A53</f>
        <v>7.0027777777777782</v>
      </c>
      <c r="B347">
        <f t="shared" si="676"/>
        <v>111.315</v>
      </c>
      <c r="C347">
        <f t="shared" si="676"/>
        <v>7</v>
      </c>
      <c r="D347">
        <f t="shared" si="676"/>
        <v>2013</v>
      </c>
      <c r="E347">
        <f t="shared" si="676"/>
        <v>12</v>
      </c>
      <c r="F347">
        <f t="shared" si="676"/>
        <v>2</v>
      </c>
      <c r="G347">
        <f t="shared" si="494"/>
        <v>0.12222152900771403</v>
      </c>
      <c r="H347">
        <f t="shared" ref="H347:J347" si="677">H53</f>
        <v>10</v>
      </c>
      <c r="I347">
        <f t="shared" si="677"/>
        <v>30</v>
      </c>
      <c r="J347">
        <f t="shared" si="677"/>
        <v>10.5</v>
      </c>
      <c r="L347">
        <f t="shared" ref="L347:M347" si="678">L53</f>
        <v>20</v>
      </c>
      <c r="M347">
        <f t="shared" si="678"/>
        <v>-13</v>
      </c>
      <c r="N347">
        <f t="shared" si="497"/>
        <v>2456628.6458333335</v>
      </c>
      <c r="O347">
        <f t="shared" si="498"/>
        <v>7.9269203913977097E-4</v>
      </c>
      <c r="P347">
        <f t="shared" si="499"/>
        <v>2456628.6466260254</v>
      </c>
      <c r="Q347">
        <f t="shared" si="500"/>
        <v>0.13918265916565198</v>
      </c>
      <c r="R347">
        <f t="shared" si="501"/>
        <v>239.81421954775078</v>
      </c>
      <c r="S347">
        <f t="shared" si="502"/>
        <v>312.75875460842508</v>
      </c>
      <c r="T347">
        <f t="shared" si="503"/>
        <v>4.1855477242087975</v>
      </c>
      <c r="U347">
        <f t="shared" si="504"/>
        <v>5.4586700323540063</v>
      </c>
      <c r="V347">
        <f t="shared" si="505"/>
        <v>215.84197323602751</v>
      </c>
      <c r="W347">
        <f t="shared" si="506"/>
        <v>3.7671530969701599</v>
      </c>
      <c r="X347">
        <f t="shared" si="507"/>
        <v>251.14876142836965</v>
      </c>
      <c r="Y347">
        <f t="shared" si="508"/>
        <v>4.3833727992307869</v>
      </c>
      <c r="Z347">
        <f t="shared" si="509"/>
        <v>327.9695064372645</v>
      </c>
      <c r="AA347">
        <f t="shared" si="510"/>
        <v>5.7241477334710034</v>
      </c>
      <c r="AB347">
        <f t="shared" si="511"/>
        <v>-17363.532743670632</v>
      </c>
      <c r="AC347">
        <f t="shared" si="512"/>
        <v>117.4989604027646</v>
      </c>
      <c r="AD347">
        <f t="shared" si="513"/>
        <v>1520.2254871220009</v>
      </c>
      <c r="AE347">
        <f t="shared" si="514"/>
        <v>-632.61872834433325</v>
      </c>
      <c r="AF347">
        <f t="shared" si="515"/>
        <v>-104.49888414821001</v>
      </c>
      <c r="AG347">
        <f t="shared" si="516"/>
        <v>1994.789109124283</v>
      </c>
      <c r="AH347">
        <f t="shared" si="517"/>
        <v>-14468.136799514128</v>
      </c>
      <c r="AI347">
        <f t="shared" si="518"/>
        <v>-4.0189268887539242</v>
      </c>
      <c r="AJ347">
        <f t="shared" si="519"/>
        <v>235.79529265899686</v>
      </c>
      <c r="AK347">
        <f t="shared" si="520"/>
        <v>4.1154042176031105</v>
      </c>
      <c r="AL347">
        <f t="shared" si="521"/>
        <v>235</v>
      </c>
      <c r="AM347">
        <f t="shared" si="522"/>
        <v>47</v>
      </c>
      <c r="AN347">
        <f t="shared" si="523"/>
        <v>43</v>
      </c>
      <c r="AP347">
        <f t="shared" si="524"/>
        <v>1.6580427751735314</v>
      </c>
      <c r="AQ347">
        <f t="shared" si="525"/>
        <v>2.8938305565682217E-2</v>
      </c>
      <c r="AR347" t="str">
        <f t="shared" si="526"/>
        <v>POSITIF</v>
      </c>
      <c r="AS347">
        <f t="shared" si="527"/>
        <v>1</v>
      </c>
      <c r="AT347">
        <f t="shared" si="528"/>
        <v>39</v>
      </c>
      <c r="AU347">
        <f t="shared" si="529"/>
        <v>28</v>
      </c>
      <c r="AV347">
        <f t="shared" si="530"/>
        <v>1.001934289045747</v>
      </c>
      <c r="AW347" s="4">
        <f t="shared" si="531"/>
        <v>4.1747262043572791E-2</v>
      </c>
      <c r="AX347">
        <f t="shared" si="532"/>
        <v>1.7487052232476839E-2</v>
      </c>
      <c r="AY347">
        <f t="shared" si="533"/>
        <v>0.27300719871036244</v>
      </c>
      <c r="AZ347" s="4">
        <f t="shared" si="534"/>
        <v>1.1375299946265101E-2</v>
      </c>
      <c r="BA347">
        <f t="shared" si="535"/>
        <v>364745.58370438946</v>
      </c>
      <c r="BB347" t="s">
        <v>191</v>
      </c>
      <c r="BC347">
        <f t="shared" si="536"/>
        <v>1.6702754328315042E-2</v>
      </c>
      <c r="BD347">
        <f t="shared" si="537"/>
        <v>215.84629214449117</v>
      </c>
      <c r="BE347">
        <f t="shared" si="538"/>
        <v>23.437481155039158</v>
      </c>
      <c r="BF347">
        <f t="shared" si="539"/>
        <v>-2.196895850899939E-3</v>
      </c>
      <c r="BG347">
        <f t="shared" si="540"/>
        <v>23.435284259188258</v>
      </c>
      <c r="BH347" s="19">
        <f t="shared" si="541"/>
        <v>0.13918265916565198</v>
      </c>
      <c r="BI347">
        <f t="shared" si="542"/>
        <v>8.2430075889298067</v>
      </c>
      <c r="BJ347">
        <f t="shared" si="543"/>
        <v>15.664007588929806</v>
      </c>
      <c r="BK347">
        <f t="shared" si="544"/>
        <v>356.07812323009347</v>
      </c>
      <c r="BL347">
        <f t="shared" si="545"/>
        <v>6.214735644687237</v>
      </c>
      <c r="BM347">
        <f t="shared" si="546"/>
        <v>238.88199060385364</v>
      </c>
      <c r="BN347">
        <f t="shared" si="547"/>
        <v>15.925466040256909</v>
      </c>
      <c r="BO347">
        <f t="shared" si="548"/>
        <v>15</v>
      </c>
      <c r="BP347">
        <f t="shared" si="549"/>
        <v>55</v>
      </c>
      <c r="BQ347">
        <f t="shared" si="550"/>
        <v>31</v>
      </c>
      <c r="BR347">
        <f t="shared" si="551"/>
        <v>-17.592020187549064</v>
      </c>
      <c r="BS347" t="str">
        <f t="shared" si="552"/>
        <v>NEGATIF</v>
      </c>
      <c r="BT347">
        <f t="shared" si="553"/>
        <v>-0.30703867435004151</v>
      </c>
      <c r="BU347">
        <f t="shared" si="554"/>
        <v>17</v>
      </c>
      <c r="BV347">
        <f t="shared" si="555"/>
        <v>-2076</v>
      </c>
      <c r="BW347">
        <f t="shared" si="556"/>
        <v>28</v>
      </c>
      <c r="BX347" t="str">
        <f t="shared" si="557"/>
        <v>NEGATIF</v>
      </c>
      <c r="BY347">
        <f t="shared" si="558"/>
        <v>-8.9087709862086033</v>
      </c>
      <c r="BZ347">
        <f t="shared" si="559"/>
        <v>171.09122901379141</v>
      </c>
      <c r="CA347">
        <f t="shared" si="560"/>
        <v>65.10194502867131</v>
      </c>
      <c r="CB347" t="str">
        <f t="shared" si="567"/>
        <v>POSITIF</v>
      </c>
      <c r="CC347">
        <f t="shared" si="568"/>
        <v>65</v>
      </c>
      <c r="CD347">
        <f t="shared" si="569"/>
        <v>6</v>
      </c>
      <c r="CE347">
        <f t="shared" si="570"/>
        <v>7</v>
      </c>
      <c r="CG347">
        <f t="shared" si="561"/>
        <v>4.1692772597554031</v>
      </c>
      <c r="CH347">
        <f t="shared" si="562"/>
        <v>0.40902287146363525</v>
      </c>
      <c r="CI347">
        <f t="shared" si="563"/>
        <v>0.4090612145295569</v>
      </c>
    </row>
    <row r="348" spans="1:87">
      <c r="A348">
        <f t="shared" ref="A348:F348" si="679">A54</f>
        <v>7.0027777777777782</v>
      </c>
      <c r="B348">
        <f t="shared" si="679"/>
        <v>111.315</v>
      </c>
      <c r="C348">
        <f t="shared" si="679"/>
        <v>7</v>
      </c>
      <c r="D348">
        <f t="shared" si="679"/>
        <v>2013</v>
      </c>
      <c r="E348">
        <f t="shared" si="679"/>
        <v>12</v>
      </c>
      <c r="F348">
        <f t="shared" si="679"/>
        <v>2</v>
      </c>
      <c r="G348">
        <f t="shared" si="494"/>
        <v>0.12222152900771403</v>
      </c>
      <c r="H348">
        <f t="shared" ref="H348:J348" si="680">H54</f>
        <v>10</v>
      </c>
      <c r="I348">
        <f t="shared" si="680"/>
        <v>45</v>
      </c>
      <c r="J348">
        <f t="shared" si="680"/>
        <v>10.75</v>
      </c>
      <c r="L348">
        <f t="shared" ref="L348:M348" si="681">L54</f>
        <v>20</v>
      </c>
      <c r="M348">
        <f t="shared" si="681"/>
        <v>-13</v>
      </c>
      <c r="N348">
        <f t="shared" si="497"/>
        <v>2456628.65625</v>
      </c>
      <c r="O348">
        <f t="shared" si="498"/>
        <v>7.9269203913977097E-4</v>
      </c>
      <c r="P348">
        <f t="shared" si="499"/>
        <v>2456628.6570426919</v>
      </c>
      <c r="Q348">
        <f t="shared" si="500"/>
        <v>0.13918294435843806</v>
      </c>
      <c r="R348">
        <f t="shared" si="501"/>
        <v>239.81421954775078</v>
      </c>
      <c r="S348">
        <f t="shared" si="502"/>
        <v>312.89484827767592</v>
      </c>
      <c r="T348">
        <f t="shared" si="503"/>
        <v>4.1855477242087975</v>
      </c>
      <c r="U348">
        <f t="shared" si="504"/>
        <v>5.4610453149735534</v>
      </c>
      <c r="V348">
        <f t="shared" si="505"/>
        <v>215.84142163268189</v>
      </c>
      <c r="W348">
        <f t="shared" si="506"/>
        <v>3.7671434696756139</v>
      </c>
      <c r="X348">
        <f t="shared" si="507"/>
        <v>251.15902858798199</v>
      </c>
      <c r="Y348">
        <f t="shared" si="508"/>
        <v>4.3835519949708504</v>
      </c>
      <c r="Z348">
        <f t="shared" si="509"/>
        <v>327.97977310663009</v>
      </c>
      <c r="AA348">
        <f t="shared" si="510"/>
        <v>5.7243269206546463</v>
      </c>
      <c r="AB348">
        <f t="shared" si="511"/>
        <v>-17326.976392823159</v>
      </c>
      <c r="AC348">
        <f t="shared" si="512"/>
        <v>117.05488413582108</v>
      </c>
      <c r="AD348">
        <f t="shared" si="513"/>
        <v>1557.2376583970788</v>
      </c>
      <c r="AE348">
        <f t="shared" si="514"/>
        <v>-634.78772465944076</v>
      </c>
      <c r="AF348">
        <f t="shared" si="515"/>
        <v>-104.84487381509808</v>
      </c>
      <c r="AG348">
        <f t="shared" si="516"/>
        <v>1983.3566131562773</v>
      </c>
      <c r="AH348">
        <f t="shared" si="517"/>
        <v>-14408.959835608523</v>
      </c>
      <c r="AI348">
        <f t="shared" si="518"/>
        <v>-4.0024888432245893</v>
      </c>
      <c r="AJ348">
        <f t="shared" si="519"/>
        <v>235.81173070452618</v>
      </c>
      <c r="AK348">
        <f t="shared" si="520"/>
        <v>4.1156911156201899</v>
      </c>
      <c r="AL348">
        <f t="shared" si="521"/>
        <v>235</v>
      </c>
      <c r="AM348">
        <f t="shared" si="522"/>
        <v>48</v>
      </c>
      <c r="AN348">
        <f t="shared" si="523"/>
        <v>42</v>
      </c>
      <c r="AP348">
        <f t="shared" si="524"/>
        <v>1.6588834587282266</v>
      </c>
      <c r="AQ348">
        <f t="shared" si="525"/>
        <v>2.8952978261679019E-2</v>
      </c>
      <c r="AR348" t="str">
        <f t="shared" si="526"/>
        <v>POSITIF</v>
      </c>
      <c r="AS348">
        <f t="shared" si="527"/>
        <v>1</v>
      </c>
      <c r="AT348">
        <f t="shared" si="528"/>
        <v>39</v>
      </c>
      <c r="AU348">
        <f t="shared" si="529"/>
        <v>31</v>
      </c>
      <c r="AV348">
        <f t="shared" si="530"/>
        <v>1.0020491446026152</v>
      </c>
      <c r="AW348" s="4">
        <f t="shared" si="531"/>
        <v>4.175204769177563E-2</v>
      </c>
      <c r="AX348">
        <f t="shared" si="532"/>
        <v>1.7489056840108402E-2</v>
      </c>
      <c r="AY348">
        <f t="shared" si="533"/>
        <v>0.27303849161515553</v>
      </c>
      <c r="AZ348" s="4">
        <f t="shared" si="534"/>
        <v>1.1376603817298147E-2</v>
      </c>
      <c r="BA348">
        <f t="shared" si="535"/>
        <v>364703.78057849652</v>
      </c>
      <c r="BB348" t="s">
        <v>191</v>
      </c>
      <c r="BC348">
        <f t="shared" si="536"/>
        <v>1.6702754316336946E-2</v>
      </c>
      <c r="BD348">
        <f t="shared" si="537"/>
        <v>215.84574054278252</v>
      </c>
      <c r="BE348">
        <f t="shared" si="538"/>
        <v>23.437481151330463</v>
      </c>
      <c r="BF348">
        <f t="shared" si="539"/>
        <v>-2.1969449523735452E-3</v>
      </c>
      <c r="BG348">
        <f t="shared" si="540"/>
        <v>23.435284206378089</v>
      </c>
      <c r="BH348" s="19">
        <f t="shared" si="541"/>
        <v>0.13918294435843806</v>
      </c>
      <c r="BI348">
        <f t="shared" si="542"/>
        <v>8.4936920666291069</v>
      </c>
      <c r="BJ348">
        <f t="shared" si="543"/>
        <v>15.914692066629108</v>
      </c>
      <c r="BK348">
        <f t="shared" si="544"/>
        <v>359.82366236053775</v>
      </c>
      <c r="BL348">
        <f t="shared" si="545"/>
        <v>6.2801076347757752</v>
      </c>
      <c r="BM348">
        <f t="shared" si="546"/>
        <v>238.89671863889885</v>
      </c>
      <c r="BN348">
        <f t="shared" si="547"/>
        <v>15.926447909259924</v>
      </c>
      <c r="BO348">
        <f t="shared" si="548"/>
        <v>15</v>
      </c>
      <c r="BP348">
        <f t="shared" si="549"/>
        <v>55</v>
      </c>
      <c r="BQ348">
        <f t="shared" si="550"/>
        <v>35</v>
      </c>
      <c r="BR348">
        <f t="shared" si="551"/>
        <v>-17.595055948605054</v>
      </c>
      <c r="BS348" t="str">
        <f t="shared" si="552"/>
        <v>NEGATIF</v>
      </c>
      <c r="BT348">
        <f t="shared" si="553"/>
        <v>-0.3070916583757724</v>
      </c>
      <c r="BU348">
        <f t="shared" si="554"/>
        <v>17</v>
      </c>
      <c r="BV348">
        <f t="shared" si="555"/>
        <v>-2076</v>
      </c>
      <c r="BW348">
        <f t="shared" si="556"/>
        <v>17</v>
      </c>
      <c r="BX348" t="str">
        <f t="shared" si="557"/>
        <v>NEGATIF</v>
      </c>
      <c r="BY348">
        <f t="shared" si="558"/>
        <v>-0.40381168543168777</v>
      </c>
      <c r="BZ348">
        <f t="shared" si="559"/>
        <v>179.59618831456831</v>
      </c>
      <c r="CA348">
        <f t="shared" si="560"/>
        <v>65.401549506438656</v>
      </c>
      <c r="CB348" t="str">
        <f t="shared" si="567"/>
        <v>POSITIF</v>
      </c>
      <c r="CC348">
        <f t="shared" si="568"/>
        <v>65</v>
      </c>
      <c r="CD348">
        <f t="shared" si="569"/>
        <v>24</v>
      </c>
      <c r="CE348">
        <f t="shared" si="570"/>
        <v>5</v>
      </c>
      <c r="CG348">
        <f t="shared" si="561"/>
        <v>4.169534312459291</v>
      </c>
      <c r="CH348">
        <f t="shared" si="562"/>
        <v>0.40902287054192393</v>
      </c>
      <c r="CI348">
        <f t="shared" si="563"/>
        <v>0.40906121446482796</v>
      </c>
    </row>
    <row r="349" spans="1:87">
      <c r="A349">
        <f t="shared" ref="A349:F349" si="682">A55</f>
        <v>7.0027777777777782</v>
      </c>
      <c r="B349">
        <f t="shared" si="682"/>
        <v>111.315</v>
      </c>
      <c r="C349">
        <f t="shared" si="682"/>
        <v>7</v>
      </c>
      <c r="D349">
        <f t="shared" si="682"/>
        <v>2013</v>
      </c>
      <c r="E349">
        <f t="shared" si="682"/>
        <v>12</v>
      </c>
      <c r="F349">
        <f t="shared" si="682"/>
        <v>2</v>
      </c>
      <c r="G349">
        <f t="shared" si="494"/>
        <v>0.12222152900771403</v>
      </c>
      <c r="H349">
        <f t="shared" ref="H349:J349" si="683">H55</f>
        <v>11</v>
      </c>
      <c r="I349">
        <f t="shared" si="683"/>
        <v>0</v>
      </c>
      <c r="J349">
        <f t="shared" si="683"/>
        <v>11</v>
      </c>
      <c r="L349">
        <f t="shared" ref="L349:M349" si="684">L55</f>
        <v>20</v>
      </c>
      <c r="M349">
        <f t="shared" si="684"/>
        <v>-13</v>
      </c>
      <c r="N349">
        <f t="shared" si="497"/>
        <v>2456628.666666667</v>
      </c>
      <c r="O349">
        <f t="shared" si="498"/>
        <v>7.9269203913977097E-4</v>
      </c>
      <c r="P349">
        <f t="shared" si="499"/>
        <v>2456628.6674593589</v>
      </c>
      <c r="Q349">
        <f t="shared" si="500"/>
        <v>0.13918322955123688</v>
      </c>
      <c r="R349">
        <f t="shared" si="501"/>
        <v>239.81421954775078</v>
      </c>
      <c r="S349">
        <f t="shared" si="502"/>
        <v>313.03094195302401</v>
      </c>
      <c r="T349">
        <f t="shared" si="503"/>
        <v>4.1855477242087975</v>
      </c>
      <c r="U349">
        <f t="shared" si="504"/>
        <v>5.4634205976995176</v>
      </c>
      <c r="V349">
        <f t="shared" si="505"/>
        <v>215.84087002931159</v>
      </c>
      <c r="W349">
        <f t="shared" si="506"/>
        <v>3.7671338423806371</v>
      </c>
      <c r="X349">
        <f t="shared" si="507"/>
        <v>251.16929574805272</v>
      </c>
      <c r="Y349">
        <f t="shared" si="508"/>
        <v>4.3837311907189136</v>
      </c>
      <c r="Z349">
        <f t="shared" si="509"/>
        <v>327.99003977645407</v>
      </c>
      <c r="AA349">
        <f t="shared" si="510"/>
        <v>5.72450610784629</v>
      </c>
      <c r="AB349">
        <f t="shared" si="511"/>
        <v>-17290.326461817156</v>
      </c>
      <c r="AC349">
        <f t="shared" si="512"/>
        <v>116.59846866675203</v>
      </c>
      <c r="AD349">
        <f t="shared" si="513"/>
        <v>1593.5932322217593</v>
      </c>
      <c r="AE349">
        <f t="shared" si="514"/>
        <v>-636.88981217198</v>
      </c>
      <c r="AF349">
        <f t="shared" si="515"/>
        <v>-105.19611156026252</v>
      </c>
      <c r="AG349">
        <f t="shared" si="516"/>
        <v>1971.9087003635707</v>
      </c>
      <c r="AH349">
        <f t="shared" si="517"/>
        <v>-14350.311984297317</v>
      </c>
      <c r="AI349">
        <f t="shared" si="518"/>
        <v>-3.9861977734159213</v>
      </c>
      <c r="AJ349">
        <f t="shared" si="519"/>
        <v>235.82802177433487</v>
      </c>
      <c r="AK349">
        <f t="shared" si="520"/>
        <v>4.1159754484270232</v>
      </c>
      <c r="AL349">
        <f t="shared" si="521"/>
        <v>235</v>
      </c>
      <c r="AM349">
        <f t="shared" si="522"/>
        <v>49</v>
      </c>
      <c r="AN349">
        <f t="shared" si="523"/>
        <v>40</v>
      </c>
      <c r="AP349">
        <f t="shared" si="524"/>
        <v>1.6610585810939034</v>
      </c>
      <c r="AQ349">
        <f t="shared" si="525"/>
        <v>2.8990941308593848E-2</v>
      </c>
      <c r="AR349" t="str">
        <f t="shared" si="526"/>
        <v>POSITIF</v>
      </c>
      <c r="AS349">
        <f t="shared" si="527"/>
        <v>1</v>
      </c>
      <c r="AT349">
        <f t="shared" si="528"/>
        <v>39</v>
      </c>
      <c r="AU349">
        <f t="shared" si="529"/>
        <v>39</v>
      </c>
      <c r="AV349">
        <f t="shared" si="530"/>
        <v>1.0021637389294742</v>
      </c>
      <c r="AW349" s="4">
        <f t="shared" si="531"/>
        <v>4.1756822455394756E-2</v>
      </c>
      <c r="AX349">
        <f t="shared" si="532"/>
        <v>1.7491056888416196E-2</v>
      </c>
      <c r="AY349">
        <f t="shared" si="533"/>
        <v>0.27306971334566416</v>
      </c>
      <c r="AZ349" s="4">
        <f t="shared" si="534"/>
        <v>1.1377904722736006E-2</v>
      </c>
      <c r="BA349">
        <f t="shared" si="535"/>
        <v>364662.08208028576</v>
      </c>
      <c r="BB349" t="s">
        <v>191</v>
      </c>
      <c r="BC349">
        <f t="shared" si="536"/>
        <v>1.6702754304358847E-2</v>
      </c>
      <c r="BD349">
        <f t="shared" si="537"/>
        <v>215.8451889410492</v>
      </c>
      <c r="BE349">
        <f t="shared" si="538"/>
        <v>23.437481147621767</v>
      </c>
      <c r="BF349">
        <f t="shared" si="539"/>
        <v>-2.196994037562273E-3</v>
      </c>
      <c r="BG349">
        <f t="shared" si="540"/>
        <v>23.435284153584206</v>
      </c>
      <c r="BH349" s="19">
        <f t="shared" si="541"/>
        <v>0.13918322955123688</v>
      </c>
      <c r="BI349">
        <f t="shared" si="542"/>
        <v>8.7443765555197999</v>
      </c>
      <c r="BJ349">
        <f t="shared" si="543"/>
        <v>16.165376555519799</v>
      </c>
      <c r="BK349">
        <f t="shared" si="544"/>
        <v>3.5693330723671135</v>
      </c>
      <c r="BL349">
        <f t="shared" si="545"/>
        <v>6.2296614213131166E-2</v>
      </c>
      <c r="BM349">
        <f t="shared" si="546"/>
        <v>238.91131526042989</v>
      </c>
      <c r="BN349">
        <f t="shared" si="547"/>
        <v>15.927421017361992</v>
      </c>
      <c r="BO349">
        <f t="shared" si="548"/>
        <v>15</v>
      </c>
      <c r="BP349">
        <f t="shared" si="549"/>
        <v>55</v>
      </c>
      <c r="BQ349">
        <f t="shared" si="550"/>
        <v>38</v>
      </c>
      <c r="BR349">
        <f t="shared" si="551"/>
        <v>-17.596758419999926</v>
      </c>
      <c r="BS349" t="str">
        <f t="shared" si="552"/>
        <v>NEGATIF</v>
      </c>
      <c r="BT349">
        <f t="shared" si="553"/>
        <v>-0.30712137210703389</v>
      </c>
      <c r="BU349">
        <f t="shared" si="554"/>
        <v>17</v>
      </c>
      <c r="BV349">
        <f t="shared" si="555"/>
        <v>-2076</v>
      </c>
      <c r="BW349">
        <f t="shared" si="556"/>
        <v>11</v>
      </c>
      <c r="BX349" t="str">
        <f t="shared" si="557"/>
        <v>NEGATIF</v>
      </c>
      <c r="BY349">
        <f t="shared" si="558"/>
        <v>8.1176568699514693</v>
      </c>
      <c r="BZ349">
        <f t="shared" si="559"/>
        <v>188.11765686995147</v>
      </c>
      <c r="CA349">
        <f t="shared" si="560"/>
        <v>65.149064930358904</v>
      </c>
      <c r="CB349" t="str">
        <f t="shared" si="567"/>
        <v>POSITIF</v>
      </c>
      <c r="CC349">
        <f t="shared" si="568"/>
        <v>65</v>
      </c>
      <c r="CD349">
        <f t="shared" si="569"/>
        <v>8</v>
      </c>
      <c r="CE349">
        <f t="shared" si="570"/>
        <v>56</v>
      </c>
      <c r="CG349">
        <f t="shared" si="561"/>
        <v>4.1697890715646757</v>
      </c>
      <c r="CH349">
        <f t="shared" si="562"/>
        <v>0.40902286962049689</v>
      </c>
      <c r="CI349">
        <f t="shared" si="563"/>
        <v>0.40906121440009902</v>
      </c>
    </row>
    <row r="350" spans="1:87">
      <c r="A350">
        <f t="shared" ref="A350:F350" si="685">A56</f>
        <v>7.0027777777777782</v>
      </c>
      <c r="B350">
        <f t="shared" si="685"/>
        <v>111.315</v>
      </c>
      <c r="C350">
        <f t="shared" si="685"/>
        <v>7</v>
      </c>
      <c r="D350">
        <f t="shared" si="685"/>
        <v>2013</v>
      </c>
      <c r="E350">
        <f t="shared" si="685"/>
        <v>12</v>
      </c>
      <c r="F350">
        <f t="shared" si="685"/>
        <v>2</v>
      </c>
      <c r="G350">
        <f t="shared" si="494"/>
        <v>0.12222152900771403</v>
      </c>
      <c r="H350">
        <f t="shared" ref="H350:J350" si="686">H56</f>
        <v>11</v>
      </c>
      <c r="I350">
        <f t="shared" si="686"/>
        <v>15</v>
      </c>
      <c r="J350">
        <f t="shared" si="686"/>
        <v>11.25</v>
      </c>
      <c r="L350">
        <f t="shared" ref="L350:M350" si="687">L56</f>
        <v>20</v>
      </c>
      <c r="M350">
        <f t="shared" si="687"/>
        <v>-13</v>
      </c>
      <c r="N350">
        <f t="shared" si="497"/>
        <v>2456628.6770833335</v>
      </c>
      <c r="O350">
        <f t="shared" si="498"/>
        <v>7.9269203913977097E-4</v>
      </c>
      <c r="P350">
        <f t="shared" si="499"/>
        <v>2456628.6778760254</v>
      </c>
      <c r="Q350">
        <f t="shared" si="500"/>
        <v>0.13918351474402296</v>
      </c>
      <c r="R350">
        <f t="shared" si="501"/>
        <v>239.81421954775078</v>
      </c>
      <c r="S350">
        <f t="shared" si="502"/>
        <v>313.1670356222894</v>
      </c>
      <c r="T350">
        <f t="shared" si="503"/>
        <v>4.1855477242087975</v>
      </c>
      <c r="U350">
        <f t="shared" si="504"/>
        <v>5.4657958803193196</v>
      </c>
      <c r="V350">
        <f t="shared" si="505"/>
        <v>215.8403184259659</v>
      </c>
      <c r="W350">
        <f t="shared" si="506"/>
        <v>3.7671242150860897</v>
      </c>
      <c r="X350">
        <f t="shared" si="507"/>
        <v>251.17956290766506</v>
      </c>
      <c r="Y350">
        <f t="shared" si="508"/>
        <v>4.383910386458977</v>
      </c>
      <c r="Z350">
        <f t="shared" si="509"/>
        <v>328.00030644581966</v>
      </c>
      <c r="AA350">
        <f t="shared" si="510"/>
        <v>5.724685295029933</v>
      </c>
      <c r="AB350">
        <f t="shared" si="511"/>
        <v>-17253.583160710263</v>
      </c>
      <c r="AC350">
        <f t="shared" si="512"/>
        <v>116.12976214872725</v>
      </c>
      <c r="AD350">
        <f t="shared" si="513"/>
        <v>1629.2768762603387</v>
      </c>
      <c r="AE350">
        <f t="shared" si="514"/>
        <v>-638.92476912670816</v>
      </c>
      <c r="AF350">
        <f t="shared" si="515"/>
        <v>-105.55258832317736</v>
      </c>
      <c r="AG350">
        <f t="shared" si="516"/>
        <v>1960.4454582658504</v>
      </c>
      <c r="AH350">
        <f t="shared" si="517"/>
        <v>-14292.208421485229</v>
      </c>
      <c r="AI350">
        <f t="shared" si="518"/>
        <v>-3.9700578948570082</v>
      </c>
      <c r="AJ350">
        <f t="shared" si="519"/>
        <v>235.84416165289377</v>
      </c>
      <c r="AK350">
        <f t="shared" si="520"/>
        <v>4.116257142448748</v>
      </c>
      <c r="AL350">
        <f t="shared" si="521"/>
        <v>235</v>
      </c>
      <c r="AM350">
        <f t="shared" si="522"/>
        <v>50</v>
      </c>
      <c r="AN350">
        <f t="shared" si="523"/>
        <v>38</v>
      </c>
      <c r="AP350">
        <f t="shared" si="524"/>
        <v>1.6601490965358878</v>
      </c>
      <c r="AQ350">
        <f t="shared" si="525"/>
        <v>2.8975067808560431E-2</v>
      </c>
      <c r="AR350" t="str">
        <f t="shared" si="526"/>
        <v>POSITIF</v>
      </c>
      <c r="AS350">
        <f t="shared" si="527"/>
        <v>1</v>
      </c>
      <c r="AT350">
        <f t="shared" si="528"/>
        <v>39</v>
      </c>
      <c r="AU350">
        <f t="shared" si="529"/>
        <v>36</v>
      </c>
      <c r="AV350">
        <f t="shared" si="530"/>
        <v>1.0022780711238111</v>
      </c>
      <c r="AW350" s="4">
        <f t="shared" si="531"/>
        <v>4.1761586296825463E-2</v>
      </c>
      <c r="AX350">
        <f t="shared" si="532"/>
        <v>1.7493052361648408E-2</v>
      </c>
      <c r="AY350">
        <f t="shared" si="533"/>
        <v>0.27310086365600161</v>
      </c>
      <c r="AZ350" s="4">
        <f t="shared" si="534"/>
        <v>1.1379202652333401E-2</v>
      </c>
      <c r="BA350">
        <f t="shared" si="535"/>
        <v>364620.48846955516</v>
      </c>
      <c r="BB350" t="s">
        <v>191</v>
      </c>
      <c r="BC350">
        <f t="shared" si="536"/>
        <v>1.6702754292380752E-2</v>
      </c>
      <c r="BD350">
        <f t="shared" si="537"/>
        <v>215.84463733934055</v>
      </c>
      <c r="BE350">
        <f t="shared" si="538"/>
        <v>23.437481143913072</v>
      </c>
      <c r="BF350">
        <f t="shared" si="539"/>
        <v>-2.1970431064572823E-3</v>
      </c>
      <c r="BG350">
        <f t="shared" si="540"/>
        <v>23.435284100806616</v>
      </c>
      <c r="BH350" s="19">
        <f t="shared" si="541"/>
        <v>0.13918351474402296</v>
      </c>
      <c r="BI350">
        <f t="shared" si="542"/>
        <v>8.9950610332035765</v>
      </c>
      <c r="BJ350">
        <f t="shared" si="543"/>
        <v>16.416061033203576</v>
      </c>
      <c r="BK350">
        <f t="shared" si="544"/>
        <v>7.3151388141457652</v>
      </c>
      <c r="BL350">
        <f t="shared" si="545"/>
        <v>0.12767325754727715</v>
      </c>
      <c r="BM350">
        <f t="shared" si="546"/>
        <v>238.92577668390788</v>
      </c>
      <c r="BN350">
        <f t="shared" si="547"/>
        <v>15.928385112260525</v>
      </c>
      <c r="BO350">
        <f t="shared" si="548"/>
        <v>15</v>
      </c>
      <c r="BP350">
        <f t="shared" si="549"/>
        <v>55</v>
      </c>
      <c r="BQ350">
        <f t="shared" si="550"/>
        <v>42</v>
      </c>
      <c r="BR350">
        <f t="shared" si="551"/>
        <v>-17.601422646572079</v>
      </c>
      <c r="BS350" t="str">
        <f t="shared" si="552"/>
        <v>NEGATIF</v>
      </c>
      <c r="BT350">
        <f t="shared" si="553"/>
        <v>-0.30720277821777697</v>
      </c>
      <c r="BU350">
        <f t="shared" si="554"/>
        <v>17</v>
      </c>
      <c r="BV350">
        <f t="shared" si="555"/>
        <v>-2077</v>
      </c>
      <c r="BW350">
        <f t="shared" si="556"/>
        <v>54</v>
      </c>
      <c r="BX350" t="str">
        <f t="shared" si="557"/>
        <v>NEGATIF</v>
      </c>
      <c r="BY350">
        <f t="shared" si="558"/>
        <v>16.286495185753633</v>
      </c>
      <c r="BZ350">
        <f t="shared" si="559"/>
        <v>196.28649518575364</v>
      </c>
      <c r="CA350">
        <f t="shared" si="560"/>
        <v>64.356649305915312</v>
      </c>
      <c r="CB350" t="str">
        <f t="shared" si="567"/>
        <v>POSITIF</v>
      </c>
      <c r="CC350">
        <f t="shared" si="568"/>
        <v>64</v>
      </c>
      <c r="CD350">
        <f t="shared" si="569"/>
        <v>21</v>
      </c>
      <c r="CE350">
        <f t="shared" si="570"/>
        <v>23</v>
      </c>
      <c r="CG350">
        <f t="shared" si="561"/>
        <v>4.1700414710188918</v>
      </c>
      <c r="CH350">
        <f t="shared" si="562"/>
        <v>0.40902286869935417</v>
      </c>
      <c r="CI350">
        <f t="shared" si="563"/>
        <v>0.40906121433537007</v>
      </c>
    </row>
    <row r="351" spans="1:87">
      <c r="A351">
        <f t="shared" ref="A351:F351" si="688">A57</f>
        <v>7.0027777777777782</v>
      </c>
      <c r="B351">
        <f t="shared" si="688"/>
        <v>111.315</v>
      </c>
      <c r="C351">
        <f t="shared" si="688"/>
        <v>7</v>
      </c>
      <c r="D351">
        <f t="shared" si="688"/>
        <v>2013</v>
      </c>
      <c r="E351">
        <f t="shared" si="688"/>
        <v>12</v>
      </c>
      <c r="F351">
        <f t="shared" si="688"/>
        <v>2</v>
      </c>
      <c r="G351">
        <f t="shared" si="494"/>
        <v>0.12222152900771403</v>
      </c>
      <c r="H351">
        <f t="shared" ref="H351:J351" si="689">H57</f>
        <v>11</v>
      </c>
      <c r="I351">
        <f t="shared" si="689"/>
        <v>30</v>
      </c>
      <c r="J351">
        <f t="shared" si="689"/>
        <v>11.5</v>
      </c>
      <c r="L351">
        <f t="shared" ref="L351:M351" si="690">L57</f>
        <v>20</v>
      </c>
      <c r="M351">
        <f t="shared" si="690"/>
        <v>-13</v>
      </c>
      <c r="N351">
        <f t="shared" si="497"/>
        <v>2456628.6875</v>
      </c>
      <c r="O351">
        <f t="shared" si="498"/>
        <v>7.9269203913977097E-4</v>
      </c>
      <c r="P351">
        <f t="shared" si="499"/>
        <v>2456628.6882926919</v>
      </c>
      <c r="Q351">
        <f t="shared" si="500"/>
        <v>0.13918379993680902</v>
      </c>
      <c r="R351">
        <f t="shared" si="501"/>
        <v>239.81421954775078</v>
      </c>
      <c r="S351">
        <f t="shared" si="502"/>
        <v>313.30312929152569</v>
      </c>
      <c r="T351">
        <f t="shared" si="503"/>
        <v>4.1855477242087975</v>
      </c>
      <c r="U351">
        <f t="shared" si="504"/>
        <v>5.4681711629386127</v>
      </c>
      <c r="V351">
        <f t="shared" si="505"/>
        <v>215.83976682262033</v>
      </c>
      <c r="W351">
        <f t="shared" si="506"/>
        <v>3.7671145877915446</v>
      </c>
      <c r="X351">
        <f t="shared" si="507"/>
        <v>251.18983006727649</v>
      </c>
      <c r="Y351">
        <f t="shared" si="508"/>
        <v>4.3840895821990244</v>
      </c>
      <c r="Z351">
        <f t="shared" si="509"/>
        <v>328.01057311518525</v>
      </c>
      <c r="AA351">
        <f t="shared" si="510"/>
        <v>5.7248644822135759</v>
      </c>
      <c r="AB351">
        <f t="shared" si="511"/>
        <v>-17216.746695178837</v>
      </c>
      <c r="AC351">
        <f t="shared" si="512"/>
        <v>115.64881396974837</v>
      </c>
      <c r="AD351">
        <f t="shared" si="513"/>
        <v>1664.273546372865</v>
      </c>
      <c r="AE351">
        <f t="shared" si="514"/>
        <v>-640.89238112723831</v>
      </c>
      <c r="AF351">
        <f t="shared" si="515"/>
        <v>-105.91429495350039</v>
      </c>
      <c r="AG351">
        <f t="shared" si="516"/>
        <v>1948.9669729679144</v>
      </c>
      <c r="AH351">
        <f t="shared" si="517"/>
        <v>-14234.664037949049</v>
      </c>
      <c r="AI351">
        <f t="shared" si="518"/>
        <v>-3.954073343874736</v>
      </c>
      <c r="AJ351">
        <f t="shared" si="519"/>
        <v>235.86014620387604</v>
      </c>
      <c r="AK351">
        <f t="shared" si="520"/>
        <v>4.1165361254928419</v>
      </c>
      <c r="AL351">
        <f t="shared" si="521"/>
        <v>235</v>
      </c>
      <c r="AM351">
        <f t="shared" si="522"/>
        <v>51</v>
      </c>
      <c r="AN351">
        <f t="shared" si="523"/>
        <v>36</v>
      </c>
      <c r="AP351">
        <f t="shared" si="524"/>
        <v>1.6574612725127504</v>
      </c>
      <c r="AQ351">
        <f t="shared" si="525"/>
        <v>2.8928156429642485E-2</v>
      </c>
      <c r="AR351" t="str">
        <f t="shared" si="526"/>
        <v>POSITIF</v>
      </c>
      <c r="AS351">
        <f t="shared" si="527"/>
        <v>1</v>
      </c>
      <c r="AT351">
        <f t="shared" si="528"/>
        <v>39</v>
      </c>
      <c r="AU351">
        <f t="shared" si="529"/>
        <v>26</v>
      </c>
      <c r="AV351">
        <f t="shared" si="530"/>
        <v>1.0023921402999889</v>
      </c>
      <c r="AW351" s="4">
        <f t="shared" si="531"/>
        <v>4.1766339179166202E-2</v>
      </c>
      <c r="AX351">
        <f t="shared" si="532"/>
        <v>1.7495043244347745E-2</v>
      </c>
      <c r="AY351">
        <f t="shared" si="533"/>
        <v>0.27313194230487881</v>
      </c>
      <c r="AZ351" s="4">
        <f t="shared" si="534"/>
        <v>1.1380497596036617E-2</v>
      </c>
      <c r="BA351">
        <f t="shared" si="535"/>
        <v>364578.99999986141</v>
      </c>
      <c r="BB351" t="s">
        <v>191</v>
      </c>
      <c r="BC351">
        <f t="shared" si="536"/>
        <v>1.6702754280402656E-2</v>
      </c>
      <c r="BD351">
        <f t="shared" si="537"/>
        <v>215.84408573763196</v>
      </c>
      <c r="BE351">
        <f t="shared" si="538"/>
        <v>23.437481140204376</v>
      </c>
      <c r="BF351">
        <f t="shared" si="539"/>
        <v>-2.1970921590563045E-3</v>
      </c>
      <c r="BG351">
        <f t="shared" si="540"/>
        <v>23.435284048045318</v>
      </c>
      <c r="BH351" s="19">
        <f t="shared" si="541"/>
        <v>0.13918379993680902</v>
      </c>
      <c r="BI351">
        <f t="shared" si="542"/>
        <v>9.245745510887355</v>
      </c>
      <c r="BJ351">
        <f t="shared" si="543"/>
        <v>16.666745510887356</v>
      </c>
      <c r="BK351">
        <f t="shared" si="544"/>
        <v>11.061083467757626</v>
      </c>
      <c r="BL351">
        <f t="shared" si="545"/>
        <v>0.19305232535028263</v>
      </c>
      <c r="BM351">
        <f t="shared" si="546"/>
        <v>238.9400991955527</v>
      </c>
      <c r="BN351">
        <f t="shared" si="547"/>
        <v>15.929339946370181</v>
      </c>
      <c r="BO351">
        <f t="shared" si="548"/>
        <v>15</v>
      </c>
      <c r="BP351">
        <f t="shared" si="549"/>
        <v>55</v>
      </c>
      <c r="BQ351">
        <f t="shared" si="550"/>
        <v>45</v>
      </c>
      <c r="BR351">
        <f t="shared" si="551"/>
        <v>-17.607777958245023</v>
      </c>
      <c r="BS351" t="str">
        <f t="shared" si="552"/>
        <v>NEGATIF</v>
      </c>
      <c r="BT351">
        <f t="shared" si="553"/>
        <v>-0.3073136993314603</v>
      </c>
      <c r="BU351">
        <f t="shared" si="554"/>
        <v>17</v>
      </c>
      <c r="BV351">
        <f t="shared" si="555"/>
        <v>-2077</v>
      </c>
      <c r="BW351">
        <f t="shared" si="556"/>
        <v>31</v>
      </c>
      <c r="BX351" t="str">
        <f t="shared" si="557"/>
        <v>NEGATIF</v>
      </c>
      <c r="BY351">
        <f t="shared" si="558"/>
        <v>23.816604405574925</v>
      </c>
      <c r="BZ351">
        <f t="shared" si="559"/>
        <v>203.81660440557494</v>
      </c>
      <c r="CA351">
        <f t="shared" si="560"/>
        <v>63.073100495597821</v>
      </c>
      <c r="CB351" t="str">
        <f t="shared" si="567"/>
        <v>POSITIF</v>
      </c>
      <c r="CC351">
        <f t="shared" si="568"/>
        <v>63</v>
      </c>
      <c r="CD351">
        <f t="shared" si="569"/>
        <v>4</v>
      </c>
      <c r="CE351">
        <f t="shared" si="570"/>
        <v>23</v>
      </c>
      <c r="CG351">
        <f t="shared" si="561"/>
        <v>4.1702914460042493</v>
      </c>
      <c r="CH351">
        <f t="shared" si="562"/>
        <v>0.40902286777849578</v>
      </c>
      <c r="CI351">
        <f t="shared" si="563"/>
        <v>0.40906121427064107</v>
      </c>
    </row>
    <row r="352" spans="1:87">
      <c r="A352">
        <f t="shared" ref="A352:F352" si="691">A58</f>
        <v>7.0027777777777782</v>
      </c>
      <c r="B352">
        <f t="shared" si="691"/>
        <v>111.315</v>
      </c>
      <c r="C352">
        <f t="shared" si="691"/>
        <v>7</v>
      </c>
      <c r="D352">
        <f t="shared" si="691"/>
        <v>2013</v>
      </c>
      <c r="E352">
        <f t="shared" si="691"/>
        <v>12</v>
      </c>
      <c r="F352">
        <f t="shared" si="691"/>
        <v>2</v>
      </c>
      <c r="G352">
        <f t="shared" si="494"/>
        <v>0.12222152900771403</v>
      </c>
      <c r="H352">
        <f t="shared" ref="H352:J352" si="692">H58</f>
        <v>11</v>
      </c>
      <c r="I352">
        <f t="shared" si="692"/>
        <v>45</v>
      </c>
      <c r="J352">
        <f t="shared" si="692"/>
        <v>11.75</v>
      </c>
      <c r="L352">
        <f t="shared" ref="L352:M352" si="693">L58</f>
        <v>20</v>
      </c>
      <c r="M352">
        <f t="shared" si="693"/>
        <v>-13</v>
      </c>
      <c r="N352">
        <f t="shared" si="497"/>
        <v>2456628.697916667</v>
      </c>
      <c r="O352">
        <f t="shared" si="498"/>
        <v>7.9269203913977097E-4</v>
      </c>
      <c r="P352">
        <f t="shared" si="499"/>
        <v>2456628.6987093589</v>
      </c>
      <c r="Q352">
        <f t="shared" si="500"/>
        <v>0.13918408512960787</v>
      </c>
      <c r="R352">
        <f t="shared" si="501"/>
        <v>239.81421954775078</v>
      </c>
      <c r="S352">
        <f t="shared" si="502"/>
        <v>313.43922296688834</v>
      </c>
      <c r="T352">
        <f t="shared" si="503"/>
        <v>4.1855477242087975</v>
      </c>
      <c r="U352">
        <f t="shared" si="504"/>
        <v>5.4705464456648309</v>
      </c>
      <c r="V352">
        <f t="shared" si="505"/>
        <v>215.83921521924998</v>
      </c>
      <c r="W352">
        <f t="shared" si="506"/>
        <v>3.767104960496567</v>
      </c>
      <c r="X352">
        <f t="shared" si="507"/>
        <v>251.20009722734812</v>
      </c>
      <c r="Y352">
        <f t="shared" si="508"/>
        <v>4.3842687779471037</v>
      </c>
      <c r="Z352">
        <f t="shared" si="509"/>
        <v>328.02083978501014</v>
      </c>
      <c r="AA352">
        <f t="shared" si="510"/>
        <v>5.7250436694052356</v>
      </c>
      <c r="AB352">
        <f t="shared" si="511"/>
        <v>-17179.817271380569</v>
      </c>
      <c r="AC352">
        <f t="shared" si="512"/>
        <v>115.15567480589644</v>
      </c>
      <c r="AD352">
        <f t="shared" si="513"/>
        <v>1698.5684879670662</v>
      </c>
      <c r="AE352">
        <f t="shared" si="514"/>
        <v>-642.79244086372137</v>
      </c>
      <c r="AF352">
        <f t="shared" si="515"/>
        <v>-106.28122216557736</v>
      </c>
      <c r="AG352">
        <f t="shared" si="516"/>
        <v>1937.4733306815499</v>
      </c>
      <c r="AH352">
        <f t="shared" si="517"/>
        <v>-14177.693440955352</v>
      </c>
      <c r="AI352">
        <f t="shared" si="518"/>
        <v>-3.9382481780431533</v>
      </c>
      <c r="AJ352">
        <f t="shared" si="519"/>
        <v>235.87597136970763</v>
      </c>
      <c r="AK352">
        <f t="shared" si="520"/>
        <v>4.1168123267412771</v>
      </c>
      <c r="AL352">
        <f t="shared" si="521"/>
        <v>235</v>
      </c>
      <c r="AM352">
        <f t="shared" si="522"/>
        <v>52</v>
      </c>
      <c r="AN352">
        <f t="shared" si="523"/>
        <v>33</v>
      </c>
      <c r="AP352">
        <f t="shared" si="524"/>
        <v>1.6497249189896812</v>
      </c>
      <c r="AQ352">
        <f t="shared" si="525"/>
        <v>2.8793131588566664E-2</v>
      </c>
      <c r="AR352" t="str">
        <f t="shared" si="526"/>
        <v>POSITIF</v>
      </c>
      <c r="AS352">
        <f t="shared" si="527"/>
        <v>1</v>
      </c>
      <c r="AT352">
        <f t="shared" si="528"/>
        <v>38</v>
      </c>
      <c r="AU352">
        <f t="shared" si="529"/>
        <v>59</v>
      </c>
      <c r="AV352">
        <f t="shared" si="530"/>
        <v>1.0025059455739369</v>
      </c>
      <c r="AW352" s="4">
        <f t="shared" si="531"/>
        <v>4.1771081065580702E-2</v>
      </c>
      <c r="AX352">
        <f t="shared" si="532"/>
        <v>1.7497029521084274E-2</v>
      </c>
      <c r="AY352">
        <f t="shared" si="533"/>
        <v>0.27316294905143379</v>
      </c>
      <c r="AZ352" s="4">
        <f t="shared" si="534"/>
        <v>1.1381789543809742E-2</v>
      </c>
      <c r="BA352">
        <f t="shared" si="535"/>
        <v>364537.61692409485</v>
      </c>
      <c r="BB352" t="s">
        <v>191</v>
      </c>
      <c r="BC352">
        <f t="shared" si="536"/>
        <v>1.6702754268424557E-2</v>
      </c>
      <c r="BD352">
        <f t="shared" si="537"/>
        <v>215.84353413589864</v>
      </c>
      <c r="BE352">
        <f t="shared" si="538"/>
        <v>23.437481136495681</v>
      </c>
      <c r="BF352">
        <f t="shared" si="539"/>
        <v>-2.1971411953570948E-3</v>
      </c>
      <c r="BG352">
        <f t="shared" si="540"/>
        <v>23.435283995300324</v>
      </c>
      <c r="BH352" s="19">
        <f t="shared" si="541"/>
        <v>0.13918408512960787</v>
      </c>
      <c r="BI352">
        <f t="shared" si="542"/>
        <v>9.4964299997780479</v>
      </c>
      <c r="BJ352">
        <f t="shared" si="543"/>
        <v>16.917429999778047</v>
      </c>
      <c r="BK352">
        <f t="shared" si="544"/>
        <v>14.807170844716948</v>
      </c>
      <c r="BL352">
        <f t="shared" si="545"/>
        <v>0.25843388414562074</v>
      </c>
      <c r="BM352">
        <f t="shared" si="546"/>
        <v>238.95427915195376</v>
      </c>
      <c r="BN352">
        <f t="shared" si="547"/>
        <v>15.930285276796917</v>
      </c>
      <c r="BO352">
        <f t="shared" si="548"/>
        <v>15</v>
      </c>
      <c r="BP352">
        <f t="shared" si="549"/>
        <v>55</v>
      </c>
      <c r="BQ352">
        <f t="shared" si="550"/>
        <v>49</v>
      </c>
      <c r="BR352">
        <f t="shared" si="551"/>
        <v>-17.619002886368207</v>
      </c>
      <c r="BS352" t="str">
        <f t="shared" si="552"/>
        <v>NEGATIF</v>
      </c>
      <c r="BT352">
        <f t="shared" si="553"/>
        <v>-0.30750961128550958</v>
      </c>
      <c r="BU352">
        <f t="shared" si="554"/>
        <v>17</v>
      </c>
      <c r="BV352">
        <f t="shared" si="555"/>
        <v>-2078</v>
      </c>
      <c r="BW352">
        <f t="shared" si="556"/>
        <v>51</v>
      </c>
      <c r="BX352" t="str">
        <f t="shared" si="557"/>
        <v>NEGATIF</v>
      </c>
      <c r="BY352">
        <f t="shared" si="558"/>
        <v>30.545270108352046</v>
      </c>
      <c r="BZ352">
        <f t="shared" si="559"/>
        <v>210.54527010835204</v>
      </c>
      <c r="CA352">
        <f t="shared" si="560"/>
        <v>61.361738981196005</v>
      </c>
      <c r="CB352" t="str">
        <f t="shared" si="567"/>
        <v>POSITIF</v>
      </c>
      <c r="CC352">
        <f t="shared" si="568"/>
        <v>61</v>
      </c>
      <c r="CD352">
        <f t="shared" si="569"/>
        <v>21</v>
      </c>
      <c r="CE352">
        <f t="shared" si="570"/>
        <v>42</v>
      </c>
      <c r="CG352">
        <f t="shared" si="561"/>
        <v>4.1705389329312368</v>
      </c>
      <c r="CH352">
        <f t="shared" si="562"/>
        <v>0.409022866857922</v>
      </c>
      <c r="CI352">
        <f t="shared" si="563"/>
        <v>0.40906121420591213</v>
      </c>
    </row>
    <row r="353" spans="1:87">
      <c r="A353">
        <f t="shared" ref="A353:F353" si="694">A59</f>
        <v>7.0027777777777782</v>
      </c>
      <c r="B353">
        <f t="shared" si="694"/>
        <v>111.315</v>
      </c>
      <c r="C353">
        <f t="shared" si="694"/>
        <v>7</v>
      </c>
      <c r="D353">
        <f t="shared" si="694"/>
        <v>2013</v>
      </c>
      <c r="E353">
        <f t="shared" si="694"/>
        <v>12</v>
      </c>
      <c r="F353">
        <f t="shared" si="694"/>
        <v>2</v>
      </c>
      <c r="G353">
        <f t="shared" si="494"/>
        <v>0.12222152900771403</v>
      </c>
      <c r="H353">
        <f t="shared" ref="H353:J353" si="695">H59</f>
        <v>12</v>
      </c>
      <c r="I353">
        <f t="shared" si="695"/>
        <v>0</v>
      </c>
      <c r="J353">
        <f t="shared" si="695"/>
        <v>12</v>
      </c>
      <c r="L353">
        <f t="shared" ref="L353:M353" si="696">L59</f>
        <v>20</v>
      </c>
      <c r="M353">
        <f t="shared" si="696"/>
        <v>-13</v>
      </c>
      <c r="N353">
        <f t="shared" si="497"/>
        <v>2456628.7083333335</v>
      </c>
      <c r="O353">
        <f t="shared" si="498"/>
        <v>7.9269203913977097E-4</v>
      </c>
      <c r="P353">
        <f t="shared" si="499"/>
        <v>2456628.7091260254</v>
      </c>
      <c r="Q353">
        <f t="shared" si="500"/>
        <v>0.13918437032239392</v>
      </c>
      <c r="R353">
        <f t="shared" si="501"/>
        <v>239.81421954775078</v>
      </c>
      <c r="S353">
        <f t="shared" si="502"/>
        <v>313.57531663613918</v>
      </c>
      <c r="T353">
        <f t="shared" si="503"/>
        <v>4.1855477242087975</v>
      </c>
      <c r="U353">
        <f t="shared" si="504"/>
        <v>5.4729217282843781</v>
      </c>
      <c r="V353">
        <f t="shared" si="505"/>
        <v>215.83866361590435</v>
      </c>
      <c r="W353">
        <f t="shared" si="506"/>
        <v>3.7670953332020205</v>
      </c>
      <c r="X353">
        <f t="shared" si="507"/>
        <v>251.21036438695955</v>
      </c>
      <c r="Y353">
        <f t="shared" si="508"/>
        <v>4.3844479736871511</v>
      </c>
      <c r="Z353">
        <f t="shared" si="509"/>
        <v>328.03110645437482</v>
      </c>
      <c r="AA353">
        <f t="shared" si="510"/>
        <v>5.7252228565888625</v>
      </c>
      <c r="AB353">
        <f t="shared" si="511"/>
        <v>-17142.795100990814</v>
      </c>
      <c r="AC353">
        <f t="shared" si="512"/>
        <v>114.65039668497347</v>
      </c>
      <c r="AD353">
        <f t="shared" si="513"/>
        <v>1732.1472377311636</v>
      </c>
      <c r="AE353">
        <f t="shared" si="514"/>
        <v>-644.62474789290843</v>
      </c>
      <c r="AF353">
        <f t="shared" si="515"/>
        <v>-106.65336048779784</v>
      </c>
      <c r="AG353">
        <f t="shared" si="516"/>
        <v>1925.9646192882281</v>
      </c>
      <c r="AH353">
        <f t="shared" si="517"/>
        <v>-14121.310955667155</v>
      </c>
      <c r="AI353">
        <f t="shared" si="518"/>
        <v>-3.9225863765742099</v>
      </c>
      <c r="AJ353">
        <f t="shared" si="519"/>
        <v>235.89163317117658</v>
      </c>
      <c r="AK353">
        <f t="shared" si="520"/>
        <v>4.1170856767437041</v>
      </c>
      <c r="AL353">
        <f t="shared" si="521"/>
        <v>235</v>
      </c>
      <c r="AM353">
        <f t="shared" si="522"/>
        <v>53</v>
      </c>
      <c r="AN353">
        <f t="shared" si="523"/>
        <v>29</v>
      </c>
      <c r="AP353">
        <f t="shared" si="524"/>
        <v>1.6610323532767346</v>
      </c>
      <c r="AQ353">
        <f t="shared" si="525"/>
        <v>2.8990483546828642E-2</v>
      </c>
      <c r="AR353" t="str">
        <f t="shared" si="526"/>
        <v>POSITIF</v>
      </c>
      <c r="AS353">
        <f t="shared" si="527"/>
        <v>1</v>
      </c>
      <c r="AT353">
        <f t="shared" si="528"/>
        <v>39</v>
      </c>
      <c r="AU353">
        <f t="shared" si="529"/>
        <v>39</v>
      </c>
      <c r="AV353">
        <f t="shared" si="530"/>
        <v>1.0026194860477453</v>
      </c>
      <c r="AW353" s="4">
        <f t="shared" si="531"/>
        <v>4.1775811918656057E-2</v>
      </c>
      <c r="AX353">
        <f t="shared" si="532"/>
        <v>1.7499011176186505E-2</v>
      </c>
      <c r="AY353">
        <f t="shared" si="533"/>
        <v>0.27319388365103386</v>
      </c>
      <c r="AZ353" s="4">
        <f t="shared" si="534"/>
        <v>1.1383078485459745E-2</v>
      </c>
      <c r="BA353">
        <f t="shared" si="535"/>
        <v>364496.33950008184</v>
      </c>
      <c r="BB353" t="s">
        <v>191</v>
      </c>
      <c r="BC353">
        <f t="shared" si="536"/>
        <v>1.6702754256446462E-2</v>
      </c>
      <c r="BD353">
        <f t="shared" si="537"/>
        <v>215.84298253419004</v>
      </c>
      <c r="BE353">
        <f t="shared" si="538"/>
        <v>23.437481132786985</v>
      </c>
      <c r="BF353">
        <f t="shared" si="539"/>
        <v>-2.1971902153508048E-3</v>
      </c>
      <c r="BG353">
        <f t="shared" si="540"/>
        <v>23.435283942571633</v>
      </c>
      <c r="BH353" s="19">
        <f t="shared" si="541"/>
        <v>0.13918437032239392</v>
      </c>
      <c r="BI353">
        <f t="shared" si="542"/>
        <v>9.7471144774618246</v>
      </c>
      <c r="BJ353">
        <f t="shared" si="543"/>
        <v>17.168114477461824</v>
      </c>
      <c r="BK353">
        <f t="shared" si="544"/>
        <v>18.553404182194768</v>
      </c>
      <c r="BL353">
        <f t="shared" si="545"/>
        <v>0.32381799043258458</v>
      </c>
      <c r="BM353">
        <f t="shared" si="546"/>
        <v>238.96831297973259</v>
      </c>
      <c r="BN353">
        <f t="shared" si="547"/>
        <v>15.931220865315506</v>
      </c>
      <c r="BO353">
        <f t="shared" si="548"/>
        <v>15</v>
      </c>
      <c r="BP353">
        <f t="shared" si="549"/>
        <v>55</v>
      </c>
      <c r="BQ353">
        <f t="shared" si="550"/>
        <v>52</v>
      </c>
      <c r="BR353">
        <f t="shared" si="551"/>
        <v>-17.611673423165342</v>
      </c>
      <c r="BS353" t="str">
        <f t="shared" si="552"/>
        <v>NEGATIF</v>
      </c>
      <c r="BT353">
        <f t="shared" si="553"/>
        <v>-0.30738168802021582</v>
      </c>
      <c r="BU353">
        <f t="shared" si="554"/>
        <v>17</v>
      </c>
      <c r="BV353">
        <f t="shared" si="555"/>
        <v>-2077</v>
      </c>
      <c r="BW353">
        <f t="shared" si="556"/>
        <v>17</v>
      </c>
      <c r="BX353" t="str">
        <f t="shared" si="557"/>
        <v>NEGATIF</v>
      </c>
      <c r="BY353">
        <f t="shared" si="558"/>
        <v>36.458690936400139</v>
      </c>
      <c r="BZ353">
        <f t="shared" si="559"/>
        <v>216.45869093640013</v>
      </c>
      <c r="CA353">
        <f t="shared" si="560"/>
        <v>59.312553103134057</v>
      </c>
      <c r="CB353" t="str">
        <f t="shared" si="567"/>
        <v>POSITIF</v>
      </c>
      <c r="CC353">
        <f t="shared" si="568"/>
        <v>59</v>
      </c>
      <c r="CD353">
        <f t="shared" si="569"/>
        <v>18</v>
      </c>
      <c r="CE353">
        <f t="shared" si="570"/>
        <v>45</v>
      </c>
      <c r="CG353">
        <f t="shared" si="561"/>
        <v>4.1707838694326353</v>
      </c>
      <c r="CH353">
        <f t="shared" si="562"/>
        <v>0.40902286593763271</v>
      </c>
      <c r="CI353">
        <f t="shared" si="563"/>
        <v>0.40906121414118318</v>
      </c>
    </row>
    <row r="354" spans="1:87">
      <c r="A354">
        <f t="shared" ref="A354:F354" si="697">A60</f>
        <v>7.0027777777777782</v>
      </c>
      <c r="B354">
        <f t="shared" si="697"/>
        <v>111.315</v>
      </c>
      <c r="C354">
        <f t="shared" si="697"/>
        <v>7</v>
      </c>
      <c r="D354">
        <f t="shared" si="697"/>
        <v>2013</v>
      </c>
      <c r="E354">
        <f t="shared" si="697"/>
        <v>12</v>
      </c>
      <c r="F354">
        <f t="shared" si="697"/>
        <v>2</v>
      </c>
      <c r="G354">
        <f t="shared" si="494"/>
        <v>0.12222152900771403</v>
      </c>
      <c r="H354">
        <f t="shared" ref="H354:J354" si="698">H60</f>
        <v>12</v>
      </c>
      <c r="I354">
        <f t="shared" si="698"/>
        <v>15</v>
      </c>
      <c r="J354">
        <f t="shared" si="698"/>
        <v>12.25</v>
      </c>
      <c r="L354">
        <f t="shared" ref="L354:M354" si="699">L60</f>
        <v>20</v>
      </c>
      <c r="M354">
        <f t="shared" si="699"/>
        <v>-13</v>
      </c>
      <c r="N354">
        <f t="shared" si="497"/>
        <v>2456628.71875</v>
      </c>
      <c r="O354">
        <f t="shared" si="498"/>
        <v>7.9269203913977097E-4</v>
      </c>
      <c r="P354">
        <f t="shared" si="499"/>
        <v>2456628.7195426919</v>
      </c>
      <c r="Q354">
        <f t="shared" si="500"/>
        <v>0.13918465551518</v>
      </c>
      <c r="R354">
        <f t="shared" si="501"/>
        <v>239.81421954775078</v>
      </c>
      <c r="S354">
        <f t="shared" si="502"/>
        <v>313.71141030539002</v>
      </c>
      <c r="T354">
        <f t="shared" si="503"/>
        <v>4.1855477242087975</v>
      </c>
      <c r="U354">
        <f t="shared" si="504"/>
        <v>5.4752970109039261</v>
      </c>
      <c r="V354">
        <f t="shared" si="505"/>
        <v>215.83811201255872</v>
      </c>
      <c r="W354">
        <f t="shared" si="506"/>
        <v>3.7670857059074745</v>
      </c>
      <c r="X354">
        <f t="shared" si="507"/>
        <v>251.22063154657189</v>
      </c>
      <c r="Y354">
        <f t="shared" si="508"/>
        <v>4.3846271694272136</v>
      </c>
      <c r="Z354">
        <f t="shared" si="509"/>
        <v>328.04137312374041</v>
      </c>
      <c r="AA354">
        <f t="shared" si="510"/>
        <v>5.7254020437725064</v>
      </c>
      <c r="AB354">
        <f t="shared" si="511"/>
        <v>-17105.680391230973</v>
      </c>
      <c r="AC354">
        <f t="shared" si="512"/>
        <v>114.13303284830819</v>
      </c>
      <c r="AD354">
        <f t="shared" si="513"/>
        <v>1764.9956389611787</v>
      </c>
      <c r="AE354">
        <f t="shared" si="514"/>
        <v>-646.38910916992904</v>
      </c>
      <c r="AF354">
        <f t="shared" si="515"/>
        <v>-107.03070036187827</v>
      </c>
      <c r="AG354">
        <f t="shared" si="516"/>
        <v>1914.4409252368389</v>
      </c>
      <c r="AH354">
        <f t="shared" si="517"/>
        <v>-14065.530603716456</v>
      </c>
      <c r="AI354">
        <f t="shared" si="518"/>
        <v>-3.9070918343656822</v>
      </c>
      <c r="AJ354">
        <f t="shared" si="519"/>
        <v>235.90712771338511</v>
      </c>
      <c r="AK354">
        <f t="shared" si="520"/>
        <v>4.1173561075213323</v>
      </c>
      <c r="AL354">
        <f t="shared" si="521"/>
        <v>235</v>
      </c>
      <c r="AM354">
        <f t="shared" si="522"/>
        <v>54</v>
      </c>
      <c r="AN354">
        <f t="shared" si="523"/>
        <v>25</v>
      </c>
      <c r="AP354">
        <f t="shared" si="524"/>
        <v>1.6577210589694056</v>
      </c>
      <c r="AQ354">
        <f t="shared" si="525"/>
        <v>2.8932690558663206E-2</v>
      </c>
      <c r="AR354" t="str">
        <f t="shared" si="526"/>
        <v>POSITIF</v>
      </c>
      <c r="AS354">
        <f t="shared" si="527"/>
        <v>1</v>
      </c>
      <c r="AT354">
        <f t="shared" si="528"/>
        <v>39</v>
      </c>
      <c r="AU354">
        <f t="shared" si="529"/>
        <v>27</v>
      </c>
      <c r="AV354">
        <f t="shared" si="530"/>
        <v>1.0027327608404031</v>
      </c>
      <c r="AW354" s="4">
        <f t="shared" si="531"/>
        <v>4.1780531701683464E-2</v>
      </c>
      <c r="AX354">
        <f t="shared" si="532"/>
        <v>1.7500988194277898E-2</v>
      </c>
      <c r="AY354">
        <f t="shared" si="533"/>
        <v>0.2732247458636507</v>
      </c>
      <c r="AZ354" s="4">
        <f t="shared" si="534"/>
        <v>1.1384364410985446E-2</v>
      </c>
      <c r="BA354">
        <f t="shared" si="535"/>
        <v>364455.16797940963</v>
      </c>
      <c r="BB354" t="s">
        <v>191</v>
      </c>
      <c r="BC354">
        <f t="shared" si="536"/>
        <v>1.6702754244468362E-2</v>
      </c>
      <c r="BD354">
        <f t="shared" si="537"/>
        <v>215.84243093248139</v>
      </c>
      <c r="BE354">
        <f t="shared" si="538"/>
        <v>23.437481129078289</v>
      </c>
      <c r="BF354">
        <f t="shared" si="539"/>
        <v>-2.1972392190351886E-3</v>
      </c>
      <c r="BG354">
        <f t="shared" si="540"/>
        <v>23.435283889859253</v>
      </c>
      <c r="BH354" s="19">
        <f t="shared" si="541"/>
        <v>0.13918465551518</v>
      </c>
      <c r="BI354">
        <f t="shared" si="542"/>
        <v>9.9977989551611248</v>
      </c>
      <c r="BJ354">
        <f t="shared" si="543"/>
        <v>17.418798955161126</v>
      </c>
      <c r="BK354">
        <f t="shared" si="544"/>
        <v>22.299787146527493</v>
      </c>
      <c r="BL354">
        <f t="shared" si="545"/>
        <v>0.38920470820081593</v>
      </c>
      <c r="BM354">
        <f t="shared" si="546"/>
        <v>238.98219718088939</v>
      </c>
      <c r="BN354">
        <f t="shared" si="547"/>
        <v>15.93214647872596</v>
      </c>
      <c r="BO354">
        <f t="shared" si="548"/>
        <v>15</v>
      </c>
      <c r="BP354">
        <f t="shared" si="549"/>
        <v>55</v>
      </c>
      <c r="BQ354">
        <f t="shared" si="550"/>
        <v>55</v>
      </c>
      <c r="BR354">
        <f t="shared" si="551"/>
        <v>-17.618516158356407</v>
      </c>
      <c r="BS354" t="str">
        <f t="shared" si="552"/>
        <v>NEGATIF</v>
      </c>
      <c r="BT354">
        <f t="shared" si="553"/>
        <v>-0.30750111627914195</v>
      </c>
      <c r="BU354">
        <f t="shared" si="554"/>
        <v>17</v>
      </c>
      <c r="BV354">
        <f t="shared" si="555"/>
        <v>-2078</v>
      </c>
      <c r="BW354">
        <f t="shared" si="556"/>
        <v>53</v>
      </c>
      <c r="BX354" t="str">
        <f t="shared" si="557"/>
        <v>NEGATIF</v>
      </c>
      <c r="BY354">
        <f t="shared" si="558"/>
        <v>41.558973879804334</v>
      </c>
      <c r="BZ354">
        <f t="shared" si="559"/>
        <v>221.55897387980434</v>
      </c>
      <c r="CA354">
        <f t="shared" si="560"/>
        <v>56.96443450633916</v>
      </c>
      <c r="CB354" t="str">
        <f t="shared" si="567"/>
        <v>POSITIF</v>
      </c>
      <c r="CC354">
        <f t="shared" si="568"/>
        <v>56</v>
      </c>
      <c r="CD354">
        <f t="shared" si="569"/>
        <v>57</v>
      </c>
      <c r="CE354">
        <f t="shared" si="570"/>
        <v>51</v>
      </c>
      <c r="CG354">
        <f t="shared" si="561"/>
        <v>4.1710261944568305</v>
      </c>
      <c r="CH354">
        <f t="shared" si="562"/>
        <v>0.40902286501762813</v>
      </c>
      <c r="CI354">
        <f t="shared" si="563"/>
        <v>0.40906121407645424</v>
      </c>
    </row>
    <row r="355" spans="1:87">
      <c r="A355">
        <f t="shared" ref="A355:F355" si="700">A61</f>
        <v>7.0027777777777782</v>
      </c>
      <c r="B355">
        <f t="shared" si="700"/>
        <v>111.315</v>
      </c>
      <c r="C355">
        <f t="shared" si="700"/>
        <v>7</v>
      </c>
      <c r="D355">
        <f t="shared" si="700"/>
        <v>2013</v>
      </c>
      <c r="E355">
        <f t="shared" si="700"/>
        <v>12</v>
      </c>
      <c r="F355">
        <f t="shared" si="700"/>
        <v>2</v>
      </c>
      <c r="G355">
        <f t="shared" si="494"/>
        <v>0.12222152900771403</v>
      </c>
      <c r="H355">
        <f t="shared" ref="H355:J355" si="701">H61</f>
        <v>12</v>
      </c>
      <c r="I355">
        <f t="shared" si="701"/>
        <v>30</v>
      </c>
      <c r="J355">
        <f t="shared" si="701"/>
        <v>12.5</v>
      </c>
      <c r="L355">
        <f t="shared" ref="L355:M355" si="702">L61</f>
        <v>20</v>
      </c>
      <c r="M355">
        <f t="shared" si="702"/>
        <v>-13</v>
      </c>
      <c r="N355">
        <f t="shared" si="497"/>
        <v>2456628.729166667</v>
      </c>
      <c r="O355">
        <f t="shared" si="498"/>
        <v>7.9269203913977097E-4</v>
      </c>
      <c r="P355">
        <f t="shared" si="499"/>
        <v>2456628.7299593589</v>
      </c>
      <c r="Q355">
        <f t="shared" si="500"/>
        <v>0.13918494070797882</v>
      </c>
      <c r="R355">
        <f t="shared" si="501"/>
        <v>239.81421954775078</v>
      </c>
      <c r="S355">
        <f t="shared" si="502"/>
        <v>313.84750398073811</v>
      </c>
      <c r="T355">
        <f t="shared" si="503"/>
        <v>4.1855477242087975</v>
      </c>
      <c r="U355">
        <f t="shared" si="504"/>
        <v>5.4776722936298903</v>
      </c>
      <c r="V355">
        <f t="shared" si="505"/>
        <v>215.83756040918843</v>
      </c>
      <c r="W355">
        <f t="shared" si="506"/>
        <v>3.7670760786124977</v>
      </c>
      <c r="X355">
        <f t="shared" si="507"/>
        <v>251.23089870664262</v>
      </c>
      <c r="Y355">
        <f t="shared" si="508"/>
        <v>4.3848063651752778</v>
      </c>
      <c r="Z355">
        <f t="shared" si="509"/>
        <v>328.0516397935653</v>
      </c>
      <c r="AA355">
        <f t="shared" si="510"/>
        <v>5.7255812309641652</v>
      </c>
      <c r="AB355">
        <f t="shared" si="511"/>
        <v>-17068.473349831951</v>
      </c>
      <c r="AC355">
        <f t="shared" si="512"/>
        <v>113.60363780924727</v>
      </c>
      <c r="AD355">
        <f t="shared" si="513"/>
        <v>1797.0998427573873</v>
      </c>
      <c r="AE355">
        <f t="shared" si="514"/>
        <v>-648.08533879899016</v>
      </c>
      <c r="AF355">
        <f t="shared" si="515"/>
        <v>-107.4132320946519</v>
      </c>
      <c r="AG355">
        <f t="shared" si="516"/>
        <v>1902.9023350908792</v>
      </c>
      <c r="AH355">
        <f t="shared" si="517"/>
        <v>-14010.36610506808</v>
      </c>
      <c r="AI355">
        <f t="shared" si="518"/>
        <v>-3.8917683625189112</v>
      </c>
      <c r="AJ355">
        <f t="shared" si="519"/>
        <v>235.92245118523186</v>
      </c>
      <c r="AK355">
        <f t="shared" si="520"/>
        <v>4.1176235525578946</v>
      </c>
      <c r="AL355">
        <f t="shared" si="521"/>
        <v>235</v>
      </c>
      <c r="AM355">
        <f t="shared" si="522"/>
        <v>55</v>
      </c>
      <c r="AN355">
        <f t="shared" si="523"/>
        <v>20</v>
      </c>
      <c r="AP355">
        <f t="shared" si="524"/>
        <v>1.6563464317895009</v>
      </c>
      <c r="AQ355">
        <f t="shared" si="525"/>
        <v>2.8908698788386464E-2</v>
      </c>
      <c r="AR355" t="str">
        <f t="shared" si="526"/>
        <v>POSITIF</v>
      </c>
      <c r="AS355">
        <f t="shared" si="527"/>
        <v>1</v>
      </c>
      <c r="AT355">
        <f t="shared" si="528"/>
        <v>39</v>
      </c>
      <c r="AU355">
        <f t="shared" si="529"/>
        <v>22</v>
      </c>
      <c r="AV355">
        <f t="shared" si="530"/>
        <v>1.0028457690723969</v>
      </c>
      <c r="AW355" s="4">
        <f t="shared" si="531"/>
        <v>4.1785240378016536E-2</v>
      </c>
      <c r="AX355">
        <f t="shared" si="532"/>
        <v>1.7502960560008045E-2</v>
      </c>
      <c r="AY355">
        <f t="shared" si="533"/>
        <v>0.27325553544966358</v>
      </c>
      <c r="AZ355" s="4">
        <f t="shared" si="534"/>
        <v>1.1385647310402649E-2</v>
      </c>
      <c r="BA355">
        <f t="shared" si="535"/>
        <v>364414.10261303111</v>
      </c>
      <c r="BB355" t="s">
        <v>191</v>
      </c>
      <c r="BC355">
        <f t="shared" si="536"/>
        <v>1.6702754232490267E-2</v>
      </c>
      <c r="BD355">
        <f t="shared" si="537"/>
        <v>215.84187933074807</v>
      </c>
      <c r="BE355">
        <f t="shared" si="538"/>
        <v>23.437481125369594</v>
      </c>
      <c r="BF355">
        <f t="shared" si="539"/>
        <v>-2.1972882064079866E-3</v>
      </c>
      <c r="BG355">
        <f t="shared" si="540"/>
        <v>23.435283837163187</v>
      </c>
      <c r="BH355" s="19">
        <f t="shared" si="541"/>
        <v>0.13918494070797882</v>
      </c>
      <c r="BI355">
        <f t="shared" si="542"/>
        <v>10.248483444082861</v>
      </c>
      <c r="BJ355">
        <f t="shared" si="543"/>
        <v>17.669483444082861</v>
      </c>
      <c r="BK355">
        <f t="shared" si="544"/>
        <v>26.046323328890484</v>
      </c>
      <c r="BL355">
        <f t="shared" si="545"/>
        <v>0.45459410012814883</v>
      </c>
      <c r="BM355">
        <f t="shared" si="546"/>
        <v>238.99592833235243</v>
      </c>
      <c r="BN355">
        <f t="shared" si="547"/>
        <v>15.933061888823495</v>
      </c>
      <c r="BO355">
        <f t="shared" si="548"/>
        <v>15</v>
      </c>
      <c r="BP355">
        <f t="shared" si="549"/>
        <v>55</v>
      </c>
      <c r="BQ355">
        <f t="shared" si="550"/>
        <v>59</v>
      </c>
      <c r="BR355">
        <f t="shared" si="551"/>
        <v>-17.623434691147459</v>
      </c>
      <c r="BS355" t="str">
        <f t="shared" si="552"/>
        <v>NEGATIF</v>
      </c>
      <c r="BT355">
        <f t="shared" si="553"/>
        <v>-0.30758696087071313</v>
      </c>
      <c r="BU355">
        <f t="shared" si="554"/>
        <v>17</v>
      </c>
      <c r="BV355">
        <f t="shared" si="555"/>
        <v>-2078</v>
      </c>
      <c r="BW355">
        <f t="shared" si="556"/>
        <v>35</v>
      </c>
      <c r="BX355" t="str">
        <f t="shared" si="557"/>
        <v>NEGATIF</v>
      </c>
      <c r="BY355">
        <f t="shared" si="558"/>
        <v>45.945835941100199</v>
      </c>
      <c r="BZ355">
        <f t="shared" si="559"/>
        <v>225.9458359411002</v>
      </c>
      <c r="CA355">
        <f t="shared" si="560"/>
        <v>54.387477743892688</v>
      </c>
      <c r="CB355" t="str">
        <f t="shared" si="567"/>
        <v>POSITIF</v>
      </c>
      <c r="CC355">
        <f t="shared" si="568"/>
        <v>54</v>
      </c>
      <c r="CD355">
        <f t="shared" si="569"/>
        <v>23</v>
      </c>
      <c r="CE355">
        <f t="shared" si="570"/>
        <v>14</v>
      </c>
      <c r="CG355">
        <f t="shared" si="561"/>
        <v>4.1712658482599503</v>
      </c>
      <c r="CH355">
        <f t="shared" si="562"/>
        <v>0.40902286409790828</v>
      </c>
      <c r="CI355">
        <f t="shared" si="563"/>
        <v>0.40906121401172529</v>
      </c>
    </row>
    <row r="356" spans="1:87">
      <c r="A356">
        <f t="shared" ref="A356:F356" si="703">A62</f>
        <v>7.0027777777777782</v>
      </c>
      <c r="B356">
        <f t="shared" si="703"/>
        <v>111.315</v>
      </c>
      <c r="C356">
        <f t="shared" si="703"/>
        <v>7</v>
      </c>
      <c r="D356">
        <f t="shared" si="703"/>
        <v>2013</v>
      </c>
      <c r="E356">
        <f t="shared" si="703"/>
        <v>12</v>
      </c>
      <c r="F356">
        <f t="shared" si="703"/>
        <v>2</v>
      </c>
      <c r="G356">
        <f t="shared" si="494"/>
        <v>0.12222152900771403</v>
      </c>
      <c r="H356">
        <f t="shared" ref="H356:J356" si="704">H62</f>
        <v>12</v>
      </c>
      <c r="I356">
        <f t="shared" si="704"/>
        <v>45</v>
      </c>
      <c r="J356">
        <f t="shared" si="704"/>
        <v>12.75</v>
      </c>
      <c r="L356">
        <f t="shared" ref="L356:M356" si="705">L62</f>
        <v>20</v>
      </c>
      <c r="M356">
        <f t="shared" si="705"/>
        <v>-13</v>
      </c>
      <c r="N356">
        <f t="shared" si="497"/>
        <v>2456628.7395833335</v>
      </c>
      <c r="O356">
        <f t="shared" si="498"/>
        <v>7.9269203913977097E-4</v>
      </c>
      <c r="P356">
        <f t="shared" si="499"/>
        <v>2456628.7403760254</v>
      </c>
      <c r="Q356">
        <f t="shared" si="500"/>
        <v>0.1391852259007649</v>
      </c>
      <c r="R356">
        <f t="shared" si="501"/>
        <v>239.81421954775078</v>
      </c>
      <c r="S356">
        <f t="shared" si="502"/>
        <v>313.98359764998895</v>
      </c>
      <c r="T356">
        <f t="shared" si="503"/>
        <v>4.1855477242087975</v>
      </c>
      <c r="U356">
        <f t="shared" si="504"/>
        <v>5.4800475762494374</v>
      </c>
      <c r="V356">
        <f t="shared" si="505"/>
        <v>215.83700880584274</v>
      </c>
      <c r="W356">
        <f t="shared" si="506"/>
        <v>3.7670664513179504</v>
      </c>
      <c r="X356">
        <f t="shared" si="507"/>
        <v>251.24116586625496</v>
      </c>
      <c r="Y356">
        <f t="shared" si="508"/>
        <v>4.3849855609153403</v>
      </c>
      <c r="Z356">
        <f t="shared" si="509"/>
        <v>328.06190646293089</v>
      </c>
      <c r="AA356">
        <f t="shared" si="510"/>
        <v>5.725760418147809</v>
      </c>
      <c r="AB356">
        <f t="shared" si="511"/>
        <v>-17031.174190048441</v>
      </c>
      <c r="AC356">
        <f t="shared" si="512"/>
        <v>113.06226742051916</v>
      </c>
      <c r="AD356">
        <f t="shared" si="513"/>
        <v>1828.4463097260107</v>
      </c>
      <c r="AE356">
        <f t="shared" si="514"/>
        <v>-649.71325783966108</v>
      </c>
      <c r="AF356">
        <f t="shared" si="515"/>
        <v>-107.80094580591958</v>
      </c>
      <c r="AG356">
        <f t="shared" si="516"/>
        <v>1891.3489370791308</v>
      </c>
      <c r="AH356">
        <f t="shared" si="517"/>
        <v>-13955.830879468363</v>
      </c>
      <c r="AI356">
        <f t="shared" si="518"/>
        <v>-3.8766196887412119</v>
      </c>
      <c r="AJ356">
        <f t="shared" si="519"/>
        <v>235.93759985900957</v>
      </c>
      <c r="AK356">
        <f t="shared" si="520"/>
        <v>4.1178879467926262</v>
      </c>
      <c r="AL356">
        <f t="shared" si="521"/>
        <v>235</v>
      </c>
      <c r="AM356">
        <f t="shared" si="522"/>
        <v>56</v>
      </c>
      <c r="AN356">
        <f t="shared" si="523"/>
        <v>15</v>
      </c>
      <c r="AP356">
        <f t="shared" si="524"/>
        <v>1.6597955769555028</v>
      </c>
      <c r="AQ356">
        <f t="shared" si="525"/>
        <v>2.8968897727912443E-2</v>
      </c>
      <c r="AR356" t="str">
        <f t="shared" si="526"/>
        <v>POSITIF</v>
      </c>
      <c r="AS356">
        <f t="shared" si="527"/>
        <v>1</v>
      </c>
      <c r="AT356">
        <f t="shared" si="528"/>
        <v>39</v>
      </c>
      <c r="AU356">
        <f t="shared" si="529"/>
        <v>35</v>
      </c>
      <c r="AV356">
        <f t="shared" si="530"/>
        <v>1.0029585098505973</v>
      </c>
      <c r="AW356" s="4">
        <f t="shared" si="531"/>
        <v>4.1789937910441555E-2</v>
      </c>
      <c r="AX356">
        <f t="shared" si="532"/>
        <v>1.7504928257788904E-2</v>
      </c>
      <c r="AY356">
        <f t="shared" si="533"/>
        <v>0.27328625216574276</v>
      </c>
      <c r="AZ356" s="4">
        <f t="shared" si="534"/>
        <v>1.1386927173572614E-2</v>
      </c>
      <c r="BA356">
        <f t="shared" si="535"/>
        <v>364373.1436567569</v>
      </c>
      <c r="BB356" t="s">
        <v>191</v>
      </c>
      <c r="BC356">
        <f t="shared" si="536"/>
        <v>1.6702754220512168E-2</v>
      </c>
      <c r="BD356">
        <f t="shared" si="537"/>
        <v>215.84132772903942</v>
      </c>
      <c r="BE356">
        <f t="shared" si="538"/>
        <v>23.437481121660898</v>
      </c>
      <c r="BF356">
        <f t="shared" si="539"/>
        <v>-2.1973371774603799E-3</v>
      </c>
      <c r="BG356">
        <f t="shared" si="540"/>
        <v>23.435283784483438</v>
      </c>
      <c r="BH356" s="19">
        <f t="shared" si="541"/>
        <v>0.1391852259007649</v>
      </c>
      <c r="BI356">
        <f t="shared" si="542"/>
        <v>10.499167921766638</v>
      </c>
      <c r="BJ356">
        <f t="shared" si="543"/>
        <v>17.920167921766637</v>
      </c>
      <c r="BK356">
        <f t="shared" si="544"/>
        <v>29.79301574086864</v>
      </c>
      <c r="BL356">
        <f t="shared" si="545"/>
        <v>0.51998621877665552</v>
      </c>
      <c r="BM356">
        <f t="shared" si="546"/>
        <v>239.00950308563091</v>
      </c>
      <c r="BN356">
        <f t="shared" si="547"/>
        <v>15.933966872375395</v>
      </c>
      <c r="BO356">
        <f t="shared" si="548"/>
        <v>15</v>
      </c>
      <c r="BP356">
        <f t="shared" si="549"/>
        <v>56</v>
      </c>
      <c r="BQ356">
        <f t="shared" si="550"/>
        <v>2</v>
      </c>
      <c r="BR356">
        <f t="shared" si="551"/>
        <v>-17.623620936417787</v>
      </c>
      <c r="BS356" t="str">
        <f t="shared" si="552"/>
        <v>NEGATIF</v>
      </c>
      <c r="BT356">
        <f t="shared" si="553"/>
        <v>-0.30759021146389659</v>
      </c>
      <c r="BU356">
        <f t="shared" si="554"/>
        <v>17</v>
      </c>
      <c r="BV356">
        <f t="shared" si="555"/>
        <v>-2078</v>
      </c>
      <c r="BW356">
        <f t="shared" si="556"/>
        <v>34</v>
      </c>
      <c r="BX356" t="str">
        <f t="shared" si="557"/>
        <v>NEGATIF</v>
      </c>
      <c r="BY356">
        <f t="shared" si="558"/>
        <v>49.71804614839764</v>
      </c>
      <c r="BZ356">
        <f t="shared" si="559"/>
        <v>229.71804614839763</v>
      </c>
      <c r="CA356">
        <f t="shared" si="560"/>
        <v>51.629522840541505</v>
      </c>
      <c r="CB356" t="str">
        <f t="shared" si="567"/>
        <v>POSITIF</v>
      </c>
      <c r="CC356">
        <f t="shared" si="568"/>
        <v>51</v>
      </c>
      <c r="CD356">
        <f t="shared" si="569"/>
        <v>37</v>
      </c>
      <c r="CE356">
        <f t="shared" si="570"/>
        <v>46</v>
      </c>
      <c r="CG356">
        <f t="shared" si="561"/>
        <v>4.1715027723998057</v>
      </c>
      <c r="CH356">
        <f t="shared" si="562"/>
        <v>0.40902286317847319</v>
      </c>
      <c r="CI356">
        <f t="shared" si="563"/>
        <v>0.40906121394699635</v>
      </c>
    </row>
    <row r="357" spans="1:87">
      <c r="A357">
        <f t="shared" ref="A357:F357" si="706">A63</f>
        <v>7.0027777777777782</v>
      </c>
      <c r="B357">
        <f t="shared" si="706"/>
        <v>111.315</v>
      </c>
      <c r="C357">
        <f t="shared" si="706"/>
        <v>7</v>
      </c>
      <c r="D357">
        <f t="shared" si="706"/>
        <v>2013</v>
      </c>
      <c r="E357">
        <f t="shared" si="706"/>
        <v>12</v>
      </c>
      <c r="F357">
        <f t="shared" si="706"/>
        <v>2</v>
      </c>
      <c r="G357">
        <f t="shared" si="494"/>
        <v>0.12222152900771403</v>
      </c>
      <c r="H357">
        <f t="shared" ref="H357:J357" si="707">H63</f>
        <v>13</v>
      </c>
      <c r="I357">
        <f t="shared" si="707"/>
        <v>0</v>
      </c>
      <c r="J357">
        <f t="shared" si="707"/>
        <v>13</v>
      </c>
      <c r="L357">
        <f t="shared" ref="L357:M357" si="708">L63</f>
        <v>20</v>
      </c>
      <c r="M357">
        <f t="shared" si="708"/>
        <v>-13</v>
      </c>
      <c r="N357">
        <f t="shared" si="497"/>
        <v>2456628.75</v>
      </c>
      <c r="O357">
        <f t="shared" si="498"/>
        <v>7.9269203913977097E-4</v>
      </c>
      <c r="P357">
        <f t="shared" si="499"/>
        <v>2456628.7507926919</v>
      </c>
      <c r="Q357">
        <f t="shared" si="500"/>
        <v>0.13918551109355098</v>
      </c>
      <c r="R357">
        <f t="shared" si="501"/>
        <v>239.81421954775078</v>
      </c>
      <c r="S357">
        <f t="shared" si="502"/>
        <v>314.11969131925434</v>
      </c>
      <c r="T357">
        <f t="shared" si="503"/>
        <v>4.1855477242087975</v>
      </c>
      <c r="U357">
        <f t="shared" si="504"/>
        <v>5.4824228588692385</v>
      </c>
      <c r="V357">
        <f t="shared" si="505"/>
        <v>215.83645720249712</v>
      </c>
      <c r="W357">
        <f t="shared" si="506"/>
        <v>3.7670568240234039</v>
      </c>
      <c r="X357">
        <f t="shared" si="507"/>
        <v>251.25143302586639</v>
      </c>
      <c r="Y357">
        <f t="shared" si="508"/>
        <v>4.3851647566553877</v>
      </c>
      <c r="Z357">
        <f t="shared" si="509"/>
        <v>328.07217313229648</v>
      </c>
      <c r="AA357">
        <f t="shared" si="510"/>
        <v>5.725939605331452</v>
      </c>
      <c r="AB357">
        <f t="shared" si="511"/>
        <v>-16993.783120652111</v>
      </c>
      <c r="AC357">
        <f t="shared" si="512"/>
        <v>112.50897872662982</v>
      </c>
      <c r="AD357">
        <f t="shared" si="513"/>
        <v>1859.021824281931</v>
      </c>
      <c r="AE357">
        <f t="shared" si="514"/>
        <v>-651.27269478086532</v>
      </c>
      <c r="AF357">
        <f t="shared" si="515"/>
        <v>-108.19383153154223</v>
      </c>
      <c r="AG357">
        <f t="shared" si="516"/>
        <v>1879.7808179940346</v>
      </c>
      <c r="AH357">
        <f t="shared" si="517"/>
        <v>-13901.938025961923</v>
      </c>
      <c r="AI357">
        <f t="shared" si="518"/>
        <v>-3.8616494516560897</v>
      </c>
      <c r="AJ357">
        <f t="shared" si="519"/>
        <v>235.95257009609469</v>
      </c>
      <c r="AK357">
        <f t="shared" si="520"/>
        <v>4.1181492267195656</v>
      </c>
      <c r="AL357">
        <f t="shared" si="521"/>
        <v>235</v>
      </c>
      <c r="AM357">
        <f t="shared" si="522"/>
        <v>57</v>
      </c>
      <c r="AN357">
        <f t="shared" si="523"/>
        <v>9</v>
      </c>
      <c r="AP357">
        <f t="shared" si="524"/>
        <v>1.6706203035370946</v>
      </c>
      <c r="AQ357">
        <f t="shared" si="525"/>
        <v>2.9157824847389369E-2</v>
      </c>
      <c r="AR357" t="str">
        <f t="shared" si="526"/>
        <v>POSITIF</v>
      </c>
      <c r="AS357">
        <f t="shared" si="527"/>
        <v>1</v>
      </c>
      <c r="AT357">
        <f t="shared" si="528"/>
        <v>40</v>
      </c>
      <c r="AU357">
        <f t="shared" si="529"/>
        <v>14</v>
      </c>
      <c r="AV357">
        <f t="shared" si="530"/>
        <v>1.0030709822986619</v>
      </c>
      <c r="AW357" s="4">
        <f t="shared" si="531"/>
        <v>4.1794624262444242E-2</v>
      </c>
      <c r="AX357">
        <f t="shared" si="532"/>
        <v>1.7506891272325409E-2</v>
      </c>
      <c r="AY357">
        <f t="shared" si="533"/>
        <v>0.27331689577313145</v>
      </c>
      <c r="AZ357" s="4">
        <f t="shared" si="534"/>
        <v>1.1388203990547144E-2</v>
      </c>
      <c r="BA357">
        <f t="shared" si="535"/>
        <v>364332.29136021034</v>
      </c>
      <c r="BB357" t="s">
        <v>191</v>
      </c>
      <c r="BC357">
        <f t="shared" si="536"/>
        <v>1.6702754208534072E-2</v>
      </c>
      <c r="BD357">
        <f t="shared" si="537"/>
        <v>215.84077612733077</v>
      </c>
      <c r="BE357">
        <f t="shared" si="538"/>
        <v>23.437481117952203</v>
      </c>
      <c r="BF357">
        <f t="shared" si="539"/>
        <v>-2.1973861321901108E-3</v>
      </c>
      <c r="BG357">
        <f t="shared" si="540"/>
        <v>23.435283731820011</v>
      </c>
      <c r="BH357" s="19">
        <f t="shared" si="541"/>
        <v>0.13918551109355098</v>
      </c>
      <c r="BI357">
        <f t="shared" si="542"/>
        <v>10.749852399465938</v>
      </c>
      <c r="BJ357">
        <f t="shared" si="543"/>
        <v>18.170852399465939</v>
      </c>
      <c r="BK357">
        <f t="shared" si="544"/>
        <v>33.539867820062589</v>
      </c>
      <c r="BL357">
        <f t="shared" si="545"/>
        <v>0.58538112414378529</v>
      </c>
      <c r="BM357">
        <f t="shared" si="546"/>
        <v>239.02291817192651</v>
      </c>
      <c r="BN357">
        <f t="shared" si="547"/>
        <v>15.934861211461767</v>
      </c>
      <c r="BO357">
        <f t="shared" si="548"/>
        <v>15</v>
      </c>
      <c r="BP357">
        <f t="shared" si="549"/>
        <v>56</v>
      </c>
      <c r="BQ357">
        <f t="shared" si="550"/>
        <v>5</v>
      </c>
      <c r="BR357">
        <f t="shared" si="551"/>
        <v>-17.616592585277449</v>
      </c>
      <c r="BS357" t="str">
        <f t="shared" si="552"/>
        <v>NEGATIF</v>
      </c>
      <c r="BT357">
        <f t="shared" si="553"/>
        <v>-0.30746754359551143</v>
      </c>
      <c r="BU357">
        <f t="shared" si="554"/>
        <v>17</v>
      </c>
      <c r="BV357">
        <f t="shared" si="555"/>
        <v>-2077</v>
      </c>
      <c r="BW357">
        <f t="shared" si="556"/>
        <v>0</v>
      </c>
      <c r="BX357" t="str">
        <f t="shared" si="557"/>
        <v>NEGATIF</v>
      </c>
      <c r="BY357">
        <f t="shared" si="558"/>
        <v>52.971199349577937</v>
      </c>
      <c r="BZ357">
        <f t="shared" si="559"/>
        <v>232.97119934957794</v>
      </c>
      <c r="CA357">
        <f t="shared" si="560"/>
        <v>48.728205539607956</v>
      </c>
      <c r="CB357" t="str">
        <f t="shared" si="567"/>
        <v>POSITIF</v>
      </c>
      <c r="CC357">
        <f t="shared" si="568"/>
        <v>48</v>
      </c>
      <c r="CD357">
        <f t="shared" si="569"/>
        <v>43</v>
      </c>
      <c r="CE357">
        <f t="shared" si="570"/>
        <v>41</v>
      </c>
      <c r="CG357">
        <f t="shared" si="561"/>
        <v>4.1717369098251034</v>
      </c>
      <c r="CH357">
        <f t="shared" si="562"/>
        <v>0.40902286225932299</v>
      </c>
      <c r="CI357">
        <f t="shared" si="563"/>
        <v>0.4090612138822674</v>
      </c>
    </row>
    <row r="358" spans="1:87">
      <c r="A358">
        <f t="shared" ref="A358:F358" si="709">A64</f>
        <v>7.0027777777777782</v>
      </c>
      <c r="B358">
        <f t="shared" si="709"/>
        <v>111.315</v>
      </c>
      <c r="C358">
        <f t="shared" si="709"/>
        <v>7</v>
      </c>
      <c r="D358">
        <f t="shared" si="709"/>
        <v>2013</v>
      </c>
      <c r="E358">
        <f t="shared" si="709"/>
        <v>12</v>
      </c>
      <c r="F358">
        <f t="shared" si="709"/>
        <v>2</v>
      </c>
      <c r="G358">
        <f t="shared" si="494"/>
        <v>0.12222152900771403</v>
      </c>
      <c r="H358">
        <f t="shared" ref="H358:J358" si="710">H64</f>
        <v>13</v>
      </c>
      <c r="I358">
        <f t="shared" si="710"/>
        <v>15</v>
      </c>
      <c r="J358">
        <f t="shared" si="710"/>
        <v>13.25</v>
      </c>
      <c r="L358">
        <f t="shared" ref="L358:M358" si="711">L64</f>
        <v>20</v>
      </c>
      <c r="M358">
        <f t="shared" si="711"/>
        <v>-13</v>
      </c>
      <c r="N358">
        <f t="shared" si="497"/>
        <v>2456628.760416667</v>
      </c>
      <c r="O358">
        <f t="shared" si="498"/>
        <v>7.9269203913977097E-4</v>
      </c>
      <c r="P358">
        <f t="shared" si="499"/>
        <v>2456628.7612093589</v>
      </c>
      <c r="Q358">
        <f t="shared" si="500"/>
        <v>0.13918579628634981</v>
      </c>
      <c r="R358">
        <f t="shared" si="501"/>
        <v>239.81421954775078</v>
      </c>
      <c r="S358">
        <f t="shared" si="502"/>
        <v>314.25578499460244</v>
      </c>
      <c r="T358">
        <f t="shared" si="503"/>
        <v>4.1855477242087975</v>
      </c>
      <c r="U358">
        <f t="shared" si="504"/>
        <v>5.4847981415952036</v>
      </c>
      <c r="V358">
        <f t="shared" si="505"/>
        <v>215.83590559912682</v>
      </c>
      <c r="W358">
        <f t="shared" si="506"/>
        <v>3.7670471967284271</v>
      </c>
      <c r="X358">
        <f t="shared" si="507"/>
        <v>251.26170018593803</v>
      </c>
      <c r="Y358">
        <f t="shared" si="508"/>
        <v>4.385343952403467</v>
      </c>
      <c r="Z358">
        <f t="shared" si="509"/>
        <v>328.08243980212137</v>
      </c>
      <c r="AA358">
        <f t="shared" si="510"/>
        <v>5.7261187925231116</v>
      </c>
      <c r="AB358">
        <f t="shared" si="511"/>
        <v>-16956.300350928697</v>
      </c>
      <c r="AC358">
        <f t="shared" si="512"/>
        <v>111.94383002611073</v>
      </c>
      <c r="AD358">
        <f t="shared" si="513"/>
        <v>1888.8134957801144</v>
      </c>
      <c r="AE358">
        <f t="shared" si="514"/>
        <v>-652.76348531753081</v>
      </c>
      <c r="AF358">
        <f t="shared" si="515"/>
        <v>-108.59187917320281</v>
      </c>
      <c r="AG358">
        <f t="shared" si="516"/>
        <v>1868.1980647416779</v>
      </c>
      <c r="AH358">
        <f t="shared" si="517"/>
        <v>-13848.700324871528</v>
      </c>
      <c r="AI358">
        <f t="shared" si="518"/>
        <v>-3.8468612013532022</v>
      </c>
      <c r="AJ358">
        <f t="shared" si="519"/>
        <v>235.96735834639759</v>
      </c>
      <c r="AK358">
        <f t="shared" si="520"/>
        <v>4.11840733037796</v>
      </c>
      <c r="AL358">
        <f t="shared" si="521"/>
        <v>235</v>
      </c>
      <c r="AM358">
        <f t="shared" si="522"/>
        <v>58</v>
      </c>
      <c r="AN358">
        <f t="shared" si="523"/>
        <v>2</v>
      </c>
      <c r="AP358">
        <f t="shared" si="524"/>
        <v>1.6732522176194669</v>
      </c>
      <c r="AQ358">
        <f t="shared" si="525"/>
        <v>2.9203760413756372E-2</v>
      </c>
      <c r="AR358" t="str">
        <f t="shared" si="526"/>
        <v>POSITIF</v>
      </c>
      <c r="AS358">
        <f t="shared" si="527"/>
        <v>1</v>
      </c>
      <c r="AT358">
        <f t="shared" si="528"/>
        <v>40</v>
      </c>
      <c r="AU358">
        <f t="shared" si="529"/>
        <v>23</v>
      </c>
      <c r="AV358">
        <f t="shared" si="530"/>
        <v>1.0031831855417499</v>
      </c>
      <c r="AW358" s="4">
        <f t="shared" si="531"/>
        <v>4.179929939757291E-2</v>
      </c>
      <c r="AX358">
        <f t="shared" si="532"/>
        <v>1.750884958834871E-2</v>
      </c>
      <c r="AY358">
        <f t="shared" si="533"/>
        <v>0.27334746603348259</v>
      </c>
      <c r="AZ358" s="4">
        <f t="shared" si="534"/>
        <v>1.1389477751395108E-2</v>
      </c>
      <c r="BA358">
        <f t="shared" si="535"/>
        <v>364291.54597238527</v>
      </c>
      <c r="BB358" t="s">
        <v>191</v>
      </c>
      <c r="BC358">
        <f t="shared" si="536"/>
        <v>1.6702754196555973E-2</v>
      </c>
      <c r="BD358">
        <f t="shared" si="537"/>
        <v>215.84022452559751</v>
      </c>
      <c r="BE358">
        <f t="shared" si="538"/>
        <v>23.437481114243507</v>
      </c>
      <c r="BF358">
        <f t="shared" si="539"/>
        <v>-2.1974350705949342E-3</v>
      </c>
      <c r="BG358">
        <f t="shared" si="540"/>
        <v>23.435283679172912</v>
      </c>
      <c r="BH358" s="19">
        <f t="shared" si="541"/>
        <v>0.13918579628634981</v>
      </c>
      <c r="BI358">
        <f t="shared" si="542"/>
        <v>11.000536888372153</v>
      </c>
      <c r="BJ358">
        <f t="shared" si="543"/>
        <v>18.421536888372152</v>
      </c>
      <c r="BK358">
        <f t="shared" si="544"/>
        <v>37.28688292392809</v>
      </c>
      <c r="BL358">
        <f t="shared" si="545"/>
        <v>0.65077887482819552</v>
      </c>
      <c r="BM358">
        <f t="shared" si="546"/>
        <v>239.0361704016542</v>
      </c>
      <c r="BN358">
        <f t="shared" si="547"/>
        <v>15.935744693443613</v>
      </c>
      <c r="BO358">
        <f t="shared" si="548"/>
        <v>15</v>
      </c>
      <c r="BP358">
        <f t="shared" si="549"/>
        <v>56</v>
      </c>
      <c r="BQ358">
        <f t="shared" si="550"/>
        <v>8</v>
      </c>
      <c r="BR358">
        <f t="shared" si="551"/>
        <v>-17.617486256856886</v>
      </c>
      <c r="BS358" t="str">
        <f t="shared" si="552"/>
        <v>NEGATIF</v>
      </c>
      <c r="BT358">
        <f t="shared" si="553"/>
        <v>-0.30748314110700409</v>
      </c>
      <c r="BU358">
        <f t="shared" si="554"/>
        <v>17</v>
      </c>
      <c r="BV358">
        <f t="shared" si="555"/>
        <v>-2078</v>
      </c>
      <c r="BW358">
        <f t="shared" si="556"/>
        <v>57</v>
      </c>
      <c r="BX358" t="str">
        <f t="shared" si="557"/>
        <v>NEGATIF</v>
      </c>
      <c r="BY358">
        <f t="shared" si="558"/>
        <v>55.769005710405324</v>
      </c>
      <c r="BZ358">
        <f t="shared" si="559"/>
        <v>235.76900571040534</v>
      </c>
      <c r="CA358">
        <f t="shared" si="560"/>
        <v>45.703903757224396</v>
      </c>
      <c r="CB358" t="str">
        <f t="shared" si="567"/>
        <v>POSITIF</v>
      </c>
      <c r="CC358">
        <f t="shared" si="568"/>
        <v>45</v>
      </c>
      <c r="CD358">
        <f t="shared" si="569"/>
        <v>42</v>
      </c>
      <c r="CE358">
        <f t="shared" si="570"/>
        <v>14</v>
      </c>
      <c r="CG358">
        <f t="shared" si="561"/>
        <v>4.1719682048670821</v>
      </c>
      <c r="CH358">
        <f t="shared" si="562"/>
        <v>0.40902286134045779</v>
      </c>
      <c r="CI358">
        <f t="shared" si="563"/>
        <v>0.40906121381753846</v>
      </c>
    </row>
    <row r="359" spans="1:87">
      <c r="A359">
        <f t="shared" ref="A359:F359" si="712">A65</f>
        <v>7.0027777777777782</v>
      </c>
      <c r="B359">
        <f t="shared" si="712"/>
        <v>111.315</v>
      </c>
      <c r="C359">
        <f t="shared" si="712"/>
        <v>7</v>
      </c>
      <c r="D359">
        <f t="shared" si="712"/>
        <v>2013</v>
      </c>
      <c r="E359">
        <f t="shared" si="712"/>
        <v>12</v>
      </c>
      <c r="F359">
        <f t="shared" si="712"/>
        <v>2</v>
      </c>
      <c r="G359">
        <f t="shared" si="494"/>
        <v>0.12222152900771403</v>
      </c>
      <c r="H359">
        <f t="shared" ref="H359:J359" si="713">H65</f>
        <v>13</v>
      </c>
      <c r="I359">
        <f t="shared" si="713"/>
        <v>30</v>
      </c>
      <c r="J359">
        <f t="shared" si="713"/>
        <v>13.5</v>
      </c>
      <c r="L359">
        <f t="shared" ref="L359:M359" si="714">L65</f>
        <v>20</v>
      </c>
      <c r="M359">
        <f t="shared" si="714"/>
        <v>-13</v>
      </c>
      <c r="N359">
        <f t="shared" si="497"/>
        <v>2456628.7708333335</v>
      </c>
      <c r="O359">
        <f t="shared" si="498"/>
        <v>7.9269203913977097E-4</v>
      </c>
      <c r="P359">
        <f t="shared" si="499"/>
        <v>2456628.7716260254</v>
      </c>
      <c r="Q359">
        <f t="shared" si="500"/>
        <v>0.13918608147913589</v>
      </c>
      <c r="R359">
        <f t="shared" si="501"/>
        <v>239.81421954775078</v>
      </c>
      <c r="S359">
        <f t="shared" si="502"/>
        <v>314.39187866385328</v>
      </c>
      <c r="T359">
        <f t="shared" si="503"/>
        <v>4.1855477242087975</v>
      </c>
      <c r="U359">
        <f t="shared" si="504"/>
        <v>5.4871734242147507</v>
      </c>
      <c r="V359">
        <f t="shared" si="505"/>
        <v>215.83535399578113</v>
      </c>
      <c r="W359">
        <f t="shared" si="506"/>
        <v>3.7670375694338802</v>
      </c>
      <c r="X359">
        <f t="shared" si="507"/>
        <v>251.27196734554946</v>
      </c>
      <c r="Y359">
        <f t="shared" si="508"/>
        <v>4.3855231481435144</v>
      </c>
      <c r="Z359">
        <f t="shared" si="509"/>
        <v>328.09270647148696</v>
      </c>
      <c r="AA359">
        <f t="shared" si="510"/>
        <v>5.7262979797067546</v>
      </c>
      <c r="AB359">
        <f t="shared" si="511"/>
        <v>-16918.726095709299</v>
      </c>
      <c r="AC359">
        <f t="shared" si="512"/>
        <v>111.36688094400662</v>
      </c>
      <c r="AD359">
        <f t="shared" si="513"/>
        <v>1917.8087600868078</v>
      </c>
      <c r="AE359">
        <f t="shared" si="514"/>
        <v>-654.18547218162257</v>
      </c>
      <c r="AF359">
        <f t="shared" si="515"/>
        <v>-108.99507844434513</v>
      </c>
      <c r="AG359">
        <f t="shared" si="516"/>
        <v>1856.6007658953574</v>
      </c>
      <c r="AH359">
        <f t="shared" si="517"/>
        <v>-13796.130239409094</v>
      </c>
      <c r="AI359">
        <f t="shared" si="518"/>
        <v>-3.8322583998358595</v>
      </c>
      <c r="AJ359">
        <f t="shared" si="519"/>
        <v>235.98196114791492</v>
      </c>
      <c r="AK359">
        <f t="shared" si="520"/>
        <v>4.1186621973444524</v>
      </c>
      <c r="AL359">
        <f t="shared" si="521"/>
        <v>235</v>
      </c>
      <c r="AM359">
        <f t="shared" si="522"/>
        <v>58</v>
      </c>
      <c r="AN359">
        <f t="shared" si="523"/>
        <v>55</v>
      </c>
      <c r="AP359">
        <f t="shared" si="524"/>
        <v>1.674346171056875</v>
      </c>
      <c r="AQ359">
        <f t="shared" si="525"/>
        <v>2.9222853503102653E-2</v>
      </c>
      <c r="AR359" t="str">
        <f t="shared" si="526"/>
        <v>POSITIF</v>
      </c>
      <c r="AS359">
        <f t="shared" si="527"/>
        <v>1</v>
      </c>
      <c r="AT359">
        <f t="shared" si="528"/>
        <v>40</v>
      </c>
      <c r="AU359">
        <f t="shared" si="529"/>
        <v>27</v>
      </c>
      <c r="AV359">
        <f t="shared" si="530"/>
        <v>1.0032951186915817</v>
      </c>
      <c r="AW359" s="4">
        <f t="shared" si="531"/>
        <v>4.1803963278815907E-2</v>
      </c>
      <c r="AX359">
        <f t="shared" si="532"/>
        <v>1.7510803190355403E-2</v>
      </c>
      <c r="AY359">
        <f t="shared" si="533"/>
        <v>0.27337796270478731</v>
      </c>
      <c r="AZ359" s="4">
        <f t="shared" si="534"/>
        <v>1.1390748446032805E-2</v>
      </c>
      <c r="BA359">
        <f t="shared" si="535"/>
        <v>364250.90774707263</v>
      </c>
      <c r="BB359" t="s">
        <v>191</v>
      </c>
      <c r="BC359">
        <f t="shared" si="536"/>
        <v>1.6702754184577877E-2</v>
      </c>
      <c r="BD359">
        <f t="shared" si="537"/>
        <v>215.83967292388886</v>
      </c>
      <c r="BE359">
        <f t="shared" si="538"/>
        <v>23.437481110534812</v>
      </c>
      <c r="BF359">
        <f t="shared" si="539"/>
        <v>-2.1974839926660323E-3</v>
      </c>
      <c r="BG359">
        <f t="shared" si="540"/>
        <v>23.435283626542144</v>
      </c>
      <c r="BH359" s="19">
        <f t="shared" si="541"/>
        <v>0.13918608147913589</v>
      </c>
      <c r="BI359">
        <f t="shared" si="542"/>
        <v>11.251221366071453</v>
      </c>
      <c r="BJ359">
        <f t="shared" si="543"/>
        <v>18.672221366071454</v>
      </c>
      <c r="BK359">
        <f t="shared" si="544"/>
        <v>41.034063827017214</v>
      </c>
      <c r="BL359">
        <f t="shared" si="545"/>
        <v>0.71617951925495527</v>
      </c>
      <c r="BM359">
        <f t="shared" si="546"/>
        <v>239.04925666405461</v>
      </c>
      <c r="BN359">
        <f t="shared" si="547"/>
        <v>15.936617110936973</v>
      </c>
      <c r="BO359">
        <f t="shared" si="548"/>
        <v>15</v>
      </c>
      <c r="BP359">
        <f t="shared" si="549"/>
        <v>56</v>
      </c>
      <c r="BQ359">
        <f t="shared" si="550"/>
        <v>11</v>
      </c>
      <c r="BR359">
        <f t="shared" si="551"/>
        <v>-17.619830754683335</v>
      </c>
      <c r="BS359" t="str">
        <f t="shared" si="552"/>
        <v>NEGATIF</v>
      </c>
      <c r="BT359">
        <f t="shared" si="553"/>
        <v>-0.30752406031338148</v>
      </c>
      <c r="BU359">
        <f t="shared" si="554"/>
        <v>17</v>
      </c>
      <c r="BV359">
        <f t="shared" si="555"/>
        <v>-2078</v>
      </c>
      <c r="BW359">
        <f t="shared" si="556"/>
        <v>48</v>
      </c>
      <c r="BX359" t="str">
        <f t="shared" si="557"/>
        <v>NEGATIF</v>
      </c>
      <c r="BY359">
        <f t="shared" si="558"/>
        <v>58.190973859058481</v>
      </c>
      <c r="BZ359">
        <f t="shared" si="559"/>
        <v>238.19097385905849</v>
      </c>
      <c r="CA359">
        <f t="shared" si="560"/>
        <v>42.583486478480971</v>
      </c>
      <c r="CB359" t="str">
        <f t="shared" si="567"/>
        <v>POSITIF</v>
      </c>
      <c r="CC359">
        <f t="shared" si="568"/>
        <v>42</v>
      </c>
      <c r="CD359">
        <f t="shared" si="569"/>
        <v>35</v>
      </c>
      <c r="CE359">
        <f t="shared" si="570"/>
        <v>0</v>
      </c>
      <c r="CG359">
        <f t="shared" si="561"/>
        <v>4.1721966032327495</v>
      </c>
      <c r="CH359">
        <f t="shared" si="562"/>
        <v>0.40902286042187758</v>
      </c>
      <c r="CI359">
        <f t="shared" si="563"/>
        <v>0.40906121375280952</v>
      </c>
    </row>
    <row r="360" spans="1:87">
      <c r="A360">
        <f t="shared" ref="A360:F360" si="715">A66</f>
        <v>7.0027777777777782</v>
      </c>
      <c r="B360">
        <f t="shared" si="715"/>
        <v>111.315</v>
      </c>
      <c r="C360">
        <f t="shared" si="715"/>
        <v>7</v>
      </c>
      <c r="D360">
        <f t="shared" si="715"/>
        <v>2013</v>
      </c>
      <c r="E360">
        <f t="shared" si="715"/>
        <v>12</v>
      </c>
      <c r="F360">
        <f t="shared" si="715"/>
        <v>2</v>
      </c>
      <c r="G360">
        <f t="shared" si="494"/>
        <v>0.12222152900771403</v>
      </c>
      <c r="H360">
        <f t="shared" ref="H360:J360" si="716">H66</f>
        <v>13</v>
      </c>
      <c r="I360">
        <f t="shared" si="716"/>
        <v>45</v>
      </c>
      <c r="J360">
        <f t="shared" si="716"/>
        <v>13.75</v>
      </c>
      <c r="L360">
        <f t="shared" ref="L360:M360" si="717">L66</f>
        <v>20</v>
      </c>
      <c r="M360">
        <f t="shared" si="717"/>
        <v>-13</v>
      </c>
      <c r="N360">
        <f t="shared" si="497"/>
        <v>2456628.78125</v>
      </c>
      <c r="O360">
        <f t="shared" si="498"/>
        <v>7.9269203913977097E-4</v>
      </c>
      <c r="P360">
        <f t="shared" si="499"/>
        <v>2456628.7820426919</v>
      </c>
      <c r="Q360">
        <f t="shared" si="500"/>
        <v>0.13918636667192197</v>
      </c>
      <c r="R360">
        <f t="shared" si="501"/>
        <v>239.81421954775078</v>
      </c>
      <c r="S360">
        <f t="shared" si="502"/>
        <v>314.52797233311867</v>
      </c>
      <c r="T360">
        <f t="shared" si="503"/>
        <v>4.1855477242087975</v>
      </c>
      <c r="U360">
        <f t="shared" si="504"/>
        <v>5.4895487068345519</v>
      </c>
      <c r="V360">
        <f t="shared" si="505"/>
        <v>215.83480239243551</v>
      </c>
      <c r="W360">
        <f t="shared" si="506"/>
        <v>3.7670279421393338</v>
      </c>
      <c r="X360">
        <f t="shared" si="507"/>
        <v>251.2822345051618</v>
      </c>
      <c r="Y360">
        <f t="shared" si="508"/>
        <v>4.3857023438835778</v>
      </c>
      <c r="Z360">
        <f t="shared" si="509"/>
        <v>328.10297314085255</v>
      </c>
      <c r="AA360">
        <f t="shared" si="510"/>
        <v>5.7264771668903975</v>
      </c>
      <c r="AB360">
        <f t="shared" si="511"/>
        <v>-16881.060565305252</v>
      </c>
      <c r="AC360">
        <f t="shared" si="512"/>
        <v>110.7781922735017</v>
      </c>
      <c r="AD360">
        <f t="shared" si="513"/>
        <v>1945.995392894212</v>
      </c>
      <c r="AE360">
        <f t="shared" si="514"/>
        <v>-655.5385055588722</v>
      </c>
      <c r="AF360">
        <f t="shared" si="515"/>
        <v>-109.40341897733424</v>
      </c>
      <c r="AG360">
        <f t="shared" si="516"/>
        <v>1844.9890085840195</v>
      </c>
      <c r="AH360">
        <f t="shared" si="517"/>
        <v>-13744.239896089724</v>
      </c>
      <c r="AI360">
        <f t="shared" si="518"/>
        <v>-3.8178444155804789</v>
      </c>
      <c r="AJ360">
        <f t="shared" si="519"/>
        <v>235.9963751321703</v>
      </c>
      <c r="AK360">
        <f t="shared" si="520"/>
        <v>4.1189137688280395</v>
      </c>
      <c r="AL360">
        <f t="shared" si="521"/>
        <v>235</v>
      </c>
      <c r="AM360">
        <f t="shared" si="522"/>
        <v>59</v>
      </c>
      <c r="AN360">
        <f t="shared" si="523"/>
        <v>46</v>
      </c>
      <c r="AP360">
        <f t="shared" si="524"/>
        <v>1.675763679366058</v>
      </c>
      <c r="AQ360">
        <f t="shared" si="525"/>
        <v>2.9247593690272276E-2</v>
      </c>
      <c r="AR360" t="str">
        <f t="shared" si="526"/>
        <v>POSITIF</v>
      </c>
      <c r="AS360">
        <f t="shared" si="527"/>
        <v>1</v>
      </c>
      <c r="AT360">
        <f t="shared" si="528"/>
        <v>40</v>
      </c>
      <c r="AU360">
        <f t="shared" si="529"/>
        <v>32</v>
      </c>
      <c r="AV360">
        <f t="shared" si="530"/>
        <v>1.0034067808765719</v>
      </c>
      <c r="AW360" s="4">
        <f t="shared" si="531"/>
        <v>4.1808615869857159E-2</v>
      </c>
      <c r="AX360">
        <f t="shared" si="532"/>
        <v>1.7512752063133453E-2</v>
      </c>
      <c r="AY360">
        <f t="shared" si="533"/>
        <v>0.2734083855495853</v>
      </c>
      <c r="AZ360" s="4">
        <f t="shared" si="534"/>
        <v>1.1392016064566053E-2</v>
      </c>
      <c r="BA360">
        <f t="shared" si="535"/>
        <v>364210.37693191989</v>
      </c>
      <c r="BB360" t="s">
        <v>191</v>
      </c>
      <c r="BC360">
        <f t="shared" si="536"/>
        <v>1.6702754172599778E-2</v>
      </c>
      <c r="BD360">
        <f t="shared" si="537"/>
        <v>215.8391213221802</v>
      </c>
      <c r="BE360">
        <f t="shared" si="538"/>
        <v>23.437481106826116</v>
      </c>
      <c r="BF360">
        <f t="shared" si="539"/>
        <v>-2.1975328984011628E-3</v>
      </c>
      <c r="BG360">
        <f t="shared" si="540"/>
        <v>23.435283573927716</v>
      </c>
      <c r="BH360" s="19">
        <f t="shared" si="541"/>
        <v>0.13918636667192197</v>
      </c>
      <c r="BI360">
        <f t="shared" si="542"/>
        <v>11.501905843770752</v>
      </c>
      <c r="BJ360">
        <f t="shared" si="543"/>
        <v>18.922905843770753</v>
      </c>
      <c r="BK360">
        <f t="shared" si="544"/>
        <v>44.781413724478575</v>
      </c>
      <c r="BL360">
        <f t="shared" si="545"/>
        <v>0.7815831131899279</v>
      </c>
      <c r="BM360">
        <f t="shared" si="546"/>
        <v>239.06217393208271</v>
      </c>
      <c r="BN360">
        <f t="shared" si="547"/>
        <v>15.937478262138848</v>
      </c>
      <c r="BO360">
        <f t="shared" si="548"/>
        <v>15</v>
      </c>
      <c r="BP360">
        <f t="shared" si="549"/>
        <v>56</v>
      </c>
      <c r="BQ360">
        <f t="shared" si="550"/>
        <v>14</v>
      </c>
      <c r="BR360">
        <f t="shared" si="551"/>
        <v>-17.62181531953016</v>
      </c>
      <c r="BS360" t="str">
        <f t="shared" si="552"/>
        <v>NEGATIF</v>
      </c>
      <c r="BT360">
        <f t="shared" si="553"/>
        <v>-0.30755869750417791</v>
      </c>
      <c r="BU360">
        <f t="shared" si="554"/>
        <v>17</v>
      </c>
      <c r="BV360">
        <f t="shared" si="555"/>
        <v>-2078</v>
      </c>
      <c r="BW360">
        <f t="shared" si="556"/>
        <v>41</v>
      </c>
      <c r="BX360" t="str">
        <f t="shared" si="557"/>
        <v>NEGATIF</v>
      </c>
      <c r="BY360">
        <f t="shared" si="558"/>
        <v>60.298755336065092</v>
      </c>
      <c r="BZ360">
        <f t="shared" si="559"/>
        <v>240.29875533606508</v>
      </c>
      <c r="CA360">
        <f t="shared" si="560"/>
        <v>39.385682527839656</v>
      </c>
      <c r="CB360" t="str">
        <f t="shared" si="567"/>
        <v>POSITIF</v>
      </c>
      <c r="CC360">
        <f t="shared" si="568"/>
        <v>39</v>
      </c>
      <c r="CD360">
        <f t="shared" si="569"/>
        <v>23</v>
      </c>
      <c r="CE360">
        <f t="shared" si="570"/>
        <v>8</v>
      </c>
      <c r="CG360">
        <f t="shared" si="561"/>
        <v>4.1724220520902024</v>
      </c>
      <c r="CH360">
        <f t="shared" si="562"/>
        <v>0.40902285950358258</v>
      </c>
      <c r="CI360">
        <f t="shared" si="563"/>
        <v>0.40906121368808057</v>
      </c>
    </row>
    <row r="361" spans="1:87">
      <c r="A361">
        <f t="shared" ref="A361:F361" si="718">A67</f>
        <v>7.0027777777777782</v>
      </c>
      <c r="B361">
        <f t="shared" si="718"/>
        <v>111.315</v>
      </c>
      <c r="C361">
        <f t="shared" si="718"/>
        <v>7</v>
      </c>
      <c r="D361">
        <f t="shared" si="718"/>
        <v>2013</v>
      </c>
      <c r="E361">
        <f t="shared" si="718"/>
        <v>12</v>
      </c>
      <c r="F361">
        <f t="shared" si="718"/>
        <v>2</v>
      </c>
      <c r="G361">
        <f t="shared" si="494"/>
        <v>0.12222152900771403</v>
      </c>
      <c r="H361">
        <f t="shared" ref="H361:J361" si="719">H67</f>
        <v>14</v>
      </c>
      <c r="I361">
        <f t="shared" si="719"/>
        <v>0</v>
      </c>
      <c r="J361">
        <f t="shared" si="719"/>
        <v>14</v>
      </c>
      <c r="L361">
        <f t="shared" ref="L361:M361" si="720">L67</f>
        <v>20</v>
      </c>
      <c r="M361">
        <f t="shared" si="720"/>
        <v>-13</v>
      </c>
      <c r="N361">
        <f t="shared" si="497"/>
        <v>2456628.791666667</v>
      </c>
      <c r="O361">
        <f t="shared" si="498"/>
        <v>7.9269203913977097E-4</v>
      </c>
      <c r="P361">
        <f t="shared" si="499"/>
        <v>2456628.7924593589</v>
      </c>
      <c r="Q361">
        <f t="shared" si="500"/>
        <v>0.13918665186472079</v>
      </c>
      <c r="R361">
        <f t="shared" si="501"/>
        <v>239.81421954775078</v>
      </c>
      <c r="S361">
        <f t="shared" si="502"/>
        <v>314.66406600846676</v>
      </c>
      <c r="T361">
        <f t="shared" si="503"/>
        <v>4.1855477242087975</v>
      </c>
      <c r="U361">
        <f t="shared" si="504"/>
        <v>5.4919239895605161</v>
      </c>
      <c r="V361">
        <f t="shared" si="505"/>
        <v>215.83425078906521</v>
      </c>
      <c r="W361">
        <f t="shared" si="506"/>
        <v>3.767018314844357</v>
      </c>
      <c r="X361">
        <f t="shared" si="507"/>
        <v>251.29250166523252</v>
      </c>
      <c r="Y361">
        <f t="shared" si="508"/>
        <v>4.3858815396316411</v>
      </c>
      <c r="Z361">
        <f t="shared" si="509"/>
        <v>328.11323981067744</v>
      </c>
      <c r="AA361">
        <f t="shared" si="510"/>
        <v>5.7266563540820572</v>
      </c>
      <c r="AB361">
        <f t="shared" si="511"/>
        <v>-16843.303970538607</v>
      </c>
      <c r="AC361">
        <f t="shared" si="512"/>
        <v>110.17782604339885</v>
      </c>
      <c r="AD361">
        <f t="shared" si="513"/>
        <v>1973.3615106939174</v>
      </c>
      <c r="AE361">
        <f t="shared" si="514"/>
        <v>-656.82244289061748</v>
      </c>
      <c r="AF361">
        <f t="shared" si="515"/>
        <v>-109.81689027112913</v>
      </c>
      <c r="AG361">
        <f t="shared" si="516"/>
        <v>1833.3628800494766</v>
      </c>
      <c r="AH361">
        <f t="shared" si="517"/>
        <v>-13693.041086913559</v>
      </c>
      <c r="AI361">
        <f t="shared" si="518"/>
        <v>-3.8036225241426553</v>
      </c>
      <c r="AJ361">
        <f t="shared" si="519"/>
        <v>236.01059702360811</v>
      </c>
      <c r="AK361">
        <f t="shared" si="520"/>
        <v>4.1191619876594912</v>
      </c>
      <c r="AL361">
        <f t="shared" si="521"/>
        <v>236</v>
      </c>
      <c r="AM361">
        <f t="shared" si="522"/>
        <v>0</v>
      </c>
      <c r="AN361">
        <f t="shared" si="523"/>
        <v>38</v>
      </c>
      <c r="AP361">
        <f t="shared" si="524"/>
        <v>1.6762954909239476</v>
      </c>
      <c r="AQ361">
        <f t="shared" si="525"/>
        <v>2.9256875552957608E-2</v>
      </c>
      <c r="AR361" t="str">
        <f t="shared" si="526"/>
        <v>POSITIF</v>
      </c>
      <c r="AS361">
        <f t="shared" si="527"/>
        <v>1</v>
      </c>
      <c r="AT361">
        <f t="shared" si="528"/>
        <v>40</v>
      </c>
      <c r="AU361">
        <f t="shared" si="529"/>
        <v>34</v>
      </c>
      <c r="AV361">
        <f t="shared" si="530"/>
        <v>1.0035181712266696</v>
      </c>
      <c r="AW361" s="4">
        <f t="shared" si="531"/>
        <v>4.1813257134444566E-2</v>
      </c>
      <c r="AX361">
        <f t="shared" si="532"/>
        <v>1.7514696191497609E-2</v>
      </c>
      <c r="AY361">
        <f t="shared" si="533"/>
        <v>0.27343873433083449</v>
      </c>
      <c r="AZ361" s="4">
        <f t="shared" si="534"/>
        <v>1.1393280597118104E-2</v>
      </c>
      <c r="BA361">
        <f t="shared" si="535"/>
        <v>364169.95377394045</v>
      </c>
      <c r="BB361" t="s">
        <v>191</v>
      </c>
      <c r="BC361">
        <f t="shared" si="536"/>
        <v>1.6702754160621683E-2</v>
      </c>
      <c r="BD361">
        <f t="shared" si="537"/>
        <v>215.83856972044694</v>
      </c>
      <c r="BE361">
        <f t="shared" si="538"/>
        <v>23.43748110311742</v>
      </c>
      <c r="BF361">
        <f t="shared" si="539"/>
        <v>-2.1975817877980738E-3</v>
      </c>
      <c r="BG361">
        <f t="shared" si="540"/>
        <v>23.435283521329623</v>
      </c>
      <c r="BH361" s="19">
        <f t="shared" si="541"/>
        <v>0.13918665186472079</v>
      </c>
      <c r="BI361">
        <f t="shared" si="542"/>
        <v>11.752590332692488</v>
      </c>
      <c r="BJ361">
        <f t="shared" si="543"/>
        <v>19.173590332692488</v>
      </c>
      <c r="BK361">
        <f t="shared" si="544"/>
        <v>48.528935728508984</v>
      </c>
      <c r="BL361">
        <f t="shared" si="545"/>
        <v>0.8469897109511948</v>
      </c>
      <c r="BM361">
        <f t="shared" si="546"/>
        <v>239.07491926187834</v>
      </c>
      <c r="BN361">
        <f t="shared" si="547"/>
        <v>15.938327950791889</v>
      </c>
      <c r="BO361">
        <f t="shared" si="548"/>
        <v>15</v>
      </c>
      <c r="BP361">
        <f t="shared" si="549"/>
        <v>56</v>
      </c>
      <c r="BQ361">
        <f t="shared" si="550"/>
        <v>17</v>
      </c>
      <c r="BR361">
        <f t="shared" si="551"/>
        <v>-17.624615101459039</v>
      </c>
      <c r="BS361" t="str">
        <f t="shared" si="552"/>
        <v>NEGATIF</v>
      </c>
      <c r="BT361">
        <f t="shared" si="553"/>
        <v>-0.30760756291717467</v>
      </c>
      <c r="BU361">
        <f t="shared" si="554"/>
        <v>17</v>
      </c>
      <c r="BV361">
        <f t="shared" si="555"/>
        <v>-2078</v>
      </c>
      <c r="BW361">
        <f t="shared" si="556"/>
        <v>31</v>
      </c>
      <c r="BX361" t="str">
        <f t="shared" si="557"/>
        <v>NEGATIF</v>
      </c>
      <c r="BY361">
        <f t="shared" si="558"/>
        <v>62.139925011265106</v>
      </c>
      <c r="BZ361">
        <f t="shared" si="559"/>
        <v>242.13992501126512</v>
      </c>
      <c r="CA361">
        <f t="shared" si="560"/>
        <v>36.123959019868678</v>
      </c>
      <c r="CB361" t="str">
        <f t="shared" si="567"/>
        <v>POSITIF</v>
      </c>
      <c r="CC361">
        <f t="shared" si="568"/>
        <v>36</v>
      </c>
      <c r="CD361">
        <f t="shared" si="569"/>
        <v>7</v>
      </c>
      <c r="CE361">
        <f t="shared" si="570"/>
        <v>26</v>
      </c>
      <c r="CG361">
        <f t="shared" si="561"/>
        <v>4.1726445000593886</v>
      </c>
      <c r="CH361">
        <f t="shared" si="562"/>
        <v>0.40902285858557269</v>
      </c>
      <c r="CI361">
        <f t="shared" si="563"/>
        <v>0.40906121362335163</v>
      </c>
    </row>
    <row r="362" spans="1:87">
      <c r="A362">
        <f t="shared" ref="A362:F362" si="721">A68</f>
        <v>7.0027777777777782</v>
      </c>
      <c r="B362">
        <f t="shared" si="721"/>
        <v>111.315</v>
      </c>
      <c r="C362">
        <f t="shared" si="721"/>
        <v>7</v>
      </c>
      <c r="D362">
        <f t="shared" si="721"/>
        <v>2013</v>
      </c>
      <c r="E362">
        <f t="shared" si="721"/>
        <v>12</v>
      </c>
      <c r="F362">
        <f t="shared" si="721"/>
        <v>2</v>
      </c>
      <c r="G362">
        <f t="shared" si="494"/>
        <v>0.12222152900771403</v>
      </c>
      <c r="H362">
        <f t="shared" ref="H362:J362" si="722">H68</f>
        <v>14</v>
      </c>
      <c r="I362">
        <f t="shared" si="722"/>
        <v>15</v>
      </c>
      <c r="J362">
        <f t="shared" si="722"/>
        <v>14.25</v>
      </c>
      <c r="L362">
        <f t="shared" ref="L362:M362" si="723">L68</f>
        <v>20</v>
      </c>
      <c r="M362">
        <f t="shared" si="723"/>
        <v>-13</v>
      </c>
      <c r="N362">
        <f t="shared" si="497"/>
        <v>2456628.8020833335</v>
      </c>
      <c r="O362">
        <f t="shared" si="498"/>
        <v>7.9269203913977097E-4</v>
      </c>
      <c r="P362">
        <f t="shared" si="499"/>
        <v>2456628.8028760254</v>
      </c>
      <c r="Q362">
        <f t="shared" si="500"/>
        <v>0.13918693705750687</v>
      </c>
      <c r="R362">
        <f t="shared" si="501"/>
        <v>239.81421954775078</v>
      </c>
      <c r="S362">
        <f t="shared" si="502"/>
        <v>314.8001596777176</v>
      </c>
      <c r="T362">
        <f t="shared" si="503"/>
        <v>4.1855477242087975</v>
      </c>
      <c r="U362">
        <f t="shared" si="504"/>
        <v>5.4942992721800632</v>
      </c>
      <c r="V362">
        <f t="shared" si="505"/>
        <v>215.83369918571952</v>
      </c>
      <c r="W362">
        <f t="shared" si="506"/>
        <v>3.7670086875498101</v>
      </c>
      <c r="X362">
        <f t="shared" si="507"/>
        <v>251.30276882484486</v>
      </c>
      <c r="Y362">
        <f t="shared" si="508"/>
        <v>4.3860607353717036</v>
      </c>
      <c r="Z362">
        <f t="shared" si="509"/>
        <v>328.12350648004303</v>
      </c>
      <c r="AA362">
        <f t="shared" si="510"/>
        <v>5.7268355412657002</v>
      </c>
      <c r="AB362">
        <f t="shared" si="511"/>
        <v>-16805.456527809853</v>
      </c>
      <c r="AC362">
        <f t="shared" si="512"/>
        <v>109.56584559409517</v>
      </c>
      <c r="AD362">
        <f t="shared" si="513"/>
        <v>1999.8955722981264</v>
      </c>
      <c r="AE362">
        <f t="shared" si="514"/>
        <v>-658.0371487303978</v>
      </c>
      <c r="AF362">
        <f t="shared" si="515"/>
        <v>-110.2354816352161</v>
      </c>
      <c r="AG362">
        <f t="shared" si="516"/>
        <v>1821.722469203404</v>
      </c>
      <c r="AH362">
        <f t="shared" si="517"/>
        <v>-13642.545271079844</v>
      </c>
      <c r="AI362">
        <f t="shared" si="518"/>
        <v>-3.7895959086332898</v>
      </c>
      <c r="AJ362">
        <f t="shared" si="519"/>
        <v>236.02462363911749</v>
      </c>
      <c r="AK362">
        <f t="shared" si="520"/>
        <v>4.1194067982830411</v>
      </c>
      <c r="AL362">
        <f t="shared" si="521"/>
        <v>236</v>
      </c>
      <c r="AM362">
        <f t="shared" si="522"/>
        <v>1</v>
      </c>
      <c r="AN362">
        <f t="shared" si="523"/>
        <v>28</v>
      </c>
      <c r="AP362">
        <f t="shared" si="524"/>
        <v>1.670278300453951</v>
      </c>
      <c r="AQ362">
        <f t="shared" si="525"/>
        <v>2.9151855767536542E-2</v>
      </c>
      <c r="AR362" t="str">
        <f t="shared" si="526"/>
        <v>POSITIF</v>
      </c>
      <c r="AS362">
        <f t="shared" si="527"/>
        <v>1</v>
      </c>
      <c r="AT362">
        <f t="shared" si="528"/>
        <v>40</v>
      </c>
      <c r="AU362">
        <f t="shared" si="529"/>
        <v>13</v>
      </c>
      <c r="AV362">
        <f t="shared" si="530"/>
        <v>1.0036292888585225</v>
      </c>
      <c r="AW362" s="4">
        <f t="shared" si="531"/>
        <v>4.1817887035771772E-2</v>
      </c>
      <c r="AX362">
        <f t="shared" si="532"/>
        <v>1.7516635560030462E-2</v>
      </c>
      <c r="AY362">
        <f t="shared" si="533"/>
        <v>0.27346900880786851</v>
      </c>
      <c r="AZ362" s="4">
        <f t="shared" si="534"/>
        <v>1.1394542033661187E-2</v>
      </c>
      <c r="BA362">
        <f t="shared" si="535"/>
        <v>364129.6385248978</v>
      </c>
      <c r="BB362" t="s">
        <v>191</v>
      </c>
      <c r="BC362">
        <f t="shared" si="536"/>
        <v>1.6702754148643584E-2</v>
      </c>
      <c r="BD362">
        <f t="shared" si="537"/>
        <v>215.83801811873829</v>
      </c>
      <c r="BE362">
        <f t="shared" si="538"/>
        <v>23.437481099408725</v>
      </c>
      <c r="BF362">
        <f t="shared" si="539"/>
        <v>-2.1976306608479674E-3</v>
      </c>
      <c r="BG362">
        <f t="shared" si="540"/>
        <v>23.435283468747876</v>
      </c>
      <c r="BH362" s="19">
        <f t="shared" si="541"/>
        <v>0.13918693705750687</v>
      </c>
      <c r="BI362">
        <f t="shared" si="542"/>
        <v>12.00327481040731</v>
      </c>
      <c r="BJ362">
        <f t="shared" si="543"/>
        <v>19.424274810407312</v>
      </c>
      <c r="BK362">
        <f t="shared" si="544"/>
        <v>52.276632363757464</v>
      </c>
      <c r="BL362">
        <f t="shared" si="545"/>
        <v>0.91239935660219373</v>
      </c>
      <c r="BM362">
        <f t="shared" si="546"/>
        <v>239.08748979235222</v>
      </c>
      <c r="BN362">
        <f t="shared" si="547"/>
        <v>15.939165986156814</v>
      </c>
      <c r="BO362">
        <f t="shared" si="548"/>
        <v>15</v>
      </c>
      <c r="BP362">
        <f t="shared" si="549"/>
        <v>56</v>
      </c>
      <c r="BQ362">
        <f t="shared" si="550"/>
        <v>20</v>
      </c>
      <c r="BR362">
        <f t="shared" si="551"/>
        <v>-17.633736604010583</v>
      </c>
      <c r="BS362" t="str">
        <f t="shared" si="552"/>
        <v>NEGATIF</v>
      </c>
      <c r="BT362">
        <f t="shared" si="553"/>
        <v>-0.30776676316942819</v>
      </c>
      <c r="BU362">
        <f t="shared" si="554"/>
        <v>17</v>
      </c>
      <c r="BV362">
        <f t="shared" si="555"/>
        <v>-2079</v>
      </c>
      <c r="BW362">
        <f t="shared" si="556"/>
        <v>58</v>
      </c>
      <c r="BX362" t="str">
        <f t="shared" si="557"/>
        <v>NEGATIF</v>
      </c>
      <c r="BY362">
        <f t="shared" si="558"/>
        <v>63.74850932304718</v>
      </c>
      <c r="BZ362">
        <f t="shared" si="559"/>
        <v>243.74850932304719</v>
      </c>
      <c r="CA362">
        <f t="shared" si="560"/>
        <v>32.80748367145145</v>
      </c>
      <c r="CB362" t="str">
        <f t="shared" si="567"/>
        <v>POSITIF</v>
      </c>
      <c r="CC362">
        <f t="shared" si="568"/>
        <v>32</v>
      </c>
      <c r="CD362">
        <f t="shared" si="569"/>
        <v>48</v>
      </c>
      <c r="CE362">
        <f t="shared" si="570"/>
        <v>26</v>
      </c>
      <c r="CG362">
        <f t="shared" si="561"/>
        <v>4.1728638972048797</v>
      </c>
      <c r="CH362">
        <f t="shared" si="562"/>
        <v>0.40902285766784807</v>
      </c>
      <c r="CI362">
        <f t="shared" si="563"/>
        <v>0.40906121355862268</v>
      </c>
    </row>
    <row r="363" spans="1:87">
      <c r="A363">
        <f t="shared" ref="A363:F363" si="724">A69</f>
        <v>7.0027777777777782</v>
      </c>
      <c r="B363">
        <f t="shared" si="724"/>
        <v>111.315</v>
      </c>
      <c r="C363">
        <f t="shared" si="724"/>
        <v>7</v>
      </c>
      <c r="D363">
        <f t="shared" si="724"/>
        <v>2013</v>
      </c>
      <c r="E363">
        <f t="shared" si="724"/>
        <v>12</v>
      </c>
      <c r="F363">
        <f t="shared" si="724"/>
        <v>2</v>
      </c>
      <c r="G363">
        <f t="shared" si="494"/>
        <v>0.12222152900771403</v>
      </c>
      <c r="H363">
        <f t="shared" ref="H363:J363" si="725">H69</f>
        <v>14</v>
      </c>
      <c r="I363">
        <f t="shared" si="725"/>
        <v>30</v>
      </c>
      <c r="J363">
        <f t="shared" si="725"/>
        <v>14.5</v>
      </c>
      <c r="L363">
        <f t="shared" ref="L363:M363" si="726">L69</f>
        <v>20</v>
      </c>
      <c r="M363">
        <f t="shared" si="726"/>
        <v>-13</v>
      </c>
      <c r="N363">
        <f t="shared" si="497"/>
        <v>2456628.8125</v>
      </c>
      <c r="O363">
        <f t="shared" si="498"/>
        <v>7.9269203913977097E-4</v>
      </c>
      <c r="P363">
        <f t="shared" si="499"/>
        <v>2456628.8132926919</v>
      </c>
      <c r="Q363">
        <f t="shared" si="500"/>
        <v>0.13918722225029295</v>
      </c>
      <c r="R363">
        <f t="shared" si="501"/>
        <v>239.81421954775078</v>
      </c>
      <c r="S363">
        <f t="shared" si="502"/>
        <v>314.93625334698299</v>
      </c>
      <c r="T363">
        <f t="shared" si="503"/>
        <v>4.1855477242087975</v>
      </c>
      <c r="U363">
        <f t="shared" si="504"/>
        <v>5.4966745547998652</v>
      </c>
      <c r="V363">
        <f t="shared" si="505"/>
        <v>215.8331475823739</v>
      </c>
      <c r="W363">
        <f t="shared" si="506"/>
        <v>3.7669990602552637</v>
      </c>
      <c r="X363">
        <f t="shared" si="507"/>
        <v>251.3130359844572</v>
      </c>
      <c r="Y363">
        <f t="shared" si="508"/>
        <v>4.386239931111767</v>
      </c>
      <c r="Z363">
        <f t="shared" si="509"/>
        <v>328.13377314940863</v>
      </c>
      <c r="AA363">
        <f t="shared" si="510"/>
        <v>5.727014728449344</v>
      </c>
      <c r="AB363">
        <f t="shared" si="511"/>
        <v>-16767.518448959327</v>
      </c>
      <c r="AC363">
        <f t="shared" si="512"/>
        <v>108.94231541013413</v>
      </c>
      <c r="AD363">
        <f t="shared" si="513"/>
        <v>2025.5863910337487</v>
      </c>
      <c r="AE363">
        <f t="shared" si="514"/>
        <v>-659.18249510286194</v>
      </c>
      <c r="AF363">
        <f t="shared" si="515"/>
        <v>-110.65918230088221</v>
      </c>
      <c r="AG363">
        <f t="shared" si="516"/>
        <v>1810.0678635063082</v>
      </c>
      <c r="AH363">
        <f t="shared" si="517"/>
        <v>-13592.763556412878</v>
      </c>
      <c r="AI363">
        <f t="shared" si="518"/>
        <v>-3.7757676545591328</v>
      </c>
      <c r="AJ363">
        <f t="shared" si="519"/>
        <v>236.03845189319165</v>
      </c>
      <c r="AK363">
        <f t="shared" si="520"/>
        <v>4.119648146846437</v>
      </c>
      <c r="AL363">
        <f t="shared" si="521"/>
        <v>236</v>
      </c>
      <c r="AM363">
        <f t="shared" si="522"/>
        <v>2</v>
      </c>
      <c r="AN363">
        <f t="shared" si="523"/>
        <v>18</v>
      </c>
      <c r="AP363">
        <f t="shared" si="524"/>
        <v>1.6627440499017374</v>
      </c>
      <c r="AQ363">
        <f t="shared" si="525"/>
        <v>2.9020358288730216E-2</v>
      </c>
      <c r="AR363" t="str">
        <f t="shared" si="526"/>
        <v>POSITIF</v>
      </c>
      <c r="AS363">
        <f t="shared" si="527"/>
        <v>1</v>
      </c>
      <c r="AT363">
        <f t="shared" si="528"/>
        <v>39</v>
      </c>
      <c r="AU363">
        <f t="shared" si="529"/>
        <v>45</v>
      </c>
      <c r="AV363">
        <f t="shared" si="530"/>
        <v>1.003740132905395</v>
      </c>
      <c r="AW363" s="4">
        <f t="shared" si="531"/>
        <v>4.1822505537724791E-2</v>
      </c>
      <c r="AX363">
        <f t="shared" si="532"/>
        <v>1.7518570153604619E-2</v>
      </c>
      <c r="AY363">
        <f t="shared" si="533"/>
        <v>0.27349920874454831</v>
      </c>
      <c r="AZ363" s="4">
        <f t="shared" si="534"/>
        <v>1.139580036435618E-2</v>
      </c>
      <c r="BA363">
        <f t="shared" si="535"/>
        <v>364089.43143045111</v>
      </c>
      <c r="BB363" t="s">
        <v>191</v>
      </c>
      <c r="BC363">
        <f t="shared" si="536"/>
        <v>1.6702754136665488E-2</v>
      </c>
      <c r="BD363">
        <f t="shared" si="537"/>
        <v>215.83746651702964</v>
      </c>
      <c r="BE363">
        <f t="shared" si="538"/>
        <v>23.437481095700029</v>
      </c>
      <c r="BF363">
        <f t="shared" si="539"/>
        <v>-2.1976795175485992E-3</v>
      </c>
      <c r="BG363">
        <f t="shared" si="540"/>
        <v>23.435283416182482</v>
      </c>
      <c r="BH363" s="19">
        <f t="shared" si="541"/>
        <v>0.13918722225029295</v>
      </c>
      <c r="BI363">
        <f t="shared" si="542"/>
        <v>12.253959288122132</v>
      </c>
      <c r="BJ363">
        <f t="shared" si="543"/>
        <v>19.674959288122132</v>
      </c>
      <c r="BK363">
        <f t="shared" si="544"/>
        <v>56.024506572008484</v>
      </c>
      <c r="BL363">
        <f t="shared" si="545"/>
        <v>0.97781210148674969</v>
      </c>
      <c r="BM363">
        <f t="shared" si="546"/>
        <v>239.09988274982348</v>
      </c>
      <c r="BN363">
        <f t="shared" si="547"/>
        <v>15.939992183321566</v>
      </c>
      <c r="BO363">
        <f t="shared" si="548"/>
        <v>15</v>
      </c>
      <c r="BP363">
        <f t="shared" si="549"/>
        <v>56</v>
      </c>
      <c r="BQ363">
        <f t="shared" si="550"/>
        <v>23</v>
      </c>
      <c r="BR363">
        <f t="shared" si="551"/>
        <v>-17.644286225759384</v>
      </c>
      <c r="BS363" t="str">
        <f t="shared" si="552"/>
        <v>NEGATIF</v>
      </c>
      <c r="BT363">
        <f t="shared" si="553"/>
        <v>-0.30795088880378479</v>
      </c>
      <c r="BU363">
        <f t="shared" si="554"/>
        <v>17</v>
      </c>
      <c r="BV363">
        <f t="shared" si="555"/>
        <v>-2079</v>
      </c>
      <c r="BW363">
        <f t="shared" si="556"/>
        <v>20</v>
      </c>
      <c r="BX363" t="str">
        <f t="shared" si="557"/>
        <v>NEGATIF</v>
      </c>
      <c r="BY363">
        <f t="shared" si="558"/>
        <v>65.163036331267179</v>
      </c>
      <c r="BZ363">
        <f t="shared" si="559"/>
        <v>245.16303633126716</v>
      </c>
      <c r="CA363">
        <f t="shared" si="560"/>
        <v>29.447245225837641</v>
      </c>
      <c r="CB363" t="str">
        <f t="shared" si="567"/>
        <v>POSITIF</v>
      </c>
      <c r="CC363">
        <f t="shared" si="568"/>
        <v>29</v>
      </c>
      <c r="CD363">
        <f t="shared" si="569"/>
        <v>26</v>
      </c>
      <c r="CE363">
        <f t="shared" si="570"/>
        <v>50</v>
      </c>
      <c r="CG363">
        <f t="shared" si="561"/>
        <v>4.1730801951168131</v>
      </c>
      <c r="CH363">
        <f t="shared" si="562"/>
        <v>0.40902285675040889</v>
      </c>
      <c r="CI363">
        <f t="shared" si="563"/>
        <v>0.40906121349389374</v>
      </c>
    </row>
    <row r="364" spans="1:87">
      <c r="A364">
        <f t="shared" ref="A364:F364" si="727">A70</f>
        <v>7.0027777777777782</v>
      </c>
      <c r="B364">
        <f t="shared" si="727"/>
        <v>111.315</v>
      </c>
      <c r="C364">
        <f t="shared" si="727"/>
        <v>7</v>
      </c>
      <c r="D364">
        <f t="shared" si="727"/>
        <v>2013</v>
      </c>
      <c r="E364">
        <f t="shared" si="727"/>
        <v>12</v>
      </c>
      <c r="F364">
        <f t="shared" si="727"/>
        <v>2</v>
      </c>
      <c r="G364">
        <f t="shared" si="494"/>
        <v>0.12222152900771403</v>
      </c>
      <c r="H364">
        <f t="shared" ref="H364:J364" si="728">H70</f>
        <v>14</v>
      </c>
      <c r="I364">
        <f t="shared" si="728"/>
        <v>45</v>
      </c>
      <c r="J364">
        <f t="shared" si="728"/>
        <v>14.75</v>
      </c>
      <c r="L364">
        <f t="shared" ref="L364:M364" si="729">L70</f>
        <v>20</v>
      </c>
      <c r="M364">
        <f t="shared" si="729"/>
        <v>-13</v>
      </c>
      <c r="N364">
        <f t="shared" si="497"/>
        <v>2456628.822916667</v>
      </c>
      <c r="O364">
        <f t="shared" si="498"/>
        <v>7.9269203913977097E-4</v>
      </c>
      <c r="P364">
        <f t="shared" si="499"/>
        <v>2456628.8237093589</v>
      </c>
      <c r="Q364">
        <f t="shared" si="500"/>
        <v>0.13918750744309177</v>
      </c>
      <c r="R364">
        <f t="shared" si="501"/>
        <v>239.81421954775078</v>
      </c>
      <c r="S364">
        <f t="shared" si="502"/>
        <v>315.07234702231654</v>
      </c>
      <c r="T364">
        <f t="shared" si="503"/>
        <v>4.1855477242087975</v>
      </c>
      <c r="U364">
        <f t="shared" si="504"/>
        <v>5.4990498375255754</v>
      </c>
      <c r="V364">
        <f t="shared" si="505"/>
        <v>215.8325959790036</v>
      </c>
      <c r="W364">
        <f t="shared" si="506"/>
        <v>3.7669894329602869</v>
      </c>
      <c r="X364">
        <f t="shared" si="507"/>
        <v>251.32330314452793</v>
      </c>
      <c r="Y364">
        <f t="shared" si="508"/>
        <v>4.3864191268598303</v>
      </c>
      <c r="Z364">
        <f t="shared" si="509"/>
        <v>328.14403981923351</v>
      </c>
      <c r="AA364">
        <f t="shared" si="510"/>
        <v>5.7271939156410028</v>
      </c>
      <c r="AB364">
        <f t="shared" si="511"/>
        <v>-16729.489946338781</v>
      </c>
      <c r="AC364">
        <f t="shared" si="512"/>
        <v>108.30730119149629</v>
      </c>
      <c r="AD364">
        <f t="shared" si="513"/>
        <v>2050.4231356249747</v>
      </c>
      <c r="AE364">
        <f t="shared" si="514"/>
        <v>-660.25836133098323</v>
      </c>
      <c r="AF364">
        <f t="shared" si="515"/>
        <v>-111.08798136679948</v>
      </c>
      <c r="AG364">
        <f t="shared" si="516"/>
        <v>1798.399150530136</v>
      </c>
      <c r="AH364">
        <f t="shared" si="517"/>
        <v>-13543.706701689956</v>
      </c>
      <c r="AI364">
        <f t="shared" si="518"/>
        <v>-3.7621407504694324</v>
      </c>
      <c r="AJ364">
        <f t="shared" si="519"/>
        <v>236.05207879728135</v>
      </c>
      <c r="AK364">
        <f t="shared" si="520"/>
        <v>4.1198859811896558</v>
      </c>
      <c r="AL364">
        <f t="shared" si="521"/>
        <v>236</v>
      </c>
      <c r="AM364">
        <f t="shared" si="522"/>
        <v>3</v>
      </c>
      <c r="AN364">
        <f t="shared" si="523"/>
        <v>7</v>
      </c>
      <c r="AP364">
        <f t="shared" si="524"/>
        <v>1.6798230583920937</v>
      </c>
      <c r="AQ364">
        <f t="shared" si="525"/>
        <v>2.9318443219862999E-2</v>
      </c>
      <c r="AR364" t="str">
        <f t="shared" si="526"/>
        <v>POSITIF</v>
      </c>
      <c r="AS364">
        <f t="shared" si="527"/>
        <v>1</v>
      </c>
      <c r="AT364">
        <f t="shared" si="528"/>
        <v>40</v>
      </c>
      <c r="AU364">
        <f t="shared" si="529"/>
        <v>47</v>
      </c>
      <c r="AV364">
        <f t="shared" si="530"/>
        <v>1.0038507025021031</v>
      </c>
      <c r="AW364" s="4">
        <f t="shared" si="531"/>
        <v>4.1827112604254292E-2</v>
      </c>
      <c r="AX364">
        <f t="shared" si="532"/>
        <v>1.7520499957119778E-2</v>
      </c>
      <c r="AY364">
        <f t="shared" si="533"/>
        <v>0.27352933390515793</v>
      </c>
      <c r="AZ364" s="4">
        <f t="shared" si="534"/>
        <v>1.1397055579381581E-2</v>
      </c>
      <c r="BA364">
        <f t="shared" si="535"/>
        <v>364049.33273562556</v>
      </c>
      <c r="BB364" t="s">
        <v>191</v>
      </c>
      <c r="BC364">
        <f t="shared" si="536"/>
        <v>1.6702754124687389E-2</v>
      </c>
      <c r="BD364">
        <f t="shared" si="537"/>
        <v>215.83691491529632</v>
      </c>
      <c r="BE364">
        <f t="shared" si="538"/>
        <v>23.437481091991334</v>
      </c>
      <c r="BF364">
        <f t="shared" si="539"/>
        <v>-2.1977283578977222E-3</v>
      </c>
      <c r="BG364">
        <f t="shared" si="540"/>
        <v>23.435283363633435</v>
      </c>
      <c r="BH364" s="19">
        <f t="shared" si="541"/>
        <v>0.13918750744309177</v>
      </c>
      <c r="BI364">
        <f t="shared" si="542"/>
        <v>12.504643777028347</v>
      </c>
      <c r="BJ364">
        <f t="shared" si="543"/>
        <v>19.925643777028348</v>
      </c>
      <c r="BK364">
        <f t="shared" si="544"/>
        <v>59.772561207972068</v>
      </c>
      <c r="BL364">
        <f t="shared" si="545"/>
        <v>1.0432279954289516</v>
      </c>
      <c r="BM364">
        <f t="shared" si="546"/>
        <v>239.11209544745316</v>
      </c>
      <c r="BN364">
        <f t="shared" si="547"/>
        <v>15.940806363163544</v>
      </c>
      <c r="BO364">
        <f t="shared" si="548"/>
        <v>15</v>
      </c>
      <c r="BP364">
        <f t="shared" si="549"/>
        <v>56</v>
      </c>
      <c r="BQ364">
        <f t="shared" si="550"/>
        <v>26</v>
      </c>
      <c r="BR364">
        <f t="shared" si="551"/>
        <v>-17.630852645638679</v>
      </c>
      <c r="BS364" t="str">
        <f t="shared" si="552"/>
        <v>NEGATIF</v>
      </c>
      <c r="BT364">
        <f t="shared" si="553"/>
        <v>-0.30771642860034804</v>
      </c>
      <c r="BU364">
        <f t="shared" si="554"/>
        <v>17</v>
      </c>
      <c r="BV364">
        <f t="shared" si="555"/>
        <v>-2078</v>
      </c>
      <c r="BW364">
        <f t="shared" si="556"/>
        <v>8</v>
      </c>
      <c r="BX364" t="str">
        <f t="shared" si="557"/>
        <v>NEGATIF</v>
      </c>
      <c r="BY364">
        <f t="shared" si="558"/>
        <v>66.437266305484016</v>
      </c>
      <c r="BZ364">
        <f t="shared" si="559"/>
        <v>246.437266305484</v>
      </c>
      <c r="CA364">
        <f t="shared" si="560"/>
        <v>26.057984351475469</v>
      </c>
      <c r="CB364" t="str">
        <f t="shared" si="567"/>
        <v>POSITIF</v>
      </c>
      <c r="CC364">
        <f t="shared" si="568"/>
        <v>26</v>
      </c>
      <c r="CD364">
        <f t="shared" si="569"/>
        <v>3</v>
      </c>
      <c r="CE364">
        <f t="shared" si="570"/>
        <v>28</v>
      </c>
      <c r="CG364">
        <f t="shared" si="561"/>
        <v>4.1732933469010014</v>
      </c>
      <c r="CH364">
        <f t="shared" si="562"/>
        <v>0.40902285583325498</v>
      </c>
      <c r="CI364">
        <f t="shared" si="563"/>
        <v>0.40906121342916474</v>
      </c>
    </row>
    <row r="365" spans="1:87">
      <c r="A365">
        <f t="shared" ref="A365:F365" si="730">A71</f>
        <v>7.0027777777777782</v>
      </c>
      <c r="B365">
        <f t="shared" si="730"/>
        <v>111.315</v>
      </c>
      <c r="C365">
        <f t="shared" si="730"/>
        <v>7</v>
      </c>
      <c r="D365">
        <f t="shared" si="730"/>
        <v>2013</v>
      </c>
      <c r="E365">
        <f t="shared" si="730"/>
        <v>12</v>
      </c>
      <c r="F365">
        <f t="shared" si="730"/>
        <v>2</v>
      </c>
      <c r="G365">
        <f t="shared" si="494"/>
        <v>0.12222152900771403</v>
      </c>
      <c r="H365">
        <f t="shared" ref="H365:J365" si="731">H71</f>
        <v>15</v>
      </c>
      <c r="I365">
        <f t="shared" si="731"/>
        <v>0</v>
      </c>
      <c r="J365">
        <f t="shared" si="731"/>
        <v>15</v>
      </c>
      <c r="L365">
        <f t="shared" ref="L365:M365" si="732">L71</f>
        <v>20</v>
      </c>
      <c r="M365">
        <f t="shared" si="732"/>
        <v>-13</v>
      </c>
      <c r="N365">
        <f t="shared" si="497"/>
        <v>2456628.8333333335</v>
      </c>
      <c r="O365">
        <f t="shared" si="498"/>
        <v>7.9269203913977097E-4</v>
      </c>
      <c r="P365">
        <f t="shared" si="499"/>
        <v>2456628.8341260254</v>
      </c>
      <c r="Q365">
        <f t="shared" si="500"/>
        <v>0.13918779263587785</v>
      </c>
      <c r="R365">
        <f t="shared" si="501"/>
        <v>239.81421954775078</v>
      </c>
      <c r="S365">
        <f t="shared" si="502"/>
        <v>315.20844069158193</v>
      </c>
      <c r="T365">
        <f t="shared" si="503"/>
        <v>4.1855477242087975</v>
      </c>
      <c r="U365">
        <f t="shared" si="504"/>
        <v>5.5014251201453765</v>
      </c>
      <c r="V365">
        <f t="shared" si="505"/>
        <v>215.83204437565792</v>
      </c>
      <c r="W365">
        <f t="shared" si="506"/>
        <v>3.7669798056657395</v>
      </c>
      <c r="X365">
        <f t="shared" si="507"/>
        <v>251.33357030414027</v>
      </c>
      <c r="Y365">
        <f t="shared" si="508"/>
        <v>4.3865983225998937</v>
      </c>
      <c r="Z365">
        <f t="shared" si="509"/>
        <v>328.1543064885991</v>
      </c>
      <c r="AA365">
        <f t="shared" si="510"/>
        <v>5.7273731028246466</v>
      </c>
      <c r="AB365">
        <f t="shared" si="511"/>
        <v>-16691.371237894909</v>
      </c>
      <c r="AC365">
        <f t="shared" si="512"/>
        <v>107.66086993404315</v>
      </c>
      <c r="AD365">
        <f t="shared" si="513"/>
        <v>2074.3953316034963</v>
      </c>
      <c r="AE365">
        <f t="shared" si="514"/>
        <v>-661.26463391835591</v>
      </c>
      <c r="AF365">
        <f t="shared" si="515"/>
        <v>-111.52186774112519</v>
      </c>
      <c r="AG365">
        <f t="shared" si="516"/>
        <v>1786.7164195162659</v>
      </c>
      <c r="AH365">
        <f t="shared" si="517"/>
        <v>-13495.385118500584</v>
      </c>
      <c r="AI365">
        <f t="shared" si="518"/>
        <v>-3.7487180884723843</v>
      </c>
      <c r="AJ365">
        <f t="shared" si="519"/>
        <v>236.06550145927841</v>
      </c>
      <c r="AK365">
        <f t="shared" si="520"/>
        <v>4.1201202508358872</v>
      </c>
      <c r="AL365">
        <f t="shared" si="521"/>
        <v>236</v>
      </c>
      <c r="AM365">
        <f t="shared" si="522"/>
        <v>3</v>
      </c>
      <c r="AN365">
        <f t="shared" si="523"/>
        <v>55</v>
      </c>
      <c r="AP365">
        <f t="shared" si="524"/>
        <v>1.6776164074741866</v>
      </c>
      <c r="AQ365">
        <f t="shared" si="525"/>
        <v>2.9279929895903365E-2</v>
      </c>
      <c r="AR365" t="str">
        <f t="shared" si="526"/>
        <v>POSITIF</v>
      </c>
      <c r="AS365">
        <f t="shared" si="527"/>
        <v>1</v>
      </c>
      <c r="AT365">
        <f t="shared" si="528"/>
        <v>40</v>
      </c>
      <c r="AU365">
        <f t="shared" si="529"/>
        <v>39</v>
      </c>
      <c r="AV365">
        <f t="shared" si="530"/>
        <v>1.00396099677035</v>
      </c>
      <c r="AW365" s="4">
        <f t="shared" si="531"/>
        <v>4.1831708198764583E-2</v>
      </c>
      <c r="AX365">
        <f t="shared" si="532"/>
        <v>1.7522424955246765E-2</v>
      </c>
      <c r="AY365">
        <f t="shared" si="533"/>
        <v>0.27355938405040853</v>
      </c>
      <c r="AZ365" s="4">
        <f t="shared" si="534"/>
        <v>1.1398307668767023E-2</v>
      </c>
      <c r="BA365">
        <f t="shared" si="535"/>
        <v>364009.34269013192</v>
      </c>
      <c r="BB365" t="s">
        <v>191</v>
      </c>
      <c r="BC365">
        <f t="shared" si="536"/>
        <v>1.6702754112709293E-2</v>
      </c>
      <c r="BD365">
        <f t="shared" si="537"/>
        <v>215.83636331358767</v>
      </c>
      <c r="BE365">
        <f t="shared" si="538"/>
        <v>23.437481088282638</v>
      </c>
      <c r="BF365">
        <f t="shared" si="539"/>
        <v>-2.1977771818865524E-3</v>
      </c>
      <c r="BG365">
        <f t="shared" si="540"/>
        <v>23.435283311100751</v>
      </c>
      <c r="BH365" s="19">
        <f t="shared" si="541"/>
        <v>0.13918779263587785</v>
      </c>
      <c r="BI365">
        <f t="shared" si="542"/>
        <v>12.755328254743169</v>
      </c>
      <c r="BJ365">
        <f t="shared" si="543"/>
        <v>20.176328254743169</v>
      </c>
      <c r="BK365">
        <f t="shared" si="544"/>
        <v>63.520798536353375</v>
      </c>
      <c r="BL365">
        <f t="shared" si="545"/>
        <v>1.1086470779553614</v>
      </c>
      <c r="BM365">
        <f t="shared" si="546"/>
        <v>239.12412528479416</v>
      </c>
      <c r="BN365">
        <f t="shared" si="547"/>
        <v>15.94160835231961</v>
      </c>
      <c r="BO365">
        <f t="shared" si="548"/>
        <v>15</v>
      </c>
      <c r="BP365">
        <f t="shared" si="549"/>
        <v>56</v>
      </c>
      <c r="BQ365">
        <f t="shared" si="550"/>
        <v>29</v>
      </c>
      <c r="BR365">
        <f t="shared" si="551"/>
        <v>-17.636124760878133</v>
      </c>
      <c r="BS365" t="str">
        <f t="shared" si="552"/>
        <v>NEGATIF</v>
      </c>
      <c r="BT365">
        <f t="shared" si="553"/>
        <v>-0.30780844436982108</v>
      </c>
      <c r="BU365">
        <f t="shared" si="554"/>
        <v>17</v>
      </c>
      <c r="BV365">
        <f t="shared" si="555"/>
        <v>-2079</v>
      </c>
      <c r="BW365">
        <f t="shared" si="556"/>
        <v>49</v>
      </c>
      <c r="BX365" t="str">
        <f t="shared" si="557"/>
        <v>NEGATIF</v>
      </c>
      <c r="BY365">
        <f t="shared" si="558"/>
        <v>67.547009287771218</v>
      </c>
      <c r="BZ365">
        <f t="shared" si="559"/>
        <v>247.54700928777123</v>
      </c>
      <c r="CA365">
        <f t="shared" si="560"/>
        <v>22.631921106140613</v>
      </c>
      <c r="CB365" t="str">
        <f t="shared" si="567"/>
        <v>POSITIF</v>
      </c>
      <c r="CC365">
        <f t="shared" si="568"/>
        <v>22</v>
      </c>
      <c r="CD365">
        <f t="shared" si="569"/>
        <v>37</v>
      </c>
      <c r="CE365">
        <f t="shared" si="570"/>
        <v>54</v>
      </c>
      <c r="CG365">
        <f t="shared" si="561"/>
        <v>4.1735033071710816</v>
      </c>
      <c r="CH365">
        <f t="shared" si="562"/>
        <v>0.40902285491638668</v>
      </c>
      <c r="CI365">
        <f t="shared" si="563"/>
        <v>0.40906121336443579</v>
      </c>
    </row>
    <row r="366" spans="1:87">
      <c r="A366">
        <f t="shared" ref="A366:F366" si="733">A72</f>
        <v>7.0027777777777782</v>
      </c>
      <c r="B366">
        <f t="shared" si="733"/>
        <v>111.315</v>
      </c>
      <c r="C366">
        <f t="shared" si="733"/>
        <v>7</v>
      </c>
      <c r="D366">
        <f t="shared" si="733"/>
        <v>2013</v>
      </c>
      <c r="E366">
        <f t="shared" si="733"/>
        <v>12</v>
      </c>
      <c r="F366">
        <f t="shared" si="733"/>
        <v>2</v>
      </c>
      <c r="G366">
        <f t="shared" si="494"/>
        <v>0.12222152900771403</v>
      </c>
      <c r="H366">
        <f t="shared" ref="H366:J366" si="734">H72</f>
        <v>15</v>
      </c>
      <c r="I366">
        <f t="shared" si="734"/>
        <v>15</v>
      </c>
      <c r="J366">
        <f t="shared" si="734"/>
        <v>15.25</v>
      </c>
      <c r="L366">
        <f t="shared" ref="L366:M366" si="735">L72</f>
        <v>20</v>
      </c>
      <c r="M366">
        <f t="shared" si="735"/>
        <v>-13</v>
      </c>
      <c r="N366">
        <f t="shared" si="497"/>
        <v>2456628.84375</v>
      </c>
      <c r="O366">
        <f t="shared" si="498"/>
        <v>7.9269203913977097E-4</v>
      </c>
      <c r="P366">
        <f t="shared" si="499"/>
        <v>2456628.8445426919</v>
      </c>
      <c r="Q366">
        <f t="shared" si="500"/>
        <v>0.13918807782866391</v>
      </c>
      <c r="R366">
        <f t="shared" si="501"/>
        <v>239.81421954775078</v>
      </c>
      <c r="S366">
        <f t="shared" si="502"/>
        <v>315.34453436083277</v>
      </c>
      <c r="T366">
        <f t="shared" si="503"/>
        <v>4.1855477242087975</v>
      </c>
      <c r="U366">
        <f t="shared" si="504"/>
        <v>5.5038004027649237</v>
      </c>
      <c r="V366">
        <f t="shared" si="505"/>
        <v>215.83149277231234</v>
      </c>
      <c r="W366">
        <f t="shared" si="506"/>
        <v>3.7669701783711944</v>
      </c>
      <c r="X366">
        <f t="shared" si="507"/>
        <v>251.3438374637517</v>
      </c>
      <c r="Y366">
        <f t="shared" si="508"/>
        <v>4.3867775183399411</v>
      </c>
      <c r="Z366">
        <f t="shared" si="509"/>
        <v>328.16457315796379</v>
      </c>
      <c r="AA366">
        <f t="shared" si="510"/>
        <v>5.7275522900082736</v>
      </c>
      <c r="AB366">
        <f t="shared" si="511"/>
        <v>-16653.162537002612</v>
      </c>
      <c r="AC366">
        <f t="shared" si="512"/>
        <v>107.0030897524108</v>
      </c>
      <c r="AD366">
        <f t="shared" si="513"/>
        <v>2097.4928723758926</v>
      </c>
      <c r="AE366">
        <f t="shared" si="514"/>
        <v>-662.20120684985864</v>
      </c>
      <c r="AF366">
        <f t="shared" si="515"/>
        <v>-111.96083025643068</v>
      </c>
      <c r="AG366">
        <f t="shared" si="516"/>
        <v>1775.0197582548149</v>
      </c>
      <c r="AH366">
        <f t="shared" si="517"/>
        <v>-13447.808853725781</v>
      </c>
      <c r="AI366">
        <f t="shared" si="518"/>
        <v>-3.7355024593682726</v>
      </c>
      <c r="AJ366">
        <f t="shared" si="519"/>
        <v>236.07871708838252</v>
      </c>
      <c r="AK366">
        <f t="shared" si="520"/>
        <v>4.1203509070764763</v>
      </c>
      <c r="AL366">
        <f t="shared" si="521"/>
        <v>236</v>
      </c>
      <c r="AM366">
        <f t="shared" si="522"/>
        <v>4</v>
      </c>
      <c r="AN366">
        <f t="shared" si="523"/>
        <v>43</v>
      </c>
      <c r="AP366">
        <f t="shared" si="524"/>
        <v>1.6796564426722889</v>
      </c>
      <c r="AQ366">
        <f t="shared" si="525"/>
        <v>2.9315535226966824E-2</v>
      </c>
      <c r="AR366" t="str">
        <f t="shared" si="526"/>
        <v>POSITIF</v>
      </c>
      <c r="AS366">
        <f t="shared" si="527"/>
        <v>1</v>
      </c>
      <c r="AT366">
        <f t="shared" si="528"/>
        <v>40</v>
      </c>
      <c r="AU366">
        <f t="shared" si="529"/>
        <v>46</v>
      </c>
      <c r="AV366">
        <f t="shared" si="530"/>
        <v>1.0040710148482921</v>
      </c>
      <c r="AW366" s="4">
        <f t="shared" si="531"/>
        <v>4.1836292285345501E-2</v>
      </c>
      <c r="AX366">
        <f t="shared" si="532"/>
        <v>1.752434513294357E-2</v>
      </c>
      <c r="AY366">
        <f t="shared" si="533"/>
        <v>0.27358935894549391</v>
      </c>
      <c r="AZ366" s="4">
        <f t="shared" si="534"/>
        <v>1.1399556622728913E-2</v>
      </c>
      <c r="BA366">
        <f t="shared" si="535"/>
        <v>363969.46153764613</v>
      </c>
      <c r="BB366" t="s">
        <v>191</v>
      </c>
      <c r="BC366">
        <f t="shared" si="536"/>
        <v>1.6702754100731198E-2</v>
      </c>
      <c r="BD366">
        <f t="shared" si="537"/>
        <v>215.83581171187907</v>
      </c>
      <c r="BE366">
        <f t="shared" si="538"/>
        <v>23.437481084573943</v>
      </c>
      <c r="BF366">
        <f t="shared" si="539"/>
        <v>-2.1978259895128393E-3</v>
      </c>
      <c r="BG366">
        <f t="shared" si="540"/>
        <v>23.43528325858443</v>
      </c>
      <c r="BH366" s="19">
        <f t="shared" si="541"/>
        <v>0.13918807782866391</v>
      </c>
      <c r="BI366">
        <f t="shared" si="542"/>
        <v>13.006012732457991</v>
      </c>
      <c r="BJ366">
        <f t="shared" si="543"/>
        <v>20.427012732457992</v>
      </c>
      <c r="BK366">
        <f t="shared" si="544"/>
        <v>67.269221234703849</v>
      </c>
      <c r="BL366">
        <f t="shared" si="545"/>
        <v>1.1740693957980675</v>
      </c>
      <c r="BM366">
        <f t="shared" si="546"/>
        <v>239.13596975216603</v>
      </c>
      <c r="BN366">
        <f t="shared" si="547"/>
        <v>15.942397983477736</v>
      </c>
      <c r="BO366">
        <f t="shared" si="548"/>
        <v>15</v>
      </c>
      <c r="BP366">
        <f t="shared" si="549"/>
        <v>56</v>
      </c>
      <c r="BQ366">
        <f t="shared" si="550"/>
        <v>32</v>
      </c>
      <c r="BR366">
        <f t="shared" si="551"/>
        <v>-17.637217815091315</v>
      </c>
      <c r="BS366" t="str">
        <f t="shared" si="552"/>
        <v>NEGATIF</v>
      </c>
      <c r="BT366">
        <f t="shared" si="553"/>
        <v>-0.30782752176474387</v>
      </c>
      <c r="BU366">
        <f t="shared" si="554"/>
        <v>17</v>
      </c>
      <c r="BV366">
        <f t="shared" si="555"/>
        <v>-2079</v>
      </c>
      <c r="BW366">
        <f t="shared" si="556"/>
        <v>46</v>
      </c>
      <c r="BX366" t="str">
        <f t="shared" si="557"/>
        <v>NEGATIF</v>
      </c>
      <c r="BY366">
        <f t="shared" si="558"/>
        <v>68.53466953248801</v>
      </c>
      <c r="BZ366">
        <f t="shared" si="559"/>
        <v>248.53466953248801</v>
      </c>
      <c r="CA366">
        <f t="shared" si="560"/>
        <v>19.18089775167476</v>
      </c>
      <c r="CB366" t="str">
        <f t="shared" si="567"/>
        <v>POSITIF</v>
      </c>
      <c r="CC366">
        <f t="shared" si="568"/>
        <v>19</v>
      </c>
      <c r="CD366">
        <f t="shared" si="569"/>
        <v>10</v>
      </c>
      <c r="CE366">
        <f t="shared" si="570"/>
        <v>51</v>
      </c>
      <c r="CG366">
        <f t="shared" si="561"/>
        <v>4.1737100321248652</v>
      </c>
      <c r="CH366">
        <f t="shared" si="562"/>
        <v>0.40902285399980398</v>
      </c>
      <c r="CI366">
        <f t="shared" si="563"/>
        <v>0.40906121329970685</v>
      </c>
    </row>
    <row r="367" spans="1:87">
      <c r="A367">
        <f t="shared" ref="A367:F367" si="736">A73</f>
        <v>7.0027777777777782</v>
      </c>
      <c r="B367">
        <f t="shared" si="736"/>
        <v>111.315</v>
      </c>
      <c r="C367">
        <f t="shared" si="736"/>
        <v>7</v>
      </c>
      <c r="D367">
        <f t="shared" si="736"/>
        <v>2013</v>
      </c>
      <c r="E367">
        <f t="shared" si="736"/>
        <v>12</v>
      </c>
      <c r="F367">
        <f t="shared" si="736"/>
        <v>2</v>
      </c>
      <c r="G367">
        <f t="shared" si="494"/>
        <v>0.12222152900771403</v>
      </c>
      <c r="H367">
        <f t="shared" ref="H367:J367" si="737">H73</f>
        <v>15</v>
      </c>
      <c r="I367">
        <f t="shared" si="737"/>
        <v>30</v>
      </c>
      <c r="J367">
        <f t="shared" si="737"/>
        <v>15.5</v>
      </c>
      <c r="L367">
        <f t="shared" ref="L367:M367" si="738">L73</f>
        <v>20</v>
      </c>
      <c r="M367">
        <f t="shared" si="738"/>
        <v>-13</v>
      </c>
      <c r="N367">
        <f t="shared" si="497"/>
        <v>2456628.854166667</v>
      </c>
      <c r="O367">
        <f t="shared" si="498"/>
        <v>7.9269203913977097E-4</v>
      </c>
      <c r="P367">
        <f t="shared" si="499"/>
        <v>2456628.8549593589</v>
      </c>
      <c r="Q367">
        <f t="shared" si="500"/>
        <v>0.13918836302146276</v>
      </c>
      <c r="R367">
        <f t="shared" si="501"/>
        <v>239.81421954775078</v>
      </c>
      <c r="S367">
        <f t="shared" si="502"/>
        <v>315.48062803618086</v>
      </c>
      <c r="T367">
        <f t="shared" si="503"/>
        <v>4.1855477242087975</v>
      </c>
      <c r="U367">
        <f t="shared" si="504"/>
        <v>5.5061756854908888</v>
      </c>
      <c r="V367">
        <f t="shared" si="505"/>
        <v>215.83094116894199</v>
      </c>
      <c r="W367">
        <f t="shared" si="506"/>
        <v>3.7669605510762167</v>
      </c>
      <c r="X367">
        <f t="shared" si="507"/>
        <v>251.35410462382333</v>
      </c>
      <c r="Y367">
        <f t="shared" si="508"/>
        <v>4.3869567140880203</v>
      </c>
      <c r="Z367">
        <f t="shared" si="509"/>
        <v>328.17483982778958</v>
      </c>
      <c r="AA367">
        <f t="shared" si="510"/>
        <v>5.7277314771999492</v>
      </c>
      <c r="AB367">
        <f t="shared" si="511"/>
        <v>-16614.864057512099</v>
      </c>
      <c r="AC367">
        <f t="shared" si="512"/>
        <v>106.33402995530506</v>
      </c>
      <c r="AD367">
        <f t="shared" si="513"/>
        <v>2119.7060199932475</v>
      </c>
      <c r="AE367">
        <f t="shared" si="514"/>
        <v>-663.06798144481047</v>
      </c>
      <c r="AF367">
        <f t="shared" si="515"/>
        <v>-112.40485761388373</v>
      </c>
      <c r="AG367">
        <f t="shared" si="516"/>
        <v>1763.3092546362234</v>
      </c>
      <c r="AH367">
        <f t="shared" si="517"/>
        <v>-13400.987591986015</v>
      </c>
      <c r="AI367">
        <f t="shared" si="518"/>
        <v>-3.7224965533294485</v>
      </c>
      <c r="AJ367">
        <f t="shared" si="519"/>
        <v>236.09172299442133</v>
      </c>
      <c r="AK367">
        <f t="shared" si="520"/>
        <v>4.1205779029590586</v>
      </c>
      <c r="AL367">
        <f t="shared" si="521"/>
        <v>236</v>
      </c>
      <c r="AM367">
        <f t="shared" si="522"/>
        <v>5</v>
      </c>
      <c r="AN367">
        <f t="shared" si="523"/>
        <v>30</v>
      </c>
      <c r="AP367">
        <f t="shared" si="524"/>
        <v>1.6832379527309302</v>
      </c>
      <c r="AQ367">
        <f t="shared" si="525"/>
        <v>2.9378044369683411E-2</v>
      </c>
      <c r="AR367" t="str">
        <f t="shared" si="526"/>
        <v>POSITIF</v>
      </c>
      <c r="AS367">
        <f t="shared" si="527"/>
        <v>1</v>
      </c>
      <c r="AT367">
        <f t="shared" si="528"/>
        <v>40</v>
      </c>
      <c r="AU367">
        <f t="shared" si="529"/>
        <v>59</v>
      </c>
      <c r="AV367">
        <f t="shared" si="530"/>
        <v>1.0041807558757625</v>
      </c>
      <c r="AW367" s="4">
        <f t="shared" si="531"/>
        <v>4.1840864828156771E-2</v>
      </c>
      <c r="AX367">
        <f t="shared" si="532"/>
        <v>1.7526260475197449E-2</v>
      </c>
      <c r="AY367">
        <f t="shared" si="533"/>
        <v>0.2736192583560651</v>
      </c>
      <c r="AZ367" s="4">
        <f t="shared" si="534"/>
        <v>1.1400802431502712E-2</v>
      </c>
      <c r="BA367">
        <f t="shared" si="535"/>
        <v>363929.68952117208</v>
      </c>
      <c r="BB367" t="s">
        <v>191</v>
      </c>
      <c r="BC367">
        <f t="shared" si="536"/>
        <v>1.6702754088753099E-2</v>
      </c>
      <c r="BD367">
        <f t="shared" si="537"/>
        <v>215.83526011014575</v>
      </c>
      <c r="BE367">
        <f t="shared" si="538"/>
        <v>23.437481080865247</v>
      </c>
      <c r="BF367">
        <f t="shared" si="539"/>
        <v>-2.1978747807743578E-3</v>
      </c>
      <c r="BG367">
        <f t="shared" si="540"/>
        <v>23.435283206084474</v>
      </c>
      <c r="BH367" s="19">
        <f t="shared" si="541"/>
        <v>0.13918836302146276</v>
      </c>
      <c r="BI367">
        <f t="shared" si="542"/>
        <v>13.256697221379728</v>
      </c>
      <c r="BJ367">
        <f t="shared" si="543"/>
        <v>20.677697221379727</v>
      </c>
      <c r="BK367">
        <f t="shared" si="544"/>
        <v>71.01783189063778</v>
      </c>
      <c r="BL367">
        <f t="shared" si="545"/>
        <v>1.2394949941194588</v>
      </c>
      <c r="BM367">
        <f t="shared" si="546"/>
        <v>239.14762643005812</v>
      </c>
      <c r="BN367">
        <f t="shared" si="547"/>
        <v>15.943175095337208</v>
      </c>
      <c r="BO367">
        <f t="shared" si="548"/>
        <v>15</v>
      </c>
      <c r="BP367">
        <f t="shared" si="549"/>
        <v>56</v>
      </c>
      <c r="BQ367">
        <f t="shared" si="550"/>
        <v>35</v>
      </c>
      <c r="BR367">
        <f t="shared" si="551"/>
        <v>-17.636761868648009</v>
      </c>
      <c r="BS367" t="str">
        <f t="shared" si="552"/>
        <v>NEGATIF</v>
      </c>
      <c r="BT367">
        <f t="shared" si="553"/>
        <v>-0.3078195639980954</v>
      </c>
      <c r="BU367">
        <f t="shared" si="554"/>
        <v>17</v>
      </c>
      <c r="BV367">
        <f t="shared" si="555"/>
        <v>-2079</v>
      </c>
      <c r="BW367">
        <f t="shared" si="556"/>
        <v>47</v>
      </c>
      <c r="BX367" t="str">
        <f t="shared" si="557"/>
        <v>NEGATIF</v>
      </c>
      <c r="BY367">
        <f t="shared" si="558"/>
        <v>69.411957093530475</v>
      </c>
      <c r="BZ367">
        <f t="shared" si="559"/>
        <v>249.41195709353048</v>
      </c>
      <c r="CA367">
        <f t="shared" si="560"/>
        <v>15.707931603746829</v>
      </c>
      <c r="CB367" t="str">
        <f t="shared" si="567"/>
        <v>POSITIF</v>
      </c>
      <c r="CC367">
        <f t="shared" si="568"/>
        <v>15</v>
      </c>
      <c r="CD367">
        <f t="shared" si="569"/>
        <v>42</v>
      </c>
      <c r="CE367">
        <f t="shared" si="570"/>
        <v>28</v>
      </c>
      <c r="CG367">
        <f t="shared" si="561"/>
        <v>4.173913479533927</v>
      </c>
      <c r="CH367">
        <f t="shared" si="562"/>
        <v>0.40902285308350689</v>
      </c>
      <c r="CI367">
        <f t="shared" si="563"/>
        <v>0.40906121323497791</v>
      </c>
    </row>
    <row r="368" spans="1:87">
      <c r="A368">
        <f t="shared" ref="A368:F368" si="739">A74</f>
        <v>7.0027777777777782</v>
      </c>
      <c r="B368">
        <f t="shared" si="739"/>
        <v>111.315</v>
      </c>
      <c r="C368">
        <f t="shared" si="739"/>
        <v>7</v>
      </c>
      <c r="D368">
        <f t="shared" si="739"/>
        <v>2013</v>
      </c>
      <c r="E368">
        <f t="shared" si="739"/>
        <v>12</v>
      </c>
      <c r="F368">
        <f t="shared" si="739"/>
        <v>2</v>
      </c>
      <c r="G368">
        <f t="shared" si="494"/>
        <v>0.12222152900771403</v>
      </c>
      <c r="H368">
        <f t="shared" ref="H368:J368" si="740">H74</f>
        <v>15</v>
      </c>
      <c r="I368">
        <f t="shared" si="740"/>
        <v>45</v>
      </c>
      <c r="J368">
        <f t="shared" si="740"/>
        <v>15.75</v>
      </c>
      <c r="L368">
        <f t="shared" ref="L368:M368" si="741">L74</f>
        <v>20</v>
      </c>
      <c r="M368">
        <f t="shared" si="741"/>
        <v>-13</v>
      </c>
      <c r="N368">
        <f t="shared" si="497"/>
        <v>2456628.8645833335</v>
      </c>
      <c r="O368">
        <f t="shared" si="498"/>
        <v>7.9269203913977097E-4</v>
      </c>
      <c r="P368">
        <f t="shared" si="499"/>
        <v>2456628.8653760254</v>
      </c>
      <c r="Q368">
        <f t="shared" si="500"/>
        <v>0.13918864821424881</v>
      </c>
      <c r="R368">
        <f t="shared" si="501"/>
        <v>239.81421954775078</v>
      </c>
      <c r="S368">
        <f t="shared" si="502"/>
        <v>315.6167217054317</v>
      </c>
      <c r="T368">
        <f t="shared" si="503"/>
        <v>4.1855477242087975</v>
      </c>
      <c r="U368">
        <f t="shared" si="504"/>
        <v>5.5085509681104359</v>
      </c>
      <c r="V368">
        <f t="shared" si="505"/>
        <v>215.83038956559636</v>
      </c>
      <c r="W368">
        <f t="shared" si="506"/>
        <v>3.7669509237816703</v>
      </c>
      <c r="X368">
        <f t="shared" si="507"/>
        <v>251.36437178343476</v>
      </c>
      <c r="Y368">
        <f t="shared" si="508"/>
        <v>4.3871359098280678</v>
      </c>
      <c r="Z368">
        <f t="shared" si="509"/>
        <v>328.18510649715427</v>
      </c>
      <c r="AA368">
        <f t="shared" si="510"/>
        <v>5.7279106643835762</v>
      </c>
      <c r="AB368">
        <f t="shared" si="511"/>
        <v>-16576.476018933765</v>
      </c>
      <c r="AC368">
        <f t="shared" si="512"/>
        <v>105.65376113073276</v>
      </c>
      <c r="AD368">
        <f t="shared" si="513"/>
        <v>2141.0254064361211</v>
      </c>
      <c r="AE368">
        <f t="shared" si="514"/>
        <v>-663.86486626421174</v>
      </c>
      <c r="AF368">
        <f t="shared" si="515"/>
        <v>-112.85393832260743</v>
      </c>
      <c r="AG368">
        <f t="shared" si="516"/>
        <v>1751.5849982335826</v>
      </c>
      <c r="AH368">
        <f t="shared" si="517"/>
        <v>-13354.930657720148</v>
      </c>
      <c r="AI368">
        <f t="shared" si="518"/>
        <v>-3.7097029604778187</v>
      </c>
      <c r="AJ368">
        <f t="shared" si="519"/>
        <v>236.10451658727297</v>
      </c>
      <c r="AK368">
        <f t="shared" si="520"/>
        <v>4.1208011932774786</v>
      </c>
      <c r="AL368">
        <f t="shared" si="521"/>
        <v>236</v>
      </c>
      <c r="AM368">
        <f t="shared" si="522"/>
        <v>6</v>
      </c>
      <c r="AN368">
        <f t="shared" si="523"/>
        <v>16</v>
      </c>
      <c r="AP368">
        <f t="shared" si="524"/>
        <v>1.6716622118039504</v>
      </c>
      <c r="AQ368">
        <f t="shared" si="525"/>
        <v>2.9176009577149751E-2</v>
      </c>
      <c r="AR368" t="str">
        <f t="shared" si="526"/>
        <v>POSITIF</v>
      </c>
      <c r="AS368">
        <f t="shared" si="527"/>
        <v>1</v>
      </c>
      <c r="AT368">
        <f t="shared" si="528"/>
        <v>40</v>
      </c>
      <c r="AU368">
        <f t="shared" si="529"/>
        <v>17</v>
      </c>
      <c r="AV368">
        <f t="shared" si="530"/>
        <v>1.004290218979528</v>
      </c>
      <c r="AW368" s="4">
        <f t="shared" si="531"/>
        <v>4.1845425790813663E-2</v>
      </c>
      <c r="AX368">
        <f t="shared" si="532"/>
        <v>1.752817096676761E-2</v>
      </c>
      <c r="AY368">
        <f t="shared" si="533"/>
        <v>0.27364908204421284</v>
      </c>
      <c r="AZ368" s="4">
        <f t="shared" si="534"/>
        <v>1.1402045085175535E-2</v>
      </c>
      <c r="BA368">
        <f t="shared" si="535"/>
        <v>363890.02688838542</v>
      </c>
      <c r="BB368" t="s">
        <v>191</v>
      </c>
      <c r="BC368">
        <f t="shared" si="536"/>
        <v>1.6702754076775003E-2</v>
      </c>
      <c r="BD368">
        <f t="shared" si="537"/>
        <v>215.83470850843716</v>
      </c>
      <c r="BE368">
        <f t="shared" si="538"/>
        <v>23.437481077156551</v>
      </c>
      <c r="BF368">
        <f t="shared" si="539"/>
        <v>-2.1979235556623153E-3</v>
      </c>
      <c r="BG368">
        <f t="shared" si="540"/>
        <v>23.435283153600889</v>
      </c>
      <c r="BH368" s="19">
        <f t="shared" si="541"/>
        <v>0.13918864821424881</v>
      </c>
      <c r="BI368">
        <f t="shared" si="542"/>
        <v>13.507381699094548</v>
      </c>
      <c r="BJ368">
        <f t="shared" si="543"/>
        <v>20.928381699094547</v>
      </c>
      <c r="BK368">
        <f t="shared" si="544"/>
        <v>74.766632497793381</v>
      </c>
      <c r="BL368">
        <f t="shared" si="545"/>
        <v>1.3049239077150865</v>
      </c>
      <c r="BM368">
        <f t="shared" si="546"/>
        <v>239.15909298862482</v>
      </c>
      <c r="BN368">
        <f t="shared" si="547"/>
        <v>15.943939532574989</v>
      </c>
      <c r="BO368">
        <f t="shared" si="548"/>
        <v>15</v>
      </c>
      <c r="BP368">
        <f t="shared" si="549"/>
        <v>56</v>
      </c>
      <c r="BQ368">
        <f t="shared" si="550"/>
        <v>38</v>
      </c>
      <c r="BR368">
        <f t="shared" si="551"/>
        <v>-17.650996428247719</v>
      </c>
      <c r="BS368" t="str">
        <f t="shared" si="552"/>
        <v>NEGATIF</v>
      </c>
      <c r="BT368">
        <f t="shared" si="553"/>
        <v>-0.30806800393068173</v>
      </c>
      <c r="BU368">
        <f t="shared" si="554"/>
        <v>17</v>
      </c>
      <c r="BV368">
        <f t="shared" si="555"/>
        <v>-2080</v>
      </c>
      <c r="BW368">
        <f t="shared" si="556"/>
        <v>56</v>
      </c>
      <c r="BX368" t="str">
        <f t="shared" si="557"/>
        <v>NEGATIF</v>
      </c>
      <c r="BY368">
        <f t="shared" si="558"/>
        <v>70.174426110737755</v>
      </c>
      <c r="BZ368">
        <f t="shared" si="559"/>
        <v>250.17442611073776</v>
      </c>
      <c r="CA368">
        <f t="shared" si="560"/>
        <v>12.212952196760417</v>
      </c>
      <c r="CB368" t="str">
        <f t="shared" si="567"/>
        <v>POSITIF</v>
      </c>
      <c r="CC368">
        <f t="shared" si="568"/>
        <v>12</v>
      </c>
      <c r="CD368">
        <f t="shared" si="569"/>
        <v>12</v>
      </c>
      <c r="CE368">
        <f t="shared" si="570"/>
        <v>46</v>
      </c>
      <c r="CG368">
        <f t="shared" si="561"/>
        <v>4.174113608734789</v>
      </c>
      <c r="CH368">
        <f t="shared" si="562"/>
        <v>0.40902285216749551</v>
      </c>
      <c r="CI368">
        <f t="shared" si="563"/>
        <v>0.40906121317024896</v>
      </c>
    </row>
    <row r="369" spans="1:87">
      <c r="A369">
        <f t="shared" ref="A369:F369" si="742">A75</f>
        <v>7.0027777777777782</v>
      </c>
      <c r="B369">
        <f t="shared" si="742"/>
        <v>111.315</v>
      </c>
      <c r="C369">
        <f t="shared" si="742"/>
        <v>7</v>
      </c>
      <c r="D369">
        <f t="shared" si="742"/>
        <v>2013</v>
      </c>
      <c r="E369">
        <f t="shared" si="742"/>
        <v>12</v>
      </c>
      <c r="F369">
        <f t="shared" si="742"/>
        <v>2</v>
      </c>
      <c r="G369">
        <f t="shared" si="494"/>
        <v>0.12222152900771403</v>
      </c>
      <c r="H369">
        <f t="shared" ref="H369:J369" si="743">H75</f>
        <v>16</v>
      </c>
      <c r="I369">
        <f t="shared" si="743"/>
        <v>0</v>
      </c>
      <c r="J369">
        <f t="shared" si="743"/>
        <v>16</v>
      </c>
      <c r="L369">
        <f t="shared" ref="L369:M369" si="744">L75</f>
        <v>20</v>
      </c>
      <c r="M369">
        <f t="shared" si="744"/>
        <v>-13</v>
      </c>
      <c r="N369">
        <f t="shared" si="497"/>
        <v>2456628.875</v>
      </c>
      <c r="O369">
        <f t="shared" si="498"/>
        <v>7.9269203913977097E-4</v>
      </c>
      <c r="P369">
        <f t="shared" si="499"/>
        <v>2456628.8757926919</v>
      </c>
      <c r="Q369">
        <f t="shared" si="500"/>
        <v>0.13918893340703489</v>
      </c>
      <c r="R369">
        <f t="shared" si="501"/>
        <v>239.81421954775078</v>
      </c>
      <c r="S369">
        <f t="shared" si="502"/>
        <v>315.75281537469709</v>
      </c>
      <c r="T369">
        <f t="shared" si="503"/>
        <v>4.1855477242087975</v>
      </c>
      <c r="U369">
        <f t="shared" si="504"/>
        <v>5.510926250730237</v>
      </c>
      <c r="V369">
        <f t="shared" si="505"/>
        <v>215.82983796225074</v>
      </c>
      <c r="W369">
        <f t="shared" si="506"/>
        <v>3.7669412964871243</v>
      </c>
      <c r="X369">
        <f t="shared" si="507"/>
        <v>251.37463894304619</v>
      </c>
      <c r="Y369">
        <f t="shared" si="508"/>
        <v>4.3873151055681143</v>
      </c>
      <c r="Z369">
        <f t="shared" si="509"/>
        <v>328.19537316651986</v>
      </c>
      <c r="AA369">
        <f t="shared" si="510"/>
        <v>5.7280898515672192</v>
      </c>
      <c r="AB369">
        <f t="shared" si="511"/>
        <v>-16537.998636133601</v>
      </c>
      <c r="AC369">
        <f t="shared" si="512"/>
        <v>104.96235495857027</v>
      </c>
      <c r="AD369">
        <f t="shared" si="513"/>
        <v>2161.4420435404149</v>
      </c>
      <c r="AE369">
        <f t="shared" si="514"/>
        <v>-664.59177735411413</v>
      </c>
      <c r="AF369">
        <f t="shared" si="515"/>
        <v>-113.3080608194357</v>
      </c>
      <c r="AG369">
        <f t="shared" si="516"/>
        <v>1739.8470771514851</v>
      </c>
      <c r="AH369">
        <f t="shared" si="517"/>
        <v>-13309.646998656679</v>
      </c>
      <c r="AI369">
        <f t="shared" si="518"/>
        <v>-3.6971241662935221</v>
      </c>
      <c r="AJ369">
        <f t="shared" si="519"/>
        <v>236.11709538145726</v>
      </c>
      <c r="AK369">
        <f t="shared" si="520"/>
        <v>4.1210207346519256</v>
      </c>
      <c r="AL369">
        <f t="shared" si="521"/>
        <v>236</v>
      </c>
      <c r="AM369">
        <f t="shared" si="522"/>
        <v>7</v>
      </c>
      <c r="AN369">
        <f t="shared" si="523"/>
        <v>1</v>
      </c>
      <c r="AP369">
        <f t="shared" si="524"/>
        <v>1.6695880272861408</v>
      </c>
      <c r="AQ369">
        <f t="shared" si="525"/>
        <v>2.9139808228020082E-2</v>
      </c>
      <c r="AR369" t="str">
        <f t="shared" si="526"/>
        <v>POSITIF</v>
      </c>
      <c r="AS369">
        <f t="shared" si="527"/>
        <v>1</v>
      </c>
      <c r="AT369">
        <f t="shared" si="528"/>
        <v>40</v>
      </c>
      <c r="AU369">
        <f t="shared" si="529"/>
        <v>10</v>
      </c>
      <c r="AV369">
        <f t="shared" si="530"/>
        <v>1.0043994033028221</v>
      </c>
      <c r="AW369" s="4">
        <f t="shared" si="531"/>
        <v>4.1849975137617589E-2</v>
      </c>
      <c r="AX369">
        <f t="shared" si="532"/>
        <v>1.7530076592700655E-2</v>
      </c>
      <c r="AY369">
        <f t="shared" si="533"/>
        <v>0.27367882977651431</v>
      </c>
      <c r="AZ369" s="4">
        <f t="shared" si="534"/>
        <v>1.1403284574021429E-2</v>
      </c>
      <c r="BA369">
        <f t="shared" si="535"/>
        <v>363850.47388093261</v>
      </c>
      <c r="BB369" t="s">
        <v>191</v>
      </c>
      <c r="BC369">
        <f t="shared" si="536"/>
        <v>1.6702754064796904E-2</v>
      </c>
      <c r="BD369">
        <f t="shared" si="537"/>
        <v>215.83415690672851</v>
      </c>
      <c r="BE369">
        <f t="shared" si="538"/>
        <v>23.437481073447856</v>
      </c>
      <c r="BF369">
        <f t="shared" si="539"/>
        <v>-2.197972314174481E-3</v>
      </c>
      <c r="BG369">
        <f t="shared" si="540"/>
        <v>23.435283101133681</v>
      </c>
      <c r="BH369" s="19">
        <f t="shared" si="541"/>
        <v>0.13918893340703489</v>
      </c>
      <c r="BI369">
        <f t="shared" si="542"/>
        <v>13.75806617680937</v>
      </c>
      <c r="BJ369">
        <f t="shared" si="543"/>
        <v>21.179066176809371</v>
      </c>
      <c r="BK369">
        <f t="shared" si="544"/>
        <v>78.515625460327797</v>
      </c>
      <c r="BL369">
        <f t="shared" si="545"/>
        <v>1.3703561785454086</v>
      </c>
      <c r="BM369">
        <f t="shared" si="546"/>
        <v>239.17036719181277</v>
      </c>
      <c r="BN369">
        <f t="shared" si="547"/>
        <v>15.944691146120851</v>
      </c>
      <c r="BO369">
        <f t="shared" si="548"/>
        <v>15</v>
      </c>
      <c r="BP369">
        <f t="shared" si="549"/>
        <v>56</v>
      </c>
      <c r="BQ369">
        <f t="shared" si="550"/>
        <v>40</v>
      </c>
      <c r="BR369">
        <f t="shared" si="551"/>
        <v>-17.655939706460416</v>
      </c>
      <c r="BS369" t="str">
        <f t="shared" si="552"/>
        <v>NEGATIF</v>
      </c>
      <c r="BT369">
        <f t="shared" si="553"/>
        <v>-0.30815428041133541</v>
      </c>
      <c r="BU369">
        <f t="shared" si="554"/>
        <v>17</v>
      </c>
      <c r="BV369">
        <f t="shared" si="555"/>
        <v>-2080</v>
      </c>
      <c r="BW369">
        <f t="shared" si="556"/>
        <v>38</v>
      </c>
      <c r="BX369" t="str">
        <f t="shared" si="557"/>
        <v>NEGATIF</v>
      </c>
      <c r="BY369">
        <f t="shared" si="558"/>
        <v>70.855903414001773</v>
      </c>
      <c r="BZ369">
        <f t="shared" si="559"/>
        <v>250.85590341400177</v>
      </c>
      <c r="CA369">
        <f t="shared" si="560"/>
        <v>8.7039608994541542</v>
      </c>
      <c r="CB369" t="str">
        <f t="shared" si="567"/>
        <v>POSITIF</v>
      </c>
      <c r="CC369">
        <f t="shared" si="568"/>
        <v>8</v>
      </c>
      <c r="CD369">
        <f t="shared" si="569"/>
        <v>42</v>
      </c>
      <c r="CE369">
        <f t="shared" si="570"/>
        <v>14</v>
      </c>
      <c r="CG369">
        <f t="shared" si="561"/>
        <v>4.1743103807009572</v>
      </c>
      <c r="CH369">
        <f t="shared" si="562"/>
        <v>0.40902285125177001</v>
      </c>
      <c r="CI369">
        <f t="shared" si="563"/>
        <v>0.40906121310552002</v>
      </c>
    </row>
    <row r="370" spans="1:87">
      <c r="A370">
        <f t="shared" ref="A370:F370" si="745">A76</f>
        <v>7.0027777777777782</v>
      </c>
      <c r="B370">
        <f t="shared" si="745"/>
        <v>111.315</v>
      </c>
      <c r="C370">
        <f t="shared" si="745"/>
        <v>7</v>
      </c>
      <c r="D370">
        <f t="shared" si="745"/>
        <v>2013</v>
      </c>
      <c r="E370">
        <f t="shared" si="745"/>
        <v>12</v>
      </c>
      <c r="F370">
        <f t="shared" si="745"/>
        <v>2</v>
      </c>
      <c r="G370">
        <f t="shared" si="494"/>
        <v>0.12222152900771403</v>
      </c>
      <c r="H370">
        <f t="shared" ref="H370:J370" si="746">H76</f>
        <v>16</v>
      </c>
      <c r="I370">
        <f t="shared" si="746"/>
        <v>15</v>
      </c>
      <c r="J370">
        <f t="shared" si="746"/>
        <v>16.25</v>
      </c>
      <c r="L370">
        <f t="shared" ref="L370:M370" si="747">L76</f>
        <v>20</v>
      </c>
      <c r="M370">
        <f t="shared" si="747"/>
        <v>-13</v>
      </c>
      <c r="N370">
        <f t="shared" si="497"/>
        <v>2456628.885416667</v>
      </c>
      <c r="O370">
        <f t="shared" si="498"/>
        <v>7.9269203913977097E-4</v>
      </c>
      <c r="P370">
        <f t="shared" si="499"/>
        <v>2456628.8862093589</v>
      </c>
      <c r="Q370">
        <f t="shared" si="500"/>
        <v>0.13918921859983371</v>
      </c>
      <c r="R370">
        <f t="shared" si="501"/>
        <v>239.81421954775078</v>
      </c>
      <c r="S370">
        <f t="shared" si="502"/>
        <v>315.88890905003063</v>
      </c>
      <c r="T370">
        <f t="shared" si="503"/>
        <v>4.1855477242087975</v>
      </c>
      <c r="U370">
        <f t="shared" si="504"/>
        <v>5.5133015334559472</v>
      </c>
      <c r="V370">
        <f t="shared" si="505"/>
        <v>215.82928635888044</v>
      </c>
      <c r="W370">
        <f t="shared" si="506"/>
        <v>3.7669316691921475</v>
      </c>
      <c r="X370">
        <f t="shared" si="507"/>
        <v>251.38490610311692</v>
      </c>
      <c r="Y370">
        <f t="shared" si="508"/>
        <v>4.3874943013161785</v>
      </c>
      <c r="Z370">
        <f t="shared" si="509"/>
        <v>328.20563983634383</v>
      </c>
      <c r="AA370">
        <f t="shared" si="510"/>
        <v>5.7282690387588628</v>
      </c>
      <c r="AB370">
        <f t="shared" si="511"/>
        <v>-16499.432124482169</v>
      </c>
      <c r="AC370">
        <f t="shared" si="512"/>
        <v>104.25988429078828</v>
      </c>
      <c r="AD370">
        <f t="shared" si="513"/>
        <v>2180.9473236168747</v>
      </c>
      <c r="AE370">
        <f t="shared" si="514"/>
        <v>-665.24863812317938</v>
      </c>
      <c r="AF370">
        <f t="shared" si="515"/>
        <v>-113.76721341032393</v>
      </c>
      <c r="AG370">
        <f t="shared" si="516"/>
        <v>1728.0955796021926</v>
      </c>
      <c r="AH370">
        <f t="shared" si="517"/>
        <v>-13265.145188505816</v>
      </c>
      <c r="AI370">
        <f t="shared" si="518"/>
        <v>-3.6847625523627268</v>
      </c>
      <c r="AJ370">
        <f t="shared" si="519"/>
        <v>236.12945699538807</v>
      </c>
      <c r="AK370">
        <f t="shared" si="520"/>
        <v>4.1212364855158787</v>
      </c>
      <c r="AL370">
        <f t="shared" si="521"/>
        <v>236</v>
      </c>
      <c r="AM370">
        <f t="shared" si="522"/>
        <v>7</v>
      </c>
      <c r="AN370">
        <f t="shared" si="523"/>
        <v>46</v>
      </c>
      <c r="AP370">
        <f t="shared" si="524"/>
        <v>1.6860076692105781</v>
      </c>
      <c r="AQ370">
        <f t="shared" si="525"/>
        <v>2.9426385041600014E-2</v>
      </c>
      <c r="AR370" t="str">
        <f t="shared" si="526"/>
        <v>POSITIF</v>
      </c>
      <c r="AS370">
        <f t="shared" si="527"/>
        <v>1</v>
      </c>
      <c r="AT370">
        <f t="shared" si="528"/>
        <v>41</v>
      </c>
      <c r="AU370">
        <f t="shared" si="529"/>
        <v>9</v>
      </c>
      <c r="AV370">
        <f t="shared" si="530"/>
        <v>1.0045083079904902</v>
      </c>
      <c r="AW370" s="4">
        <f t="shared" si="531"/>
        <v>4.1854512832937091E-2</v>
      </c>
      <c r="AX370">
        <f t="shared" si="532"/>
        <v>1.7531977338071318E-2</v>
      </c>
      <c r="AY370">
        <f t="shared" si="533"/>
        <v>0.2737085013199862</v>
      </c>
      <c r="AZ370" s="4">
        <f t="shared" si="534"/>
        <v>1.1404520888332758E-2</v>
      </c>
      <c r="BA370">
        <f t="shared" si="535"/>
        <v>363811.03073981864</v>
      </c>
      <c r="BB370" t="s">
        <v>191</v>
      </c>
      <c r="BC370">
        <f t="shared" si="536"/>
        <v>1.6702754052818809E-2</v>
      </c>
      <c r="BD370">
        <f t="shared" si="537"/>
        <v>215.83360530499519</v>
      </c>
      <c r="BE370">
        <f t="shared" si="538"/>
        <v>23.43748106973916</v>
      </c>
      <c r="BF370">
        <f t="shared" si="539"/>
        <v>-2.198021056308621E-3</v>
      </c>
      <c r="BG370">
        <f t="shared" si="540"/>
        <v>23.435283048682852</v>
      </c>
      <c r="BH370" s="19">
        <f t="shared" si="541"/>
        <v>0.13918921859983371</v>
      </c>
      <c r="BI370">
        <f t="shared" si="542"/>
        <v>14.008750665746629</v>
      </c>
      <c r="BJ370">
        <f t="shared" si="543"/>
        <v>21.429750665746628</v>
      </c>
      <c r="BK370">
        <f t="shared" si="544"/>
        <v>82.264813089496585</v>
      </c>
      <c r="BL370">
        <f t="shared" si="545"/>
        <v>1.435791846949444</v>
      </c>
      <c r="BM370">
        <f t="shared" si="546"/>
        <v>239.18144689670282</v>
      </c>
      <c r="BN370">
        <f t="shared" si="547"/>
        <v>15.945429793113522</v>
      </c>
      <c r="BO370">
        <f t="shared" si="548"/>
        <v>15</v>
      </c>
      <c r="BP370">
        <f t="shared" si="549"/>
        <v>56</v>
      </c>
      <c r="BQ370">
        <f t="shared" si="550"/>
        <v>43</v>
      </c>
      <c r="BR370">
        <f t="shared" si="551"/>
        <v>-17.642845081302021</v>
      </c>
      <c r="BS370" t="str">
        <f t="shared" si="552"/>
        <v>NEGATIF</v>
      </c>
      <c r="BT370">
        <f t="shared" si="553"/>
        <v>-0.30792573608800694</v>
      </c>
      <c r="BU370">
        <f t="shared" si="554"/>
        <v>17</v>
      </c>
      <c r="BV370">
        <f t="shared" si="555"/>
        <v>-2079</v>
      </c>
      <c r="BW370">
        <f t="shared" si="556"/>
        <v>25</v>
      </c>
      <c r="BX370" t="str">
        <f t="shared" si="557"/>
        <v>NEGATIF</v>
      </c>
      <c r="BY370">
        <f t="shared" si="558"/>
        <v>71.472542750536363</v>
      </c>
      <c r="BZ370">
        <f t="shared" si="559"/>
        <v>251.47254275053638</v>
      </c>
      <c r="CA370">
        <f t="shared" si="560"/>
        <v>5.1840942734608335</v>
      </c>
      <c r="CB370" t="str">
        <f t="shared" si="567"/>
        <v>POSITIF</v>
      </c>
      <c r="CC370">
        <f t="shared" si="568"/>
        <v>5</v>
      </c>
      <c r="CD370">
        <f t="shared" si="569"/>
        <v>11</v>
      </c>
      <c r="CE370">
        <f t="shared" si="570"/>
        <v>2</v>
      </c>
      <c r="CG370">
        <f t="shared" si="561"/>
        <v>4.1745037580314381</v>
      </c>
      <c r="CH370">
        <f t="shared" si="562"/>
        <v>0.40902285033633035</v>
      </c>
      <c r="CI370">
        <f t="shared" si="563"/>
        <v>0.40906121304079107</v>
      </c>
    </row>
    <row r="371" spans="1:87">
      <c r="A371">
        <f t="shared" ref="A371:F371" si="748">A77</f>
        <v>7.0027777777777782</v>
      </c>
      <c r="B371">
        <f t="shared" si="748"/>
        <v>111.315</v>
      </c>
      <c r="C371">
        <f t="shared" si="748"/>
        <v>7</v>
      </c>
      <c r="D371">
        <f t="shared" si="748"/>
        <v>2013</v>
      </c>
      <c r="E371">
        <f t="shared" si="748"/>
        <v>12</v>
      </c>
      <c r="F371">
        <f t="shared" si="748"/>
        <v>2</v>
      </c>
      <c r="G371">
        <f t="shared" si="494"/>
        <v>0.12222152900771403</v>
      </c>
      <c r="H371">
        <f t="shared" ref="H371:J371" si="749">H77</f>
        <v>16</v>
      </c>
      <c r="I371">
        <f t="shared" si="749"/>
        <v>30</v>
      </c>
      <c r="J371">
        <f t="shared" si="749"/>
        <v>16.5</v>
      </c>
      <c r="L371">
        <f t="shared" ref="L371:M371" si="750">L77</f>
        <v>20</v>
      </c>
      <c r="M371">
        <f t="shared" si="750"/>
        <v>-13</v>
      </c>
      <c r="N371">
        <f t="shared" si="497"/>
        <v>2456628.8958333335</v>
      </c>
      <c r="O371">
        <f t="shared" si="498"/>
        <v>7.9269203913977097E-4</v>
      </c>
      <c r="P371">
        <f t="shared" si="499"/>
        <v>2456628.8966260254</v>
      </c>
      <c r="Q371">
        <f t="shared" si="500"/>
        <v>0.1391895037926198</v>
      </c>
      <c r="R371">
        <f t="shared" si="501"/>
        <v>239.81421954775078</v>
      </c>
      <c r="S371">
        <f t="shared" si="502"/>
        <v>316.02500271929603</v>
      </c>
      <c r="T371">
        <f t="shared" si="503"/>
        <v>4.1855477242087975</v>
      </c>
      <c r="U371">
        <f t="shared" si="504"/>
        <v>5.5156768160757492</v>
      </c>
      <c r="V371">
        <f t="shared" si="505"/>
        <v>215.82873475553475</v>
      </c>
      <c r="W371">
        <f t="shared" si="506"/>
        <v>3.7669220418976002</v>
      </c>
      <c r="X371">
        <f t="shared" si="507"/>
        <v>251.39517326272926</v>
      </c>
      <c r="Y371">
        <f t="shared" si="508"/>
        <v>4.387673497056241</v>
      </c>
      <c r="Z371">
        <f t="shared" si="509"/>
        <v>328.21590650571034</v>
      </c>
      <c r="AA371">
        <f t="shared" si="510"/>
        <v>5.7284482259425218</v>
      </c>
      <c r="AB371">
        <f t="shared" si="511"/>
        <v>-16460.776705009557</v>
      </c>
      <c r="AC371">
        <f t="shared" si="512"/>
        <v>103.54642324016211</v>
      </c>
      <c r="AD371">
        <f t="shared" si="513"/>
        <v>2199.5330206484714</v>
      </c>
      <c r="AE371">
        <f t="shared" si="514"/>
        <v>-665.83537927732937</v>
      </c>
      <c r="AF371">
        <f t="shared" si="515"/>
        <v>-114.23138420843222</v>
      </c>
      <c r="AG371">
        <f t="shared" si="516"/>
        <v>1716.3305954747714</v>
      </c>
      <c r="AH371">
        <f t="shared" si="517"/>
        <v>-13221.433429131912</v>
      </c>
      <c r="AI371">
        <f t="shared" si="518"/>
        <v>-3.6726203969810864</v>
      </c>
      <c r="AJ371">
        <f t="shared" si="519"/>
        <v>236.14159915076971</v>
      </c>
      <c r="AK371">
        <f t="shared" si="520"/>
        <v>4.1214484061055767</v>
      </c>
      <c r="AL371">
        <f t="shared" si="521"/>
        <v>236</v>
      </c>
      <c r="AM371">
        <f t="shared" si="522"/>
        <v>8</v>
      </c>
      <c r="AN371">
        <f t="shared" si="523"/>
        <v>29</v>
      </c>
      <c r="AP371">
        <f t="shared" si="524"/>
        <v>1.6883943467058831</v>
      </c>
      <c r="AQ371">
        <f t="shared" si="525"/>
        <v>2.9468040422076337E-2</v>
      </c>
      <c r="AR371" t="str">
        <f t="shared" si="526"/>
        <v>POSITIF</v>
      </c>
      <c r="AS371">
        <f t="shared" si="527"/>
        <v>1</v>
      </c>
      <c r="AT371">
        <f t="shared" si="528"/>
        <v>41</v>
      </c>
      <c r="AU371">
        <f t="shared" si="529"/>
        <v>18</v>
      </c>
      <c r="AV371">
        <f t="shared" si="530"/>
        <v>1.0046169321745479</v>
      </c>
      <c r="AW371" s="4">
        <f t="shared" si="531"/>
        <v>4.1859038840606162E-2</v>
      </c>
      <c r="AX371">
        <f t="shared" si="532"/>
        <v>1.753387318773042E-2</v>
      </c>
      <c r="AY371">
        <f t="shared" si="533"/>
        <v>0.27373809643814923</v>
      </c>
      <c r="AZ371" s="4">
        <f t="shared" si="534"/>
        <v>1.1405754018256218E-2</v>
      </c>
      <c r="BA371">
        <f t="shared" si="535"/>
        <v>363771.69771063805</v>
      </c>
      <c r="BB371" t="s">
        <v>191</v>
      </c>
      <c r="BC371">
        <f t="shared" si="536"/>
        <v>1.6702754040840709E-2</v>
      </c>
      <c r="BD371">
        <f t="shared" si="537"/>
        <v>215.83305370328654</v>
      </c>
      <c r="BE371">
        <f t="shared" si="538"/>
        <v>23.437481066030465</v>
      </c>
      <c r="BF371">
        <f t="shared" si="539"/>
        <v>-2.1980697820559681E-3</v>
      </c>
      <c r="BG371">
        <f t="shared" si="540"/>
        <v>23.435282996248407</v>
      </c>
      <c r="BH371" s="19">
        <f t="shared" si="541"/>
        <v>0.1391895037926198</v>
      </c>
      <c r="BI371">
        <f t="shared" si="542"/>
        <v>14.259435143476972</v>
      </c>
      <c r="BJ371">
        <f t="shared" si="543"/>
        <v>21.680435143476974</v>
      </c>
      <c r="BK371">
        <f t="shared" si="544"/>
        <v>86.014197099173543</v>
      </c>
      <c r="BL371">
        <f t="shared" si="545"/>
        <v>1.501230942839934</v>
      </c>
      <c r="BM371">
        <f t="shared" si="546"/>
        <v>239.19233005298105</v>
      </c>
      <c r="BN371">
        <f t="shared" si="547"/>
        <v>15.946155336865404</v>
      </c>
      <c r="BO371">
        <f t="shared" si="548"/>
        <v>15</v>
      </c>
      <c r="BP371">
        <f t="shared" si="549"/>
        <v>56</v>
      </c>
      <c r="BQ371">
        <f t="shared" si="550"/>
        <v>46</v>
      </c>
      <c r="BR371">
        <f t="shared" si="551"/>
        <v>-17.64334630998848</v>
      </c>
      <c r="BS371" t="str">
        <f t="shared" si="552"/>
        <v>NEGATIF</v>
      </c>
      <c r="BT371">
        <f t="shared" si="553"/>
        <v>-0.30793448417889108</v>
      </c>
      <c r="BU371">
        <f t="shared" si="554"/>
        <v>17</v>
      </c>
      <c r="BV371">
        <f t="shared" si="555"/>
        <v>-2079</v>
      </c>
      <c r="BW371">
        <f t="shared" si="556"/>
        <v>23</v>
      </c>
      <c r="BX371" t="str">
        <f t="shared" si="557"/>
        <v>NEGATIF</v>
      </c>
      <c r="BY371">
        <f t="shared" si="558"/>
        <v>71.998984683001353</v>
      </c>
      <c r="BZ371">
        <f t="shared" si="559"/>
        <v>251.99898468300137</v>
      </c>
      <c r="CA371">
        <f t="shared" si="560"/>
        <v>1.649972764898167</v>
      </c>
      <c r="CB371" t="str">
        <f t="shared" si="567"/>
        <v>POSITIF</v>
      </c>
      <c r="CC371">
        <f t="shared" si="568"/>
        <v>1</v>
      </c>
      <c r="CD371">
        <f t="shared" si="569"/>
        <v>38</v>
      </c>
      <c r="CE371">
        <f t="shared" si="570"/>
        <v>59</v>
      </c>
      <c r="CG371">
        <f t="shared" si="561"/>
        <v>4.174693704941502</v>
      </c>
      <c r="CH371">
        <f t="shared" si="562"/>
        <v>0.40902284942117662</v>
      </c>
      <c r="CI371">
        <f t="shared" si="563"/>
        <v>0.40906121297606213</v>
      </c>
    </row>
    <row r="372" spans="1:87">
      <c r="A372">
        <f t="shared" ref="A372:F372" si="751">A78</f>
        <v>7.0027777777777782</v>
      </c>
      <c r="B372">
        <f t="shared" si="751"/>
        <v>111.315</v>
      </c>
      <c r="C372">
        <f t="shared" si="751"/>
        <v>7</v>
      </c>
      <c r="D372">
        <f t="shared" si="751"/>
        <v>2013</v>
      </c>
      <c r="E372">
        <f t="shared" si="751"/>
        <v>12</v>
      </c>
      <c r="F372">
        <f t="shared" si="751"/>
        <v>2</v>
      </c>
      <c r="G372">
        <f t="shared" si="494"/>
        <v>0.12222152900771403</v>
      </c>
      <c r="H372">
        <f t="shared" ref="H372:J372" si="752">H78</f>
        <v>16</v>
      </c>
      <c r="I372">
        <f t="shared" si="752"/>
        <v>45</v>
      </c>
      <c r="J372">
        <f t="shared" si="752"/>
        <v>16.75</v>
      </c>
      <c r="L372">
        <f t="shared" ref="L372:M372" si="753">L78</f>
        <v>20</v>
      </c>
      <c r="M372">
        <f t="shared" si="753"/>
        <v>-13</v>
      </c>
      <c r="N372">
        <f t="shared" si="497"/>
        <v>2456628.90625</v>
      </c>
      <c r="O372">
        <f t="shared" si="498"/>
        <v>7.9269203913977097E-4</v>
      </c>
      <c r="P372">
        <f t="shared" si="499"/>
        <v>2456628.9070426919</v>
      </c>
      <c r="Q372">
        <f t="shared" si="500"/>
        <v>0.13918978898540588</v>
      </c>
      <c r="R372">
        <f t="shared" si="501"/>
        <v>239.81421954775078</v>
      </c>
      <c r="S372">
        <f t="shared" si="502"/>
        <v>316.16109638856142</v>
      </c>
      <c r="T372">
        <f t="shared" si="503"/>
        <v>4.1855477242087975</v>
      </c>
      <c r="U372">
        <f t="shared" si="504"/>
        <v>5.5180520986955504</v>
      </c>
      <c r="V372">
        <f t="shared" si="505"/>
        <v>215.82818315218907</v>
      </c>
      <c r="W372">
        <f t="shared" si="506"/>
        <v>3.7669124146030533</v>
      </c>
      <c r="X372">
        <f t="shared" si="507"/>
        <v>251.4054404223416</v>
      </c>
      <c r="Y372">
        <f t="shared" si="508"/>
        <v>4.3878526927963044</v>
      </c>
      <c r="Z372">
        <f t="shared" si="509"/>
        <v>328.22617317507593</v>
      </c>
      <c r="AA372">
        <f t="shared" si="510"/>
        <v>5.7286274131261656</v>
      </c>
      <c r="AB372">
        <f t="shared" si="511"/>
        <v>-16422.032594090699</v>
      </c>
      <c r="AC372">
        <f t="shared" si="512"/>
        <v>102.82204698410254</v>
      </c>
      <c r="AD372">
        <f t="shared" si="513"/>
        <v>2217.1912989890261</v>
      </c>
      <c r="AE372">
        <f t="shared" si="514"/>
        <v>-666.35193900273748</v>
      </c>
      <c r="AF372">
        <f t="shared" si="515"/>
        <v>-114.70056125725088</v>
      </c>
      <c r="AG372">
        <f t="shared" si="516"/>
        <v>1704.5522131905391</v>
      </c>
      <c r="AH372">
        <f t="shared" si="517"/>
        <v>-13178.519535187021</v>
      </c>
      <c r="AI372">
        <f t="shared" si="518"/>
        <v>-3.6606998708852836</v>
      </c>
      <c r="AJ372">
        <f t="shared" si="519"/>
        <v>236.1535196768655</v>
      </c>
      <c r="AK372">
        <f t="shared" si="520"/>
        <v>4.1216564585345186</v>
      </c>
      <c r="AL372">
        <f t="shared" si="521"/>
        <v>236</v>
      </c>
      <c r="AM372">
        <f t="shared" si="522"/>
        <v>9</v>
      </c>
      <c r="AN372">
        <f t="shared" si="523"/>
        <v>12</v>
      </c>
      <c r="AP372">
        <f t="shared" si="524"/>
        <v>1.6869105974979541</v>
      </c>
      <c r="AQ372">
        <f t="shared" si="525"/>
        <v>2.9442144113124118E-2</v>
      </c>
      <c r="AR372" t="str">
        <f t="shared" si="526"/>
        <v>POSITIF</v>
      </c>
      <c r="AS372">
        <f t="shared" si="527"/>
        <v>1</v>
      </c>
      <c r="AT372">
        <f t="shared" si="528"/>
        <v>41</v>
      </c>
      <c r="AU372">
        <f t="shared" si="529"/>
        <v>12</v>
      </c>
      <c r="AV372">
        <f t="shared" si="530"/>
        <v>1.0047252750033131</v>
      </c>
      <c r="AW372" s="4">
        <f t="shared" si="531"/>
        <v>4.1863553125138044E-2</v>
      </c>
      <c r="AX372">
        <f t="shared" si="532"/>
        <v>1.7535764126813295E-2</v>
      </c>
      <c r="AY372">
        <f t="shared" si="533"/>
        <v>0.27376761489896595</v>
      </c>
      <c r="AZ372" s="4">
        <f t="shared" si="534"/>
        <v>1.1406983954123581E-2</v>
      </c>
      <c r="BA372">
        <f t="shared" si="535"/>
        <v>363732.47503302625</v>
      </c>
      <c r="BB372" t="s">
        <v>191</v>
      </c>
      <c r="BC372">
        <f t="shared" si="536"/>
        <v>1.6702754028862614E-2</v>
      </c>
      <c r="BD372">
        <f t="shared" si="537"/>
        <v>215.83250210157789</v>
      </c>
      <c r="BE372">
        <f t="shared" si="538"/>
        <v>23.437481062321769</v>
      </c>
      <c r="BF372">
        <f t="shared" si="539"/>
        <v>-2.1981184914142866E-3</v>
      </c>
      <c r="BG372">
        <f t="shared" si="540"/>
        <v>23.435282943830355</v>
      </c>
      <c r="BH372" s="19">
        <f t="shared" si="541"/>
        <v>0.13918978898540588</v>
      </c>
      <c r="BI372">
        <f t="shared" si="542"/>
        <v>14.510119621191794</v>
      </c>
      <c r="BJ372">
        <f t="shared" si="543"/>
        <v>21.931119621191794</v>
      </c>
      <c r="BK372">
        <f t="shared" si="544"/>
        <v>89.763779611100489</v>
      </c>
      <c r="BL372">
        <f t="shared" si="545"/>
        <v>1.5666735032482586</v>
      </c>
      <c r="BM372">
        <f t="shared" si="546"/>
        <v>239.2030147067764</v>
      </c>
      <c r="BN372">
        <f t="shared" si="547"/>
        <v>15.946867647118427</v>
      </c>
      <c r="BO372">
        <f t="shared" si="548"/>
        <v>15</v>
      </c>
      <c r="BP372">
        <f t="shared" si="549"/>
        <v>56</v>
      </c>
      <c r="BQ372">
        <f t="shared" si="550"/>
        <v>48</v>
      </c>
      <c r="BR372">
        <f t="shared" si="551"/>
        <v>-17.647559523677774</v>
      </c>
      <c r="BS372" t="str">
        <f t="shared" si="552"/>
        <v>NEGATIF</v>
      </c>
      <c r="BT372">
        <f t="shared" si="553"/>
        <v>-0.30800801862985938</v>
      </c>
      <c r="BU372">
        <f t="shared" si="554"/>
        <v>17</v>
      </c>
      <c r="BV372">
        <f t="shared" si="555"/>
        <v>-2079</v>
      </c>
      <c r="BW372">
        <f t="shared" si="556"/>
        <v>8</v>
      </c>
      <c r="BX372" t="str">
        <f t="shared" si="557"/>
        <v>NEGATIF</v>
      </c>
      <c r="BY372">
        <f t="shared" si="558"/>
        <v>72.449677510040885</v>
      </c>
      <c r="BZ372">
        <f t="shared" si="559"/>
        <v>252.44967751004089</v>
      </c>
      <c r="CA372">
        <f t="shared" si="560"/>
        <v>-1.8946089525772518</v>
      </c>
      <c r="CB372" t="str">
        <f t="shared" si="567"/>
        <v>NEGATIF</v>
      </c>
      <c r="CC372">
        <f t="shared" si="568"/>
        <v>1</v>
      </c>
      <c r="CD372">
        <f t="shared" si="569"/>
        <v>53</v>
      </c>
      <c r="CE372">
        <f t="shared" si="570"/>
        <v>40</v>
      </c>
      <c r="CG372">
        <f t="shared" si="561"/>
        <v>4.1748801873296664</v>
      </c>
      <c r="CH372">
        <f t="shared" si="562"/>
        <v>0.40902284850630904</v>
      </c>
      <c r="CI372">
        <f t="shared" si="563"/>
        <v>0.40906121291133318</v>
      </c>
    </row>
    <row r="373" spans="1:87">
      <c r="A373">
        <f t="shared" ref="A373:F373" si="754">A79</f>
        <v>7.0027777777777782</v>
      </c>
      <c r="B373">
        <f t="shared" si="754"/>
        <v>111.315</v>
      </c>
      <c r="C373">
        <f t="shared" si="754"/>
        <v>7</v>
      </c>
      <c r="D373">
        <f t="shared" si="754"/>
        <v>2013</v>
      </c>
      <c r="E373">
        <f t="shared" si="754"/>
        <v>12</v>
      </c>
      <c r="F373">
        <f t="shared" si="754"/>
        <v>2</v>
      </c>
      <c r="G373">
        <f t="shared" si="494"/>
        <v>0.12222152900771403</v>
      </c>
      <c r="H373" s="6">
        <f t="shared" ref="H373:J373" si="755">H79</f>
        <v>17</v>
      </c>
      <c r="I373" s="6">
        <f t="shared" si="755"/>
        <v>0</v>
      </c>
      <c r="J373" s="6">
        <f t="shared" si="755"/>
        <v>17</v>
      </c>
      <c r="K373" s="6"/>
      <c r="L373" s="6">
        <f t="shared" ref="L373:M373" si="756">L79</f>
        <v>20</v>
      </c>
      <c r="M373" s="6">
        <f t="shared" si="756"/>
        <v>-13</v>
      </c>
      <c r="N373" s="6">
        <f t="shared" si="497"/>
        <v>2456628.916666667</v>
      </c>
      <c r="O373" s="6">
        <f t="shared" si="498"/>
        <v>7.9269203913977097E-4</v>
      </c>
      <c r="P373" s="6">
        <f t="shared" si="499"/>
        <v>2456628.9174593589</v>
      </c>
      <c r="Q373" s="6">
        <f t="shared" si="500"/>
        <v>0.1391900741782047</v>
      </c>
      <c r="R373" s="6">
        <f t="shared" si="501"/>
        <v>239.81421954775078</v>
      </c>
      <c r="S373" s="6">
        <f t="shared" si="502"/>
        <v>316.29719006389496</v>
      </c>
      <c r="T373" s="6">
        <f t="shared" si="503"/>
        <v>4.1855477242087975</v>
      </c>
      <c r="U373" s="6">
        <f t="shared" si="504"/>
        <v>5.5204273814212605</v>
      </c>
      <c r="V373" s="6">
        <f t="shared" si="505"/>
        <v>215.82763154881877</v>
      </c>
      <c r="W373" s="6">
        <f t="shared" si="506"/>
        <v>3.7669027873080765</v>
      </c>
      <c r="X373" s="6">
        <f t="shared" si="507"/>
        <v>251.41570758241232</v>
      </c>
      <c r="Y373" s="6">
        <f t="shared" si="508"/>
        <v>4.3880318885443677</v>
      </c>
      <c r="Z373" s="6">
        <f t="shared" si="509"/>
        <v>328.23643984489991</v>
      </c>
      <c r="AA373" s="6">
        <f t="shared" si="510"/>
        <v>5.7288066003178093</v>
      </c>
      <c r="AB373" s="6">
        <f t="shared" si="511"/>
        <v>-16383.200008585058</v>
      </c>
      <c r="AC373" s="6">
        <f t="shared" si="512"/>
        <v>102.08683184868276</v>
      </c>
      <c r="AD373" s="6">
        <f t="shared" si="513"/>
        <v>2233.9147138667936</v>
      </c>
      <c r="AE373" s="6">
        <f t="shared" si="514"/>
        <v>-666.79826287057608</v>
      </c>
      <c r="AF373" s="6">
        <f t="shared" si="515"/>
        <v>-115.17473247049065</v>
      </c>
      <c r="AG373" s="6">
        <f t="shared" si="516"/>
        <v>1692.7605212720919</v>
      </c>
      <c r="AH373" s="6">
        <f t="shared" si="517"/>
        <v>-13136.410936938555</v>
      </c>
      <c r="AI373" s="6">
        <f t="shared" si="518"/>
        <v>-3.6490030380384875</v>
      </c>
      <c r="AJ373" s="6">
        <f t="shared" si="519"/>
        <v>236.16521650971228</v>
      </c>
      <c r="AK373" s="6">
        <f t="shared" si="520"/>
        <v>4.1218606067797499</v>
      </c>
      <c r="AL373" s="6">
        <f t="shared" si="521"/>
        <v>236</v>
      </c>
      <c r="AM373" s="6">
        <f t="shared" si="522"/>
        <v>9</v>
      </c>
      <c r="AN373" s="6">
        <f t="shared" si="523"/>
        <v>54</v>
      </c>
      <c r="AO373" s="6"/>
      <c r="AP373" s="6">
        <f t="shared" si="524"/>
        <v>1.6733856863868501</v>
      </c>
      <c r="AQ373" s="6">
        <f t="shared" si="525"/>
        <v>2.9206089883195788E-2</v>
      </c>
      <c r="AR373" s="6" t="str">
        <f t="shared" si="526"/>
        <v>POSITIF</v>
      </c>
      <c r="AS373" s="6">
        <f t="shared" si="527"/>
        <v>1</v>
      </c>
      <c r="AT373" s="6">
        <f t="shared" si="528"/>
        <v>40</v>
      </c>
      <c r="AU373" s="6">
        <f t="shared" si="529"/>
        <v>24</v>
      </c>
      <c r="AV373" s="6">
        <f t="shared" si="530"/>
        <v>1.0048333356267927</v>
      </c>
      <c r="AW373" s="22">
        <f t="shared" si="531"/>
        <v>4.1868055651116363E-2</v>
      </c>
      <c r="AX373" s="6">
        <f t="shared" si="532"/>
        <v>1.7537650140484771E-2</v>
      </c>
      <c r="AY373" s="6">
        <f t="shared" si="533"/>
        <v>0.27379705647085933</v>
      </c>
      <c r="AZ373" s="22">
        <f t="shared" si="534"/>
        <v>1.1408210686285806E-2</v>
      </c>
      <c r="BA373" s="6">
        <f t="shared" si="535"/>
        <v>363693.36294595589</v>
      </c>
      <c r="BB373" s="6" t="s">
        <v>191</v>
      </c>
      <c r="BC373" s="6">
        <f t="shared" si="536"/>
        <v>1.6702754016884515E-2</v>
      </c>
      <c r="BD373" s="6">
        <f t="shared" si="537"/>
        <v>215.83195049984462</v>
      </c>
      <c r="BE373" s="6">
        <f t="shared" si="538"/>
        <v>23.437481058613074</v>
      </c>
      <c r="BF373" s="6">
        <f t="shared" si="539"/>
        <v>-2.198167184381344E-3</v>
      </c>
      <c r="BG373" s="6">
        <f t="shared" si="540"/>
        <v>23.435282891428692</v>
      </c>
      <c r="BH373" s="19">
        <f t="shared" si="541"/>
        <v>0.1391900741782047</v>
      </c>
      <c r="BI373">
        <f t="shared" si="542"/>
        <v>14.760804110129053</v>
      </c>
      <c r="BJ373">
        <f t="shared" si="543"/>
        <v>22.181804110129054</v>
      </c>
      <c r="BK373">
        <f t="shared" si="544"/>
        <v>93.513562651967675</v>
      </c>
      <c r="BL373" s="6">
        <f t="shared" si="545"/>
        <v>1.6321195635468362</v>
      </c>
      <c r="BM373">
        <f t="shared" si="546"/>
        <v>239.21349899996812</v>
      </c>
      <c r="BN373" s="6">
        <f t="shared" si="547"/>
        <v>15.947566599997876</v>
      </c>
      <c r="BO373" s="6">
        <f t="shared" si="548"/>
        <v>15</v>
      </c>
      <c r="BP373" s="6">
        <f t="shared" si="549"/>
        <v>56</v>
      </c>
      <c r="BQ373" s="6">
        <f t="shared" si="550"/>
        <v>51</v>
      </c>
      <c r="BR373">
        <f t="shared" si="551"/>
        <v>-17.663431498774138</v>
      </c>
      <c r="BS373" s="6" t="str">
        <f t="shared" si="552"/>
        <v>NEGATIF</v>
      </c>
      <c r="BT373" s="6">
        <f t="shared" ref="BT373:BT436" si="757">RADIANS(BR373)</f>
        <v>-0.30828503685408543</v>
      </c>
      <c r="BU373" s="6">
        <f t="shared" ref="BU373:BU436" si="758">INT(ABS(BR373))</f>
        <v>17</v>
      </c>
      <c r="BV373" s="6">
        <f t="shared" ref="BV373:BV436" si="759">INT(60*(BR373-BU373))</f>
        <v>-2080</v>
      </c>
      <c r="BW373" s="6">
        <f t="shared" ref="BW373:BW436" si="760">INT(3600*(BR373-BU373)-60*BV373)</f>
        <v>11</v>
      </c>
      <c r="BX373" s="6" t="str">
        <f t="shared" ref="BX373:BX436" si="761">IF(BR373&lt;0, "NEGATIF", "POSITIF")</f>
        <v>NEGATIF</v>
      </c>
      <c r="BY373">
        <f t="shared" si="558"/>
        <v>72.819876703309873</v>
      </c>
      <c r="BZ373" s="6">
        <f t="shared" si="559"/>
        <v>252.81987670330989</v>
      </c>
      <c r="CA373">
        <f t="shared" si="560"/>
        <v>-5.4485999167274928</v>
      </c>
      <c r="CB373" s="6" t="str">
        <f t="shared" si="567"/>
        <v>NEGATIF</v>
      </c>
      <c r="CC373" s="6">
        <f t="shared" si="568"/>
        <v>5</v>
      </c>
      <c r="CD373" s="6">
        <f t="shared" si="569"/>
        <v>26</v>
      </c>
      <c r="CE373" s="6">
        <f t="shared" si="570"/>
        <v>54</v>
      </c>
      <c r="CF373" s="6"/>
      <c r="CG373">
        <f t="shared" si="561"/>
        <v>4.1750631727656069</v>
      </c>
      <c r="CH373">
        <f t="shared" si="562"/>
        <v>0.40902284759172747</v>
      </c>
      <c r="CI373">
        <f t="shared" si="563"/>
        <v>0.40906121284660424</v>
      </c>
    </row>
    <row r="374" spans="1:87">
      <c r="A374">
        <f t="shared" ref="A374:F374" si="762">A80</f>
        <v>7.0027777777777782</v>
      </c>
      <c r="B374">
        <f t="shared" si="762"/>
        <v>111.315</v>
      </c>
      <c r="C374">
        <f t="shared" si="762"/>
        <v>7</v>
      </c>
      <c r="D374">
        <f t="shared" si="762"/>
        <v>2013</v>
      </c>
      <c r="E374">
        <f t="shared" si="762"/>
        <v>12</v>
      </c>
      <c r="F374">
        <f t="shared" si="762"/>
        <v>2</v>
      </c>
      <c r="G374">
        <f t="shared" ref="G374:G437" si="763">RADIANS(A374)</f>
        <v>0.12222152900771403</v>
      </c>
      <c r="H374" s="6">
        <f t="shared" ref="H374:J374" si="764">H80</f>
        <v>17</v>
      </c>
      <c r="I374" s="6">
        <f t="shared" si="764"/>
        <v>15</v>
      </c>
      <c r="J374" s="6">
        <f t="shared" si="764"/>
        <v>17.25</v>
      </c>
      <c r="K374" s="6"/>
      <c r="L374" s="6">
        <f t="shared" ref="L374:M374" si="765">L80</f>
        <v>20</v>
      </c>
      <c r="M374" s="6">
        <f t="shared" si="765"/>
        <v>-13</v>
      </c>
      <c r="N374" s="6">
        <f t="shared" ref="N374:N437" si="766">1720994.5+INT(365.25*D374)+INT(30.60001*(E374+1))+M374+F374+(H374+I374/60)/24 -C374/24</f>
        <v>2456628.9270833335</v>
      </c>
      <c r="O374" s="6">
        <f t="shared" ref="O374:O437" si="767">O80</f>
        <v>7.9269203913977097E-4</v>
      </c>
      <c r="P374" s="6">
        <f t="shared" ref="P374:P437" si="768">N374+O374</f>
        <v>2456628.9278760254</v>
      </c>
      <c r="Q374" s="6">
        <f t="shared" ref="Q374:Q437" si="769">(P374-2451545)/36525</f>
        <v>0.13919035937099078</v>
      </c>
      <c r="R374" s="6">
        <f t="shared" ref="R374:R437" si="770" xml:space="preserve"> MOD(218.317 + 481267.883*O374, 360)</f>
        <v>239.81421954775078</v>
      </c>
      <c r="S374" s="6">
        <f t="shared" ref="S374:S437" si="771" xml:space="preserve"> MOD(134.954 + 477198.849*Q374, 360)</f>
        <v>316.43328373316035</v>
      </c>
      <c r="T374" s="6">
        <f t="shared" ref="T374:T437" si="772">RADIANS(R374)</f>
        <v>4.1855477242087975</v>
      </c>
      <c r="U374" s="6">
        <f t="shared" ref="U374:U437" si="773">RADIANS(S374)</f>
        <v>5.5228026640410617</v>
      </c>
      <c r="V374" s="6">
        <f t="shared" ref="V374:V437" si="774" xml:space="preserve"> MOD(125.041 - 1934.142*Q374, 360)</f>
        <v>215.82707994547314</v>
      </c>
      <c r="W374" s="6">
        <f t="shared" ref="W374:W437" si="775">RADIANS(V374)</f>
        <v>3.76689316001353</v>
      </c>
      <c r="X374" s="6">
        <f t="shared" ref="X374:X437" si="776" xml:space="preserve"> MOD(280.466 + 36000.769*Q374, 360)</f>
        <v>251.42597474202466</v>
      </c>
      <c r="Y374" s="6">
        <f t="shared" ref="Y374:Y437" si="777">RADIANS(X374)</f>
        <v>4.3882110842844311</v>
      </c>
      <c r="Z374" s="6">
        <f t="shared" ref="Z374:Z437" si="778" xml:space="preserve"> MOD(357.526 + 35999.05*Q374, 360)</f>
        <v>328.2467065142655</v>
      </c>
      <c r="AA374" s="6">
        <f t="shared" ref="AA374:AA437" si="779">RADIANS(Z374)</f>
        <v>5.7289857875014523</v>
      </c>
      <c r="AB374" s="6">
        <f t="shared" ref="AB374:AB437" si="780" xml:space="preserve"> 22640*SIN(U374) + 769*SIN(2*D100) + 36*SIN(3*D100)</f>
        <v>-16344.279171047647</v>
      </c>
      <c r="AC374" s="6">
        <f t="shared" ref="AC374:AC437" si="781" xml:space="preserve"> -125*SIN(T374 - X374)</f>
        <v>101.34085540125467</v>
      </c>
      <c r="AD374" s="6">
        <f t="shared" ref="AD374:AD437" si="782" xml:space="preserve"> 2370*SIN(2*(T374 - X374))</f>
        <v>2249.6962124702231</v>
      </c>
      <c r="AE374" s="6">
        <f t="shared" ref="AE374:AE437" si="783" xml:space="preserve"> -668*SIN(Z374)</f>
        <v>-667.17430379685982</v>
      </c>
      <c r="AF374" s="6">
        <f t="shared" ref="AF374:AF437" si="784" xml:space="preserve"> -412*SIN(2*(T374 - W374)) + 212*SIN(2*(T374 - Y374 - U374))</f>
        <v>-115.65388556795992</v>
      </c>
      <c r="AG374" s="6">
        <f t="shared" ref="AG374:AG437" si="785" xml:space="preserve"> 4586*SIN(2*(T374 - Y374) - U374) + 206*SIN(2*(T374 - Y374) - U374 -AA374) + 192*SIN(2*(T374 - Y374) + U374) + 165*SIN(2*(T374 - Y374) - AA374) + 148*SIN(U374 - AA374) - 110*SIN(U374 + AA374)</f>
        <v>1680.9556099229139</v>
      </c>
      <c r="AH374" s="6">
        <f t="shared" ref="AH374:AH437" si="786" xml:space="preserve"> SUM(AB374:AG374)</f>
        <v>-13095.114682618074</v>
      </c>
      <c r="AI374" s="6">
        <f t="shared" ref="AI374:AI437" si="787">AH374/3600</f>
        <v>-3.6375318562827985</v>
      </c>
      <c r="AJ374" s="6">
        <f t="shared" ref="AJ374:AJ437" si="788">MOD(R374+AI374,360)</f>
        <v>236.17668769146798</v>
      </c>
      <c r="AK374" s="6">
        <f t="shared" ref="AK374:AK437" si="789">RADIANS(AJ374)</f>
        <v>4.1220608166704817</v>
      </c>
      <c r="AL374" s="6">
        <f t="shared" ref="AL374:AL437" si="790">INT(AJ374)</f>
        <v>236</v>
      </c>
      <c r="AM374" s="6">
        <f t="shared" ref="AM374:AM437" si="791">INT(60*(AJ374-AL374))</f>
        <v>10</v>
      </c>
      <c r="AN374" s="6">
        <f t="shared" ref="AN374:AN437" si="792">INT(3600*(AJ374-AL374)-60*AM374)</f>
        <v>36</v>
      </c>
      <c r="AO374" s="6"/>
      <c r="AP374" s="6">
        <f t="shared" ref="AP374:AP437" si="793">(18520*SIN(AK374-W374+0.114*SIN(2*(T374-W374))*PI()/180+0.15*SIN(AA374)*PI()/180)-526*SIN(2*Y374-T374-W374)+44*SIN(2*Y374-T374-W374+U374)-31*SIN((2*Y374-T374-W374-U374)-23*SIN((2*Y374-T374-W374+AA374)+11*SIN((2*Y374-T374-W374-AA374)-25*SIN(T374-W374-2*U374)+21*SIN(T374-W374-U374)))))/3600</f>
        <v>1.6745827083827214</v>
      </c>
      <c r="AQ374" s="6">
        <f t="shared" ref="AQ374:AQ437" si="794">RADIANS(AP374)</f>
        <v>2.9226981858242535E-2</v>
      </c>
      <c r="AR374" s="6" t="str">
        <f t="shared" ref="AR374:AR437" si="795">IF(B116&lt;0, "NEGATIF", "POSITIF")</f>
        <v>POSITIF</v>
      </c>
      <c r="AS374" s="6">
        <f t="shared" ref="AS374:AS437" si="796">INT(ABS(AP374))</f>
        <v>1</v>
      </c>
      <c r="AT374" s="6">
        <f t="shared" ref="AT374:AT437" si="797">INT(60*(ABS(AP374)-AS374))</f>
        <v>40</v>
      </c>
      <c r="AU374" s="6">
        <f t="shared" ref="AU374:AU437" si="798">INT(3600*(ABS(AP374)-AS374)-60*AT374)</f>
        <v>28</v>
      </c>
      <c r="AV374" s="6">
        <f t="shared" ref="AV374:AV437" si="799">(3423 + 187*COS(U374)+10*COS(2*U374)+34*COS(2*(T374-Y374)-U374)+28*COS(2*(T374-Y374))+3*COS(2*(T374-Y374)+U374))/3600</f>
        <v>1.0049411131822943</v>
      </c>
      <c r="AW374" s="22">
        <f t="shared" ref="AW374:AW437" si="800">AV374/24</f>
        <v>4.1872546382595598E-2</v>
      </c>
      <c r="AX374" s="6">
        <f t="shared" ref="AX374:AX437" si="801">RADIANS(AV374)</f>
        <v>1.7539531213688026E-2</v>
      </c>
      <c r="AY374" s="6">
        <f t="shared" ref="AY374:AY437" si="802">DEGREES(ASIN(0.272493*SIN(AX374)))</f>
        <v>0.27382642091879206</v>
      </c>
      <c r="AZ374" s="22">
        <f t="shared" ref="AZ374:AZ437" si="803">AY374/24</f>
        <v>1.140943420494967E-2</v>
      </c>
      <c r="BA374" s="6">
        <f t="shared" ref="BA374:BA437" si="804">6378/SIN(AX374)</f>
        <v>363654.36169294565</v>
      </c>
      <c r="BB374" s="6" t="s">
        <v>191</v>
      </c>
      <c r="BC374" s="6">
        <f t="shared" ref="BC374:BC437" si="805">0.0167086 - 0.000042*Q374</f>
        <v>1.6702754004906419E-2</v>
      </c>
      <c r="BD374" s="6">
        <f t="shared" ref="BD374:BD437" si="806">MOD(125.04452-1934.13626*Q374, 360)</f>
        <v>215.83139889813597</v>
      </c>
      <c r="BE374" s="6">
        <f t="shared" ref="BE374:BE437" si="807">23.43929111 - 0.01300417*Q374</f>
        <v>23.437481054904378</v>
      </c>
      <c r="BF374" s="6">
        <f t="shared" ref="BF374:BF437" si="808">9.2*COS(W374)/3600 + 0.57*COS(2*Y374)/3600</f>
        <v>-2.1982158609483845E-3</v>
      </c>
      <c r="BG374" s="6">
        <f t="shared" ref="BG374:BG437" si="809">BE374+BF374</f>
        <v>23.435282839043431</v>
      </c>
      <c r="BH374" s="19">
        <f t="shared" ref="BH374:BH437" si="810">(P374-2451545)/36525</f>
        <v>0.13919035937099078</v>
      </c>
      <c r="BI374">
        <f t="shared" ref="BI374:BI437" si="811">MOD(280.46061837+360.98564736629*(N374-2451545)+0.000387933*BH374*BH374+(-17.2*SIN(W374)-1.32*SIN(2*Y374))*COS(CH374)/3600,360)/15</f>
        <v>15.011488587859397</v>
      </c>
      <c r="BJ374">
        <f t="shared" ref="BJ374:BJ437" si="812">MOD(BI374+B374/15,24)</f>
        <v>22.432488587859396</v>
      </c>
      <c r="BK374">
        <f t="shared" ref="BK374:BK437" si="813">MOD(BJ374-BN374,24)*15</f>
        <v>97.26354764827866</v>
      </c>
      <c r="BL374" s="6">
        <f t="shared" ref="BL374:BL437" si="814">RADIANS(BK374)</f>
        <v>1.6975691486328504</v>
      </c>
      <c r="BM374">
        <f t="shared" ref="BM374:BM437" si="815">MOD(DEGREES(ATAN2(COS(AK374),SIN(AK374)*COS(CH374)-TAN(CI374)*SIN(CH374))),360)</f>
        <v>239.22378116961227</v>
      </c>
      <c r="BN374" s="6">
        <f t="shared" ref="BN374:BN437" si="816">BM374/15</f>
        <v>15.948252077974152</v>
      </c>
      <c r="BO374" s="6">
        <f t="shared" ref="BO374:BO437" si="817">INT(BN374)</f>
        <v>15</v>
      </c>
      <c r="BP374" s="6">
        <f t="shared" ref="BP374:BP437" si="818">INT(60*(BN374-BO374))</f>
        <v>56</v>
      </c>
      <c r="BQ374" s="6">
        <f t="shared" ref="BQ374:BQ437" si="819">INT(3600*(BN374-BO374)-60*BP374)</f>
        <v>53</v>
      </c>
      <c r="BR374">
        <f t="shared" ref="BR374:BR437" si="820">DEGREES(ASIN(SIN(AQ374)*COS(CH374)+COS(AQ374)*SIN(CH374)*SIN(AK374)))</f>
        <v>-17.664931613746091</v>
      </c>
      <c r="BS374" s="6" t="str">
        <f t="shared" ref="BS374:BS437" si="821">IF(BR374&lt;0, "NEGATIF", "POSITIF")</f>
        <v>NEGATIF</v>
      </c>
      <c r="BT374" s="6">
        <f t="shared" si="757"/>
        <v>-0.30831121879950452</v>
      </c>
      <c r="BU374" s="6">
        <f t="shared" si="758"/>
        <v>17</v>
      </c>
      <c r="BV374" s="6">
        <f t="shared" si="759"/>
        <v>-2080</v>
      </c>
      <c r="BW374" s="6">
        <f t="shared" si="760"/>
        <v>6</v>
      </c>
      <c r="BX374" s="6" t="str">
        <f t="shared" si="761"/>
        <v>NEGATIF</v>
      </c>
      <c r="BY374">
        <f t="shared" ref="BY374:BY437" si="822">DEGREES(ATAN2(COS(BL374)*SIN(G374)-TAN(BT374)*COS(G374),SIN(BL374)))</f>
        <v>73.137485774180007</v>
      </c>
      <c r="BZ374" s="6">
        <f t="shared" ref="BZ374:BZ437" si="823">MOD(BY374+180,360)</f>
        <v>253.13748577417999</v>
      </c>
      <c r="CA374">
        <f t="shared" ref="CA374:CA437" si="824">DEGREES(ASIN(SIN(G374)*SIN(BT374)+COS(G374)*COS(BT374)*COS(BL374)))</f>
        <v>-9.0078049670951277</v>
      </c>
      <c r="CB374" s="6" t="str">
        <f t="shared" ref="CB374:CB437" si="825">IF(CA374&lt;0, "NEGATIF", "POSITIF")</f>
        <v>NEGATIF</v>
      </c>
      <c r="CC374" s="6">
        <f t="shared" ref="CC374:CC437" si="826">INT(ABS(CA374))</f>
        <v>9</v>
      </c>
      <c r="CD374" s="6">
        <f t="shared" ref="CD374:CD437" si="827">INT(60*(ABS(CA374)-CC374))</f>
        <v>0</v>
      </c>
      <c r="CE374" s="6">
        <f t="shared" ref="CE374:CE437" si="828">INT(3600*(ABS(CA374)-CC374)-60*CD374)</f>
        <v>28</v>
      </c>
      <c r="CF374" s="6"/>
      <c r="CG374">
        <f t="shared" ref="CG374:CG437" si="829">RADIANS(BM374)</f>
        <v>4.1752426304801453</v>
      </c>
      <c r="CH374">
        <f t="shared" ref="CH374:CH437" si="830">RADIANS(BG374)</f>
        <v>0.40902284667743222</v>
      </c>
      <c r="CI374">
        <f t="shared" ref="CI374:CI437" si="831">RADIANS(BE374)</f>
        <v>0.40906121278187529</v>
      </c>
    </row>
    <row r="375" spans="1:87">
      <c r="A375">
        <f t="shared" ref="A375:F375" si="832">A81</f>
        <v>7.0027777777777782</v>
      </c>
      <c r="B375">
        <f t="shared" si="832"/>
        <v>111.315</v>
      </c>
      <c r="C375">
        <f t="shared" si="832"/>
        <v>7</v>
      </c>
      <c r="D375">
        <f t="shared" si="832"/>
        <v>2013</v>
      </c>
      <c r="E375">
        <f t="shared" si="832"/>
        <v>12</v>
      </c>
      <c r="F375">
        <f t="shared" si="832"/>
        <v>2</v>
      </c>
      <c r="G375">
        <f t="shared" si="763"/>
        <v>0.12222152900771403</v>
      </c>
      <c r="H375" s="6">
        <f t="shared" ref="H375:J375" si="833">H81</f>
        <v>17</v>
      </c>
      <c r="I375" s="6">
        <f t="shared" si="833"/>
        <v>30</v>
      </c>
      <c r="J375" s="6">
        <f t="shared" si="833"/>
        <v>17.5</v>
      </c>
      <c r="K375" s="6"/>
      <c r="L375" s="6">
        <f t="shared" ref="L375:M375" si="834">L81</f>
        <v>20</v>
      </c>
      <c r="M375" s="6">
        <f t="shared" si="834"/>
        <v>-13</v>
      </c>
      <c r="N375" s="6">
        <f t="shared" si="766"/>
        <v>2456628.9375</v>
      </c>
      <c r="O375" s="6">
        <f t="shared" si="767"/>
        <v>7.9269203913977097E-4</v>
      </c>
      <c r="P375" s="6">
        <f t="shared" si="768"/>
        <v>2456628.9382926919</v>
      </c>
      <c r="Q375" s="6">
        <f t="shared" si="769"/>
        <v>0.13919064456377686</v>
      </c>
      <c r="R375" s="6">
        <f t="shared" si="770"/>
        <v>239.81421954775078</v>
      </c>
      <c r="S375" s="6">
        <f t="shared" si="771"/>
        <v>316.56937740242574</v>
      </c>
      <c r="T375" s="6">
        <f t="shared" si="772"/>
        <v>4.1855477242087975</v>
      </c>
      <c r="U375" s="6">
        <f t="shared" si="773"/>
        <v>5.5251779466608637</v>
      </c>
      <c r="V375" s="6">
        <f t="shared" si="774"/>
        <v>215.82652834212746</v>
      </c>
      <c r="W375" s="6">
        <f t="shared" si="775"/>
        <v>3.7668835327189827</v>
      </c>
      <c r="X375" s="6">
        <f t="shared" si="776"/>
        <v>251.436241901637</v>
      </c>
      <c r="Y375" s="6">
        <f t="shared" si="777"/>
        <v>4.3883902800244945</v>
      </c>
      <c r="Z375" s="6">
        <f t="shared" si="778"/>
        <v>328.256973183632</v>
      </c>
      <c r="AA375" s="6">
        <f t="shared" si="779"/>
        <v>5.7291649746851112</v>
      </c>
      <c r="AB375" s="6">
        <f t="shared" si="780"/>
        <v>-16305.270299338952</v>
      </c>
      <c r="AC375" s="6">
        <f t="shared" si="781"/>
        <v>100.58419624532844</v>
      </c>
      <c r="AD375" s="6">
        <f t="shared" si="782"/>
        <v>2264.5291414013514</v>
      </c>
      <c r="AE375" s="6">
        <f t="shared" si="783"/>
        <v>-667.48002216705083</v>
      </c>
      <c r="AF375" s="6">
        <f t="shared" si="784"/>
        <v>-116.13800820275301</v>
      </c>
      <c r="AG375" s="6">
        <f t="shared" si="785"/>
        <v>1669.137567871498</v>
      </c>
      <c r="AH375" s="6">
        <f t="shared" si="786"/>
        <v>-13054.637424190578</v>
      </c>
      <c r="AI375" s="6">
        <f t="shared" si="787"/>
        <v>-3.6262881733862717</v>
      </c>
      <c r="AJ375" s="6">
        <f t="shared" si="788"/>
        <v>236.1879313743645</v>
      </c>
      <c r="AK375" s="6">
        <f t="shared" si="789"/>
        <v>4.1222570559570766</v>
      </c>
      <c r="AL375" s="6">
        <f t="shared" si="790"/>
        <v>236</v>
      </c>
      <c r="AM375" s="6">
        <f t="shared" si="791"/>
        <v>11</v>
      </c>
      <c r="AN375" s="6">
        <f t="shared" si="792"/>
        <v>16</v>
      </c>
      <c r="AO375" s="6"/>
      <c r="AP375" s="6">
        <f t="shared" si="793"/>
        <v>1.6863027985417305</v>
      </c>
      <c r="AQ375" s="6">
        <f t="shared" si="794"/>
        <v>2.9431536020147829E-2</v>
      </c>
      <c r="AR375" s="6" t="str">
        <f t="shared" si="795"/>
        <v>POSITIF</v>
      </c>
      <c r="AS375" s="6">
        <f t="shared" si="796"/>
        <v>1</v>
      </c>
      <c r="AT375" s="6">
        <f t="shared" si="797"/>
        <v>41</v>
      </c>
      <c r="AU375" s="6">
        <f t="shared" si="798"/>
        <v>10</v>
      </c>
      <c r="AV375" s="6">
        <f t="shared" si="799"/>
        <v>1.0050486068233448</v>
      </c>
      <c r="AW375" s="22">
        <f t="shared" si="800"/>
        <v>4.1877025284306035E-2</v>
      </c>
      <c r="AX375" s="6">
        <f t="shared" si="801"/>
        <v>1.7541407331649314E-2</v>
      </c>
      <c r="AY375" s="6">
        <f t="shared" si="802"/>
        <v>0.27385570801214598</v>
      </c>
      <c r="AZ375" s="22">
        <f t="shared" si="803"/>
        <v>1.1410654500506082E-2</v>
      </c>
      <c r="BA375" s="6">
        <f t="shared" si="804"/>
        <v>363615.47151159548</v>
      </c>
      <c r="BB375" s="6" t="s">
        <v>191</v>
      </c>
      <c r="BC375" s="6">
        <f t="shared" si="805"/>
        <v>1.6702753992928324E-2</v>
      </c>
      <c r="BD375" s="6">
        <f t="shared" si="806"/>
        <v>215.83084729642732</v>
      </c>
      <c r="BE375" s="6">
        <f t="shared" si="807"/>
        <v>23.437481051195682</v>
      </c>
      <c r="BF375" s="6">
        <f t="shared" si="808"/>
        <v>-2.1982645211131814E-3</v>
      </c>
      <c r="BG375" s="6">
        <f t="shared" si="809"/>
        <v>23.43528278667457</v>
      </c>
      <c r="BH375" s="19">
        <f t="shared" si="810"/>
        <v>0.13919064456377686</v>
      </c>
      <c r="BI375">
        <f t="shared" si="811"/>
        <v>15.262173065605262</v>
      </c>
      <c r="BJ375">
        <f t="shared" si="812"/>
        <v>22.683173065605263</v>
      </c>
      <c r="BK375">
        <f t="shared" si="813"/>
        <v>101.0137364325836</v>
      </c>
      <c r="BL375" s="6">
        <f t="shared" si="814"/>
        <v>1.7630222904903348</v>
      </c>
      <c r="BM375">
        <f t="shared" si="815"/>
        <v>239.23385955149536</v>
      </c>
      <c r="BN375" s="6">
        <f t="shared" si="816"/>
        <v>15.94892397009969</v>
      </c>
      <c r="BO375" s="6">
        <f t="shared" si="817"/>
        <v>15</v>
      </c>
      <c r="BP375" s="6">
        <f t="shared" si="818"/>
        <v>56</v>
      </c>
      <c r="BQ375" s="6">
        <f t="shared" si="819"/>
        <v>56</v>
      </c>
      <c r="BR375">
        <f t="shared" si="820"/>
        <v>-17.656142821331336</v>
      </c>
      <c r="BS375" s="6" t="str">
        <f t="shared" si="821"/>
        <v>NEGATIF</v>
      </c>
      <c r="BT375" s="6">
        <f t="shared" si="757"/>
        <v>-0.30815782543459275</v>
      </c>
      <c r="BU375" s="6">
        <f t="shared" si="758"/>
        <v>17</v>
      </c>
      <c r="BV375" s="6">
        <f t="shared" si="759"/>
        <v>-2080</v>
      </c>
      <c r="BW375" s="6">
        <f t="shared" si="760"/>
        <v>37</v>
      </c>
      <c r="BX375" s="6" t="str">
        <f t="shared" si="761"/>
        <v>NEGATIF</v>
      </c>
      <c r="BY375">
        <f t="shared" si="822"/>
        <v>73.399500851614405</v>
      </c>
      <c r="BZ375" s="6">
        <f t="shared" si="823"/>
        <v>253.39950085161439</v>
      </c>
      <c r="CA375">
        <f t="shared" si="824"/>
        <v>-12.571923856481497</v>
      </c>
      <c r="CB375" s="6" t="str">
        <f t="shared" si="825"/>
        <v>NEGATIF</v>
      </c>
      <c r="CC375" s="6">
        <f t="shared" si="826"/>
        <v>12</v>
      </c>
      <c r="CD375" s="6">
        <f t="shared" si="827"/>
        <v>34</v>
      </c>
      <c r="CE375" s="6">
        <f t="shared" si="828"/>
        <v>18</v>
      </c>
      <c r="CF375" s="6"/>
      <c r="CG375">
        <f t="shared" si="829"/>
        <v>4.1754185314272787</v>
      </c>
      <c r="CH375">
        <f t="shared" si="830"/>
        <v>0.40902284576342313</v>
      </c>
      <c r="CI375">
        <f t="shared" si="831"/>
        <v>0.40906121271714635</v>
      </c>
    </row>
    <row r="376" spans="1:87">
      <c r="A376">
        <f t="shared" ref="A376:F376" si="835">A82</f>
        <v>7.0027777777777782</v>
      </c>
      <c r="B376">
        <f t="shared" si="835"/>
        <v>111.315</v>
      </c>
      <c r="C376">
        <f t="shared" si="835"/>
        <v>7</v>
      </c>
      <c r="D376">
        <f t="shared" si="835"/>
        <v>2013</v>
      </c>
      <c r="E376">
        <f t="shared" si="835"/>
        <v>12</v>
      </c>
      <c r="F376">
        <f t="shared" si="835"/>
        <v>2</v>
      </c>
      <c r="G376">
        <f t="shared" si="763"/>
        <v>0.12222152900771403</v>
      </c>
      <c r="H376" s="6">
        <f t="shared" ref="H376:J376" si="836">H82</f>
        <v>17</v>
      </c>
      <c r="I376" s="6">
        <f t="shared" si="836"/>
        <v>45</v>
      </c>
      <c r="J376" s="6">
        <f t="shared" si="836"/>
        <v>17.75</v>
      </c>
      <c r="K376" s="6"/>
      <c r="L376" s="6">
        <f t="shared" ref="L376:M376" si="837">L82</f>
        <v>20</v>
      </c>
      <c r="M376" s="6">
        <f t="shared" si="837"/>
        <v>-13</v>
      </c>
      <c r="N376" s="6">
        <f t="shared" si="766"/>
        <v>2456628.947916667</v>
      </c>
      <c r="O376" s="6">
        <f t="shared" si="767"/>
        <v>7.9269203913977097E-4</v>
      </c>
      <c r="P376" s="6">
        <f t="shared" si="768"/>
        <v>2456628.9487093589</v>
      </c>
      <c r="Q376" s="6">
        <f t="shared" si="769"/>
        <v>0.13919092975657568</v>
      </c>
      <c r="R376" s="6">
        <f t="shared" si="770"/>
        <v>239.81421954775078</v>
      </c>
      <c r="S376" s="6">
        <f t="shared" si="771"/>
        <v>316.70547107775928</v>
      </c>
      <c r="T376" s="6">
        <f t="shared" si="772"/>
        <v>4.1855477242087975</v>
      </c>
      <c r="U376" s="6">
        <f t="shared" si="773"/>
        <v>5.5275532293865739</v>
      </c>
      <c r="V376" s="6">
        <f t="shared" si="774"/>
        <v>215.82597673875716</v>
      </c>
      <c r="W376" s="6">
        <f t="shared" si="775"/>
        <v>3.7668739054240059</v>
      </c>
      <c r="X376" s="6">
        <f t="shared" si="776"/>
        <v>251.44650906170773</v>
      </c>
      <c r="Y376" s="6">
        <f t="shared" si="777"/>
        <v>4.3885694757725577</v>
      </c>
      <c r="Z376" s="6">
        <f t="shared" si="778"/>
        <v>328.26723985345598</v>
      </c>
      <c r="AA376" s="6">
        <f t="shared" si="779"/>
        <v>5.7293441618767549</v>
      </c>
      <c r="AB376" s="6">
        <f t="shared" si="780"/>
        <v>-16266.173611800492</v>
      </c>
      <c r="AC376" s="6">
        <f t="shared" si="781"/>
        <v>99.8169341086098</v>
      </c>
      <c r="AD376" s="6">
        <f t="shared" si="782"/>
        <v>2278.4072470510473</v>
      </c>
      <c r="AE376" s="6">
        <f t="shared" si="783"/>
        <v>-667.71538576622379</v>
      </c>
      <c r="AF376" s="6">
        <f t="shared" si="784"/>
        <v>-116.6270878991341</v>
      </c>
      <c r="AG376" s="6">
        <f t="shared" si="785"/>
        <v>1657.3064839456699</v>
      </c>
      <c r="AH376" s="6">
        <f t="shared" si="786"/>
        <v>-13014.985420360523</v>
      </c>
      <c r="AI376" s="6">
        <f t="shared" si="787"/>
        <v>-3.615273727877923</v>
      </c>
      <c r="AJ376" s="6">
        <f t="shared" si="788"/>
        <v>236.19894581987285</v>
      </c>
      <c r="AK376" s="6">
        <f t="shared" si="789"/>
        <v>4.1224492942964783</v>
      </c>
      <c r="AL376" s="6">
        <f t="shared" si="790"/>
        <v>236</v>
      </c>
      <c r="AM376" s="6">
        <f t="shared" si="791"/>
        <v>11</v>
      </c>
      <c r="AN376" s="6">
        <f t="shared" si="792"/>
        <v>56</v>
      </c>
      <c r="AO376" s="6"/>
      <c r="AP376" s="6">
        <f t="shared" si="793"/>
        <v>1.6914252139039361</v>
      </c>
      <c r="AQ376" s="6">
        <f t="shared" si="794"/>
        <v>2.9520939033873057E-2</v>
      </c>
      <c r="AR376" s="6" t="str">
        <f t="shared" si="795"/>
        <v>POSITIF</v>
      </c>
      <c r="AS376" s="6">
        <f t="shared" si="796"/>
        <v>1</v>
      </c>
      <c r="AT376" s="6">
        <f t="shared" si="797"/>
        <v>41</v>
      </c>
      <c r="AU376" s="6">
        <f t="shared" si="798"/>
        <v>29</v>
      </c>
      <c r="AV376" s="6">
        <f t="shared" si="799"/>
        <v>1.0051558157051907</v>
      </c>
      <c r="AW376" s="22">
        <f t="shared" si="800"/>
        <v>4.1881492321049617E-2</v>
      </c>
      <c r="AX376" s="6">
        <f t="shared" si="801"/>
        <v>1.7543278479624908E-2</v>
      </c>
      <c r="AY376" s="6">
        <f t="shared" si="802"/>
        <v>0.27388491752077138</v>
      </c>
      <c r="AZ376" s="22">
        <f t="shared" si="803"/>
        <v>1.1411871563365475E-2</v>
      </c>
      <c r="BA376" s="6">
        <f t="shared" si="804"/>
        <v>363576.69263883866</v>
      </c>
      <c r="BB376" s="6" t="s">
        <v>191</v>
      </c>
      <c r="BC376" s="6">
        <f t="shared" si="805"/>
        <v>1.6702753980950225E-2</v>
      </c>
      <c r="BD376" s="6">
        <f t="shared" si="806"/>
        <v>215.830295694694</v>
      </c>
      <c r="BE376" s="6">
        <f t="shared" si="807"/>
        <v>23.437481047486987</v>
      </c>
      <c r="BF376" s="6">
        <f t="shared" si="808"/>
        <v>-2.1983131648735028E-3</v>
      </c>
      <c r="BG376" s="6">
        <f t="shared" si="809"/>
        <v>23.435282734322115</v>
      </c>
      <c r="BH376" s="19">
        <f t="shared" si="810"/>
        <v>0.13919092975657568</v>
      </c>
      <c r="BI376">
        <f t="shared" si="811"/>
        <v>15.512857554542522</v>
      </c>
      <c r="BJ376">
        <f t="shared" si="812"/>
        <v>22.933857554542524</v>
      </c>
      <c r="BK376">
        <f t="shared" si="813"/>
        <v>104.76413073874076</v>
      </c>
      <c r="BL376" s="6">
        <f t="shared" si="814"/>
        <v>1.8284790193808256</v>
      </c>
      <c r="BM376">
        <f t="shared" si="815"/>
        <v>239.24373257939709</v>
      </c>
      <c r="BN376" s="6">
        <f t="shared" si="816"/>
        <v>15.949582171959806</v>
      </c>
      <c r="BO376" s="6">
        <f t="shared" si="817"/>
        <v>15</v>
      </c>
      <c r="BP376" s="6">
        <f t="shared" si="818"/>
        <v>56</v>
      </c>
      <c r="BQ376" s="6">
        <f t="shared" si="819"/>
        <v>58</v>
      </c>
      <c r="BR376">
        <f t="shared" si="820"/>
        <v>-17.653717073707444</v>
      </c>
      <c r="BS376" s="6" t="str">
        <f t="shared" si="821"/>
        <v>NEGATIF</v>
      </c>
      <c r="BT376" s="6">
        <f t="shared" si="757"/>
        <v>-0.3081154881517334</v>
      </c>
      <c r="BU376" s="6">
        <f t="shared" si="758"/>
        <v>17</v>
      </c>
      <c r="BV376" s="6">
        <f t="shared" si="759"/>
        <v>-2080</v>
      </c>
      <c r="BW376" s="6">
        <f t="shared" si="760"/>
        <v>46</v>
      </c>
      <c r="BX376" s="6" t="str">
        <f t="shared" si="761"/>
        <v>NEGATIF</v>
      </c>
      <c r="BY376">
        <f t="shared" si="822"/>
        <v>73.588620948892881</v>
      </c>
      <c r="BZ376" s="6">
        <f t="shared" si="823"/>
        <v>253.58862094889287</v>
      </c>
      <c r="CA376">
        <f t="shared" si="824"/>
        <v>-16.140920265861077</v>
      </c>
      <c r="CB376" s="6" t="str">
        <f t="shared" si="825"/>
        <v>NEGATIF</v>
      </c>
      <c r="CC376" s="6">
        <f t="shared" si="826"/>
        <v>16</v>
      </c>
      <c r="CD376" s="6">
        <f t="shared" si="827"/>
        <v>8</v>
      </c>
      <c r="CE376" s="6">
        <f t="shared" si="828"/>
        <v>27</v>
      </c>
      <c r="CF376" s="6"/>
      <c r="CG376">
        <f t="shared" si="829"/>
        <v>4.1755908482713053</v>
      </c>
      <c r="CH376">
        <f t="shared" si="830"/>
        <v>0.40902284484970042</v>
      </c>
      <c r="CI376">
        <f t="shared" si="831"/>
        <v>0.40906121265241741</v>
      </c>
    </row>
    <row r="377" spans="1:87">
      <c r="A377">
        <f t="shared" ref="A377:F377" si="838">A83</f>
        <v>7.0027777777777782</v>
      </c>
      <c r="B377">
        <f t="shared" si="838"/>
        <v>111.315</v>
      </c>
      <c r="C377">
        <f t="shared" si="838"/>
        <v>7</v>
      </c>
      <c r="D377">
        <f t="shared" si="838"/>
        <v>2013</v>
      </c>
      <c r="E377">
        <f t="shared" si="838"/>
        <v>12</v>
      </c>
      <c r="F377">
        <f t="shared" si="838"/>
        <v>2</v>
      </c>
      <c r="G377">
        <f t="shared" si="763"/>
        <v>0.12222152900771403</v>
      </c>
      <c r="H377" s="6">
        <f t="shared" ref="H377:J377" si="839">H83</f>
        <v>18</v>
      </c>
      <c r="I377" s="6">
        <f t="shared" si="839"/>
        <v>0</v>
      </c>
      <c r="J377" s="6">
        <f t="shared" si="839"/>
        <v>18</v>
      </c>
      <c r="K377" s="6"/>
      <c r="L377" s="6">
        <f t="shared" ref="L377:M377" si="840">L83</f>
        <v>20</v>
      </c>
      <c r="M377" s="6">
        <f t="shared" si="840"/>
        <v>-13</v>
      </c>
      <c r="N377" s="6">
        <f t="shared" si="766"/>
        <v>2456628.9583333335</v>
      </c>
      <c r="O377" s="6">
        <f t="shared" si="767"/>
        <v>7.9269203913977097E-4</v>
      </c>
      <c r="P377" s="6">
        <f t="shared" si="768"/>
        <v>2456628.9591260254</v>
      </c>
      <c r="Q377" s="6">
        <f t="shared" si="769"/>
        <v>0.13919121494936176</v>
      </c>
      <c r="R377" s="6">
        <f t="shared" si="770"/>
        <v>239.81421954775078</v>
      </c>
      <c r="S377" s="6">
        <f t="shared" si="771"/>
        <v>316.84156474702468</v>
      </c>
      <c r="T377" s="6">
        <f t="shared" si="772"/>
        <v>4.1855477242087975</v>
      </c>
      <c r="U377" s="6">
        <f t="shared" si="773"/>
        <v>5.529928512006375</v>
      </c>
      <c r="V377" s="6">
        <f t="shared" si="774"/>
        <v>215.82542513541154</v>
      </c>
      <c r="W377" s="6">
        <f t="shared" si="775"/>
        <v>3.7668642781294599</v>
      </c>
      <c r="X377" s="6">
        <f t="shared" si="776"/>
        <v>251.45677622132007</v>
      </c>
      <c r="Y377" s="6">
        <f t="shared" si="777"/>
        <v>4.3887486715126203</v>
      </c>
      <c r="Z377" s="6">
        <f t="shared" si="778"/>
        <v>328.27750652282157</v>
      </c>
      <c r="AA377" s="6">
        <f t="shared" si="779"/>
        <v>5.7295233490603978</v>
      </c>
      <c r="AB377" s="6">
        <f t="shared" si="780"/>
        <v>-16226.989332500874</v>
      </c>
      <c r="AC377" s="6">
        <f t="shared" si="781"/>
        <v>99.039149939503204</v>
      </c>
      <c r="AD377" s="6">
        <f t="shared" si="782"/>
        <v>2291.3246765678114</v>
      </c>
      <c r="AE377" s="6">
        <f t="shared" si="783"/>
        <v>-667.88036976522721</v>
      </c>
      <c r="AF377" s="6">
        <f t="shared" si="784"/>
        <v>-117.12111198644098</v>
      </c>
      <c r="AG377" s="6">
        <f t="shared" si="785"/>
        <v>1645.4624486573559</v>
      </c>
      <c r="AH377" s="6">
        <f t="shared" si="786"/>
        <v>-12976.164539087873</v>
      </c>
      <c r="AI377" s="6">
        <f t="shared" si="787"/>
        <v>-3.6044901497466313</v>
      </c>
      <c r="AJ377" s="6">
        <f t="shared" si="788"/>
        <v>236.20972939800416</v>
      </c>
      <c r="AK377" s="6">
        <f t="shared" si="789"/>
        <v>4.122637503240016</v>
      </c>
      <c r="AL377" s="6">
        <f t="shared" si="790"/>
        <v>236</v>
      </c>
      <c r="AM377" s="6">
        <f t="shared" si="791"/>
        <v>12</v>
      </c>
      <c r="AN377" s="6">
        <f t="shared" si="792"/>
        <v>35</v>
      </c>
      <c r="AO377" s="6"/>
      <c r="AP377" s="6">
        <f t="shared" si="793"/>
        <v>1.6889451207518293</v>
      </c>
      <c r="AQ377" s="6">
        <f t="shared" si="794"/>
        <v>2.9477653242612627E-2</v>
      </c>
      <c r="AR377" s="6" t="str">
        <f t="shared" si="795"/>
        <v>POSITIF</v>
      </c>
      <c r="AS377" s="6">
        <f t="shared" si="796"/>
        <v>1</v>
      </c>
      <c r="AT377" s="6">
        <f t="shared" si="797"/>
        <v>41</v>
      </c>
      <c r="AU377" s="6">
        <f t="shared" si="798"/>
        <v>20</v>
      </c>
      <c r="AV377" s="6">
        <f t="shared" si="799"/>
        <v>1.0052627389705218</v>
      </c>
      <c r="AW377" s="22">
        <f t="shared" si="800"/>
        <v>4.1885947457105076E-2</v>
      </c>
      <c r="AX377" s="6">
        <f t="shared" si="801"/>
        <v>1.7545144642651916E-2</v>
      </c>
      <c r="AY377" s="6">
        <f t="shared" si="802"/>
        <v>0.27391404921109752</v>
      </c>
      <c r="AZ377" s="22">
        <f t="shared" si="803"/>
        <v>1.1413085383795729E-2</v>
      </c>
      <c r="BA377" s="6">
        <f t="shared" si="804"/>
        <v>363538.02531610639</v>
      </c>
      <c r="BB377" s="6" t="s">
        <v>191</v>
      </c>
      <c r="BC377" s="6">
        <f t="shared" si="805"/>
        <v>1.6702753968972129E-2</v>
      </c>
      <c r="BD377" s="6">
        <f t="shared" si="806"/>
        <v>215.82974409298535</v>
      </c>
      <c r="BE377" s="6">
        <f t="shared" si="807"/>
        <v>23.437481043778291</v>
      </c>
      <c r="BF377" s="6">
        <f t="shared" si="808"/>
        <v>-2.1983617922206032E-3</v>
      </c>
      <c r="BG377" s="6">
        <f t="shared" si="809"/>
        <v>23.43528268198607</v>
      </c>
      <c r="BH377" s="19">
        <f t="shared" si="810"/>
        <v>0.13919121494936176</v>
      </c>
      <c r="BI377">
        <f t="shared" si="811"/>
        <v>15.763542032272865</v>
      </c>
      <c r="BJ377">
        <f t="shared" si="812"/>
        <v>23.184542032272866</v>
      </c>
      <c r="BK377">
        <f t="shared" si="813"/>
        <v>108.51473169961895</v>
      </c>
      <c r="BL377" s="6">
        <f t="shared" si="814"/>
        <v>1.893939355076613</v>
      </c>
      <c r="BM377">
        <f t="shared" si="815"/>
        <v>239.25339878447403</v>
      </c>
      <c r="BN377" s="6">
        <f t="shared" si="816"/>
        <v>15.950226585631603</v>
      </c>
      <c r="BO377" s="6">
        <f t="shared" si="817"/>
        <v>15</v>
      </c>
      <c r="BP377" s="6">
        <f t="shared" si="818"/>
        <v>57</v>
      </c>
      <c r="BQ377" s="6">
        <f t="shared" si="819"/>
        <v>0</v>
      </c>
      <c r="BR377">
        <f t="shared" si="820"/>
        <v>-17.658631758045072</v>
      </c>
      <c r="BS377" s="6" t="str">
        <f t="shared" si="821"/>
        <v>NEGATIF</v>
      </c>
      <c r="BT377" s="6">
        <f t="shared" si="757"/>
        <v>-0.30820126557512117</v>
      </c>
      <c r="BU377" s="6">
        <f t="shared" si="758"/>
        <v>17</v>
      </c>
      <c r="BV377" s="6">
        <f t="shared" si="759"/>
        <v>-2080</v>
      </c>
      <c r="BW377" s="6">
        <f t="shared" si="760"/>
        <v>28</v>
      </c>
      <c r="BX377" s="6" t="str">
        <f t="shared" si="761"/>
        <v>NEGATIF</v>
      </c>
      <c r="BY377">
        <f t="shared" si="822"/>
        <v>73.701643091883071</v>
      </c>
      <c r="BZ377" s="6">
        <f t="shared" si="823"/>
        <v>253.70164309188306</v>
      </c>
      <c r="CA377">
        <f t="shared" si="824"/>
        <v>-19.713171667572261</v>
      </c>
      <c r="CB377" s="6" t="str">
        <f t="shared" si="825"/>
        <v>NEGATIF</v>
      </c>
      <c r="CC377" s="6">
        <f t="shared" si="826"/>
        <v>19</v>
      </c>
      <c r="CD377" s="6">
        <f t="shared" si="827"/>
        <v>42</v>
      </c>
      <c r="CE377" s="6">
        <f t="shared" si="828"/>
        <v>47</v>
      </c>
      <c r="CF377" s="6"/>
      <c r="CG377">
        <f t="shared" si="829"/>
        <v>4.1757595553760707</v>
      </c>
      <c r="CH377">
        <f t="shared" si="830"/>
        <v>0.40902284393626415</v>
      </c>
      <c r="CI377">
        <f t="shared" si="831"/>
        <v>0.40906121258768841</v>
      </c>
    </row>
    <row r="378" spans="1:87">
      <c r="A378">
        <f t="shared" ref="A378:F378" si="841">A84</f>
        <v>7.0027777777777782</v>
      </c>
      <c r="B378">
        <f t="shared" si="841"/>
        <v>111.315</v>
      </c>
      <c r="C378">
        <f t="shared" si="841"/>
        <v>7</v>
      </c>
      <c r="D378">
        <f t="shared" si="841"/>
        <v>2013</v>
      </c>
      <c r="E378">
        <f t="shared" si="841"/>
        <v>12</v>
      </c>
      <c r="F378">
        <f t="shared" si="841"/>
        <v>2</v>
      </c>
      <c r="G378">
        <f t="shared" si="763"/>
        <v>0.12222152900771403</v>
      </c>
      <c r="H378" s="6">
        <f t="shared" ref="H378:J378" si="842">H84</f>
        <v>18</v>
      </c>
      <c r="I378" s="6">
        <f t="shared" si="842"/>
        <v>15</v>
      </c>
      <c r="J378" s="6">
        <f t="shared" si="842"/>
        <v>18.25</v>
      </c>
      <c r="K378" s="6"/>
      <c r="L378" s="6">
        <f t="shared" ref="L378:M378" si="843">L84</f>
        <v>20</v>
      </c>
      <c r="M378" s="6">
        <f t="shared" si="843"/>
        <v>-13</v>
      </c>
      <c r="N378" s="6">
        <f t="shared" si="766"/>
        <v>2456628.96875</v>
      </c>
      <c r="O378" s="6">
        <f t="shared" si="767"/>
        <v>7.9269203913977097E-4</v>
      </c>
      <c r="P378" s="6">
        <f t="shared" si="768"/>
        <v>2456628.9695426919</v>
      </c>
      <c r="Q378" s="6">
        <f t="shared" si="769"/>
        <v>0.13919150014214784</v>
      </c>
      <c r="R378" s="6">
        <f t="shared" si="770"/>
        <v>239.81421954775078</v>
      </c>
      <c r="S378" s="6">
        <f t="shared" si="771"/>
        <v>316.97765841629007</v>
      </c>
      <c r="T378" s="6">
        <f t="shared" si="772"/>
        <v>4.1855477242087975</v>
      </c>
      <c r="U378" s="6">
        <f t="shared" si="773"/>
        <v>5.5323037946261762</v>
      </c>
      <c r="V378" s="6">
        <f t="shared" si="774"/>
        <v>215.82487353206585</v>
      </c>
      <c r="W378" s="6">
        <f t="shared" si="775"/>
        <v>3.7668546508349126</v>
      </c>
      <c r="X378" s="6">
        <f t="shared" si="776"/>
        <v>251.46704338093241</v>
      </c>
      <c r="Y378" s="6">
        <f t="shared" si="777"/>
        <v>4.3889278672526837</v>
      </c>
      <c r="Z378" s="6">
        <f t="shared" si="778"/>
        <v>328.28777319218807</v>
      </c>
      <c r="AA378" s="6">
        <f t="shared" si="779"/>
        <v>5.7297025362440568</v>
      </c>
      <c r="AB378" s="6">
        <f t="shared" si="780"/>
        <v>-16187.717680775137</v>
      </c>
      <c r="AC378" s="6">
        <f t="shared" si="781"/>
        <v>98.250925693050519</v>
      </c>
      <c r="AD378" s="6">
        <f t="shared" si="782"/>
        <v>2303.2759840430576</v>
      </c>
      <c r="AE378" s="6">
        <f t="shared" si="783"/>
        <v>-667.97495678624273</v>
      </c>
      <c r="AF378" s="6">
        <f t="shared" si="784"/>
        <v>-117.62006773027198</v>
      </c>
      <c r="AG378" s="6">
        <f t="shared" si="785"/>
        <v>1633.6055510361721</v>
      </c>
      <c r="AH378" s="6">
        <f t="shared" si="786"/>
        <v>-12938.180244519372</v>
      </c>
      <c r="AI378" s="6">
        <f t="shared" si="787"/>
        <v>-3.5939389568109368</v>
      </c>
      <c r="AJ378" s="6">
        <f t="shared" si="788"/>
        <v>236.22028059093984</v>
      </c>
      <c r="AK378" s="6">
        <f t="shared" si="789"/>
        <v>4.1228216562967566</v>
      </c>
      <c r="AL378" s="6">
        <f t="shared" si="790"/>
        <v>236</v>
      </c>
      <c r="AM378" s="6">
        <f t="shared" si="791"/>
        <v>13</v>
      </c>
      <c r="AN378" s="6">
        <f t="shared" si="792"/>
        <v>13</v>
      </c>
      <c r="AO378" s="6"/>
      <c r="AP378" s="6">
        <f t="shared" si="793"/>
        <v>1.6834848131097824</v>
      </c>
      <c r="AQ378" s="6">
        <f t="shared" si="794"/>
        <v>2.9382352896087101E-2</v>
      </c>
      <c r="AR378" s="6" t="str">
        <f t="shared" si="795"/>
        <v>POSITIF</v>
      </c>
      <c r="AS378" s="6">
        <f t="shared" si="796"/>
        <v>1</v>
      </c>
      <c r="AT378" s="6">
        <f t="shared" si="797"/>
        <v>41</v>
      </c>
      <c r="AU378" s="6">
        <f t="shared" si="798"/>
        <v>0</v>
      </c>
      <c r="AV378" s="6">
        <f t="shared" si="799"/>
        <v>1.0053693757781641</v>
      </c>
      <c r="AW378" s="22">
        <f t="shared" si="800"/>
        <v>4.1890390657423504E-2</v>
      </c>
      <c r="AX378" s="6">
        <f t="shared" si="801"/>
        <v>1.7547005806049093E-2</v>
      </c>
      <c r="AY378" s="6">
        <f t="shared" si="802"/>
        <v>0.27394310285395018</v>
      </c>
      <c r="AZ378" s="22">
        <f t="shared" si="803"/>
        <v>1.1414295952247924E-2</v>
      </c>
      <c r="BA378" s="6">
        <f t="shared" si="804"/>
        <v>363499.4697789512</v>
      </c>
      <c r="BB378" s="6" t="s">
        <v>191</v>
      </c>
      <c r="BC378" s="6">
        <f t="shared" si="805"/>
        <v>1.670275395699403E-2</v>
      </c>
      <c r="BD378" s="6">
        <f t="shared" si="806"/>
        <v>215.8291924912767</v>
      </c>
      <c r="BE378" s="6">
        <f t="shared" si="807"/>
        <v>23.437481040069596</v>
      </c>
      <c r="BF378" s="6">
        <f t="shared" si="808"/>
        <v>-2.198410403152262E-3</v>
      </c>
      <c r="BG378" s="6">
        <f t="shared" si="809"/>
        <v>23.435282629666442</v>
      </c>
      <c r="BH378" s="19">
        <f t="shared" si="810"/>
        <v>0.13919150014214784</v>
      </c>
      <c r="BI378">
        <f t="shared" si="811"/>
        <v>16.01422651001873</v>
      </c>
      <c r="BJ378">
        <f t="shared" si="812"/>
        <v>23.43522651001873</v>
      </c>
      <c r="BK378">
        <f t="shared" si="813"/>
        <v>112.26554085175752</v>
      </c>
      <c r="BL378" s="6">
        <f t="shared" si="814"/>
        <v>1.9594033243953679</v>
      </c>
      <c r="BM378">
        <f t="shared" si="815"/>
        <v>239.26285679852342</v>
      </c>
      <c r="BN378" s="6">
        <f t="shared" si="816"/>
        <v>15.950857119901562</v>
      </c>
      <c r="BO378" s="6">
        <f t="shared" si="817"/>
        <v>15</v>
      </c>
      <c r="BP378" s="6">
        <f t="shared" si="818"/>
        <v>57</v>
      </c>
      <c r="BQ378" s="6">
        <f t="shared" si="819"/>
        <v>3</v>
      </c>
      <c r="BR378">
        <f t="shared" si="820"/>
        <v>-17.666390789634544</v>
      </c>
      <c r="BS378" s="6" t="str">
        <f t="shared" si="821"/>
        <v>NEGATIF</v>
      </c>
      <c r="BT378" s="6">
        <f t="shared" si="757"/>
        <v>-0.30833668622312371</v>
      </c>
      <c r="BU378" s="6">
        <f t="shared" si="758"/>
        <v>17</v>
      </c>
      <c r="BV378" s="6">
        <f t="shared" si="759"/>
        <v>-2080</v>
      </c>
      <c r="BW378" s="6">
        <f t="shared" si="760"/>
        <v>0</v>
      </c>
      <c r="BX378" s="6" t="str">
        <f t="shared" si="761"/>
        <v>NEGATIF</v>
      </c>
      <c r="BY378">
        <f t="shared" si="822"/>
        <v>73.73952310927514</v>
      </c>
      <c r="BZ378" s="6">
        <f t="shared" si="823"/>
        <v>253.73952310927513</v>
      </c>
      <c r="CA378">
        <f t="shared" si="824"/>
        <v>-23.286944397107831</v>
      </c>
      <c r="CB378" s="6" t="str">
        <f t="shared" si="825"/>
        <v>NEGATIF</v>
      </c>
      <c r="CC378" s="6">
        <f t="shared" si="826"/>
        <v>23</v>
      </c>
      <c r="CD378" s="6">
        <f t="shared" si="827"/>
        <v>17</v>
      </c>
      <c r="CE378" s="6">
        <f t="shared" si="828"/>
        <v>12</v>
      </c>
      <c r="CF378" s="6"/>
      <c r="CG378">
        <f t="shared" si="829"/>
        <v>4.1759246288619325</v>
      </c>
      <c r="CH378">
        <f t="shared" si="830"/>
        <v>0.40902284302311437</v>
      </c>
      <c r="CI378">
        <f t="shared" si="831"/>
        <v>0.40906121252295946</v>
      </c>
    </row>
    <row r="379" spans="1:87">
      <c r="A379">
        <f t="shared" ref="A379:F379" si="844">A85</f>
        <v>7.0027777777777782</v>
      </c>
      <c r="B379">
        <f t="shared" si="844"/>
        <v>111.315</v>
      </c>
      <c r="C379">
        <f t="shared" si="844"/>
        <v>7</v>
      </c>
      <c r="D379">
        <f t="shared" si="844"/>
        <v>2013</v>
      </c>
      <c r="E379">
        <f t="shared" si="844"/>
        <v>12</v>
      </c>
      <c r="F379">
        <f t="shared" si="844"/>
        <v>2</v>
      </c>
      <c r="G379">
        <f t="shared" si="763"/>
        <v>0.12222152900771403</v>
      </c>
      <c r="H379" s="6">
        <f t="shared" ref="H379:J379" si="845">H85</f>
        <v>18</v>
      </c>
      <c r="I379" s="6">
        <f t="shared" si="845"/>
        <v>30</v>
      </c>
      <c r="J379" s="6">
        <f t="shared" si="845"/>
        <v>18.5</v>
      </c>
      <c r="K379" s="6"/>
      <c r="L379" s="6">
        <f t="shared" ref="L379:M379" si="846">L85</f>
        <v>20</v>
      </c>
      <c r="M379" s="6">
        <f t="shared" si="846"/>
        <v>-13</v>
      </c>
      <c r="N379" s="6">
        <f t="shared" si="766"/>
        <v>2456628.979166667</v>
      </c>
      <c r="O379" s="6">
        <f t="shared" si="767"/>
        <v>7.9269203913977097E-4</v>
      </c>
      <c r="P379" s="6">
        <f t="shared" si="768"/>
        <v>2456628.9799593589</v>
      </c>
      <c r="Q379" s="6">
        <f t="shared" si="769"/>
        <v>0.13919178533494667</v>
      </c>
      <c r="R379" s="6">
        <f t="shared" si="770"/>
        <v>239.81421954775078</v>
      </c>
      <c r="S379" s="6">
        <f t="shared" si="771"/>
        <v>317.11375209162361</v>
      </c>
      <c r="T379" s="6">
        <f t="shared" si="772"/>
        <v>4.1855477242087975</v>
      </c>
      <c r="U379" s="6">
        <f t="shared" si="773"/>
        <v>5.5346790773518872</v>
      </c>
      <c r="V379" s="6">
        <f t="shared" si="774"/>
        <v>215.82432192869555</v>
      </c>
      <c r="W379" s="6">
        <f t="shared" si="775"/>
        <v>3.7668450235399358</v>
      </c>
      <c r="X379" s="6">
        <f t="shared" si="776"/>
        <v>251.47731054100313</v>
      </c>
      <c r="Y379" s="6">
        <f t="shared" si="777"/>
        <v>4.3891070630007469</v>
      </c>
      <c r="Z379" s="6">
        <f t="shared" si="778"/>
        <v>328.29803986201205</v>
      </c>
      <c r="AA379" s="6">
        <f t="shared" si="779"/>
        <v>5.7298817234357005</v>
      </c>
      <c r="AB379" s="6">
        <f t="shared" si="780"/>
        <v>-16148.358876435675</v>
      </c>
      <c r="AC379" s="6">
        <f t="shared" si="781"/>
        <v>97.452344422955861</v>
      </c>
      <c r="AD379" s="6">
        <f t="shared" si="782"/>
        <v>2314.256130754738</v>
      </c>
      <c r="AE379" s="6">
        <f t="shared" si="783"/>
        <v>-667.99913685895115</v>
      </c>
      <c r="AF379" s="6">
        <f t="shared" si="784"/>
        <v>-118.12394226837694</v>
      </c>
      <c r="AG379" s="6">
        <f t="shared" si="785"/>
        <v>1621.7358802090951</v>
      </c>
      <c r="AH379" s="6">
        <f t="shared" si="786"/>
        <v>-12901.037600176214</v>
      </c>
      <c r="AI379" s="6">
        <f t="shared" si="787"/>
        <v>-3.5836215556045041</v>
      </c>
      <c r="AJ379" s="6">
        <f t="shared" si="788"/>
        <v>236.23059799214627</v>
      </c>
      <c r="AK379" s="6">
        <f t="shared" si="789"/>
        <v>4.1230017289180578</v>
      </c>
      <c r="AL379" s="6">
        <f t="shared" si="790"/>
        <v>236</v>
      </c>
      <c r="AM379" s="6">
        <f t="shared" si="791"/>
        <v>13</v>
      </c>
      <c r="AN379" s="6">
        <f t="shared" si="792"/>
        <v>50</v>
      </c>
      <c r="AO379" s="6"/>
      <c r="AP379" s="6">
        <f t="shared" si="793"/>
        <v>1.6936155101574284</v>
      </c>
      <c r="AQ379" s="6">
        <f t="shared" si="794"/>
        <v>2.9559166915090595E-2</v>
      </c>
      <c r="AR379" s="6" t="str">
        <f t="shared" si="795"/>
        <v>POSITIF</v>
      </c>
      <c r="AS379" s="6">
        <f t="shared" si="796"/>
        <v>1</v>
      </c>
      <c r="AT379" s="6">
        <f t="shared" si="797"/>
        <v>41</v>
      </c>
      <c r="AU379" s="6">
        <f t="shared" si="798"/>
        <v>37</v>
      </c>
      <c r="AV379" s="6">
        <f t="shared" si="799"/>
        <v>1.0054757252886917</v>
      </c>
      <c r="AW379" s="22">
        <f t="shared" si="800"/>
        <v>4.1894821887028817E-2</v>
      </c>
      <c r="AX379" s="6">
        <f t="shared" si="801"/>
        <v>1.7548861955165682E-2</v>
      </c>
      <c r="AY379" s="6">
        <f t="shared" si="802"/>
        <v>0.27397207822063108</v>
      </c>
      <c r="AZ379" s="22">
        <f t="shared" si="803"/>
        <v>1.1415503259192961E-2</v>
      </c>
      <c r="BA379" s="6">
        <f t="shared" si="804"/>
        <v>363461.0262622562</v>
      </c>
      <c r="BB379" s="6" t="s">
        <v>191</v>
      </c>
      <c r="BC379" s="6">
        <f t="shared" si="805"/>
        <v>1.6702753945015934E-2</v>
      </c>
      <c r="BD379" s="6">
        <f t="shared" si="806"/>
        <v>215.82864088954344</v>
      </c>
      <c r="BE379" s="6">
        <f t="shared" si="807"/>
        <v>23.4374810363609</v>
      </c>
      <c r="BF379" s="6">
        <f t="shared" si="808"/>
        <v>-2.1984589976662499E-3</v>
      </c>
      <c r="BG379" s="6">
        <f t="shared" si="809"/>
        <v>23.435282577363235</v>
      </c>
      <c r="BH379" s="19">
        <f t="shared" si="810"/>
        <v>0.13919178533494667</v>
      </c>
      <c r="BI379">
        <f t="shared" si="811"/>
        <v>16.26491099895599</v>
      </c>
      <c r="BJ379">
        <f t="shared" si="812"/>
        <v>23.68591099895599</v>
      </c>
      <c r="BK379">
        <f t="shared" si="813"/>
        <v>116.01655963114042</v>
      </c>
      <c r="BL379" s="6">
        <f t="shared" si="814"/>
        <v>2.0248709523997386</v>
      </c>
      <c r="BM379">
        <f t="shared" si="815"/>
        <v>239.27210535319941</v>
      </c>
      <c r="BN379" s="6">
        <f t="shared" si="816"/>
        <v>15.951473690213295</v>
      </c>
      <c r="BO379" s="6">
        <f t="shared" si="817"/>
        <v>15</v>
      </c>
      <c r="BP379" s="6">
        <f t="shared" si="818"/>
        <v>57</v>
      </c>
      <c r="BQ379" s="6">
        <f t="shared" si="819"/>
        <v>5</v>
      </c>
      <c r="BR379">
        <f t="shared" si="820"/>
        <v>-17.658929534604344</v>
      </c>
      <c r="BS379" s="6" t="str">
        <f t="shared" si="821"/>
        <v>NEGATIF</v>
      </c>
      <c r="BT379" s="6">
        <f t="shared" si="757"/>
        <v>-0.30820646275651575</v>
      </c>
      <c r="BU379" s="6">
        <f t="shared" si="758"/>
        <v>17</v>
      </c>
      <c r="BV379" s="6">
        <f t="shared" si="759"/>
        <v>-2080</v>
      </c>
      <c r="BW379" s="6">
        <f t="shared" si="760"/>
        <v>27</v>
      </c>
      <c r="BX379" s="6" t="str">
        <f t="shared" si="761"/>
        <v>NEGATIF</v>
      </c>
      <c r="BY379">
        <f t="shared" si="822"/>
        <v>73.716989326025356</v>
      </c>
      <c r="BZ379" s="6">
        <f t="shared" si="823"/>
        <v>253.71698932602536</v>
      </c>
      <c r="CA379">
        <f t="shared" si="824"/>
        <v>-26.861028724760903</v>
      </c>
      <c r="CB379" s="6" t="str">
        <f t="shared" si="825"/>
        <v>NEGATIF</v>
      </c>
      <c r="CC379" s="6">
        <f t="shared" si="826"/>
        <v>26</v>
      </c>
      <c r="CD379" s="6">
        <f t="shared" si="827"/>
        <v>51</v>
      </c>
      <c r="CE379" s="6">
        <f t="shared" si="828"/>
        <v>39</v>
      </c>
      <c r="CF379" s="6"/>
      <c r="CG379">
        <f t="shared" si="829"/>
        <v>4.1760860465920793</v>
      </c>
      <c r="CH379">
        <f t="shared" si="830"/>
        <v>0.40902284211025119</v>
      </c>
      <c r="CI379">
        <f t="shared" si="831"/>
        <v>0.40906121245823052</v>
      </c>
    </row>
    <row r="380" spans="1:87">
      <c r="A380">
        <f t="shared" ref="A380:F380" si="847">A86</f>
        <v>7.0027777777777782</v>
      </c>
      <c r="B380">
        <f t="shared" si="847"/>
        <v>111.315</v>
      </c>
      <c r="C380">
        <f t="shared" si="847"/>
        <v>7</v>
      </c>
      <c r="D380">
        <f t="shared" si="847"/>
        <v>2013</v>
      </c>
      <c r="E380">
        <f t="shared" si="847"/>
        <v>12</v>
      </c>
      <c r="F380">
        <f t="shared" si="847"/>
        <v>2</v>
      </c>
      <c r="G380">
        <f t="shared" si="763"/>
        <v>0.12222152900771403</v>
      </c>
      <c r="H380">
        <f t="shared" ref="H380:J380" si="848">H86</f>
        <v>18</v>
      </c>
      <c r="I380">
        <f t="shared" si="848"/>
        <v>45</v>
      </c>
      <c r="J380">
        <f t="shared" si="848"/>
        <v>18.75</v>
      </c>
      <c r="L380">
        <f t="shared" ref="L380:M380" si="849">L86</f>
        <v>20</v>
      </c>
      <c r="M380">
        <f t="shared" si="849"/>
        <v>-13</v>
      </c>
      <c r="N380">
        <f t="shared" si="766"/>
        <v>2456628.9895833335</v>
      </c>
      <c r="O380">
        <f t="shared" si="767"/>
        <v>7.9269203913977097E-4</v>
      </c>
      <c r="P380">
        <f t="shared" si="768"/>
        <v>2456628.9903760254</v>
      </c>
      <c r="Q380">
        <f t="shared" si="769"/>
        <v>0.13919207052773275</v>
      </c>
      <c r="R380">
        <f t="shared" si="770"/>
        <v>239.81421954775078</v>
      </c>
      <c r="S380">
        <f t="shared" si="771"/>
        <v>317.249845760889</v>
      </c>
      <c r="T380">
        <f t="shared" si="772"/>
        <v>4.1855477242087975</v>
      </c>
      <c r="U380">
        <f t="shared" si="773"/>
        <v>5.5370543599716884</v>
      </c>
      <c r="V380">
        <f t="shared" si="774"/>
        <v>215.82377032534993</v>
      </c>
      <c r="W380">
        <f t="shared" si="775"/>
        <v>3.7668353962453898</v>
      </c>
      <c r="X380">
        <f t="shared" si="776"/>
        <v>251.48757770061547</v>
      </c>
      <c r="Y380">
        <f t="shared" si="777"/>
        <v>4.3892862587408104</v>
      </c>
      <c r="Z380">
        <f t="shared" si="778"/>
        <v>328.30830653137764</v>
      </c>
      <c r="AA380">
        <f t="shared" si="779"/>
        <v>5.7300609106193443</v>
      </c>
      <c r="AB380">
        <f t="shared" si="780"/>
        <v>-16108.913145053371</v>
      </c>
      <c r="AC380">
        <f t="shared" si="781"/>
        <v>96.643490381884064</v>
      </c>
      <c r="AD380">
        <f t="shared" si="782"/>
        <v>2324.2604860155129</v>
      </c>
      <c r="AE380">
        <f t="shared" si="783"/>
        <v>-667.95290743253884</v>
      </c>
      <c r="AF380">
        <f t="shared" si="784"/>
        <v>-118.63272254259886</v>
      </c>
      <c r="AG380">
        <f t="shared" si="785"/>
        <v>1609.8535269903291</v>
      </c>
      <c r="AH380">
        <f t="shared" si="786"/>
        <v>-12864.741271640782</v>
      </c>
      <c r="AI380">
        <f t="shared" si="787"/>
        <v>-3.5735392421224392</v>
      </c>
      <c r="AJ380">
        <f t="shared" si="788"/>
        <v>236.24068030562833</v>
      </c>
      <c r="AK380">
        <f t="shared" si="789"/>
        <v>4.1231776984845387</v>
      </c>
      <c r="AL380">
        <f t="shared" si="790"/>
        <v>236</v>
      </c>
      <c r="AM380">
        <f t="shared" si="791"/>
        <v>14</v>
      </c>
      <c r="AN380">
        <f t="shared" si="792"/>
        <v>26</v>
      </c>
      <c r="AP380">
        <f t="shared" si="793"/>
        <v>1.6965584952400814</v>
      </c>
      <c r="AQ380">
        <f t="shared" si="794"/>
        <v>2.9610531694619965E-2</v>
      </c>
      <c r="AR380" t="str">
        <f t="shared" si="795"/>
        <v>POSITIF</v>
      </c>
      <c r="AS380">
        <f t="shared" si="796"/>
        <v>1</v>
      </c>
      <c r="AT380">
        <f t="shared" si="797"/>
        <v>41</v>
      </c>
      <c r="AU380">
        <f t="shared" si="798"/>
        <v>47</v>
      </c>
      <c r="AV380">
        <f t="shared" si="799"/>
        <v>1.0055817866502663</v>
      </c>
      <c r="AW380" s="4">
        <f t="shared" si="800"/>
        <v>4.1899241110427761E-2</v>
      </c>
      <c r="AX380">
        <f t="shared" si="801"/>
        <v>1.7550713075134308E-2</v>
      </c>
      <c r="AY380">
        <f t="shared" si="802"/>
        <v>0.27400097507906035</v>
      </c>
      <c r="AZ380" s="4">
        <f t="shared" si="803"/>
        <v>1.1416707294960847E-2</v>
      </c>
      <c r="BA380">
        <f t="shared" si="804"/>
        <v>363422.69500535342</v>
      </c>
      <c r="BB380" t="s">
        <v>191</v>
      </c>
      <c r="BC380">
        <f t="shared" si="805"/>
        <v>1.6702753933037835E-2</v>
      </c>
      <c r="BD380">
        <f t="shared" si="806"/>
        <v>215.82808928783479</v>
      </c>
      <c r="BE380">
        <f t="shared" si="807"/>
        <v>23.437481032652205</v>
      </c>
      <c r="BF380">
        <f t="shared" si="808"/>
        <v>-2.1985075757538337E-3</v>
      </c>
      <c r="BG380">
        <f t="shared" si="809"/>
        <v>23.435282525076449</v>
      </c>
      <c r="BH380" s="19">
        <f t="shared" si="810"/>
        <v>0.13919207052773275</v>
      </c>
      <c r="BI380">
        <f t="shared" si="811"/>
        <v>16.515595476701854</v>
      </c>
      <c r="BJ380">
        <f t="shared" si="812"/>
        <v>23.936595476701854</v>
      </c>
      <c r="BK380">
        <f t="shared" si="813"/>
        <v>119.76778887117449</v>
      </c>
      <c r="BL380">
        <f t="shared" si="814"/>
        <v>2.0903422536354177</v>
      </c>
      <c r="BM380">
        <f t="shared" si="815"/>
        <v>239.28114327935333</v>
      </c>
      <c r="BN380">
        <f t="shared" si="816"/>
        <v>15.952076218623555</v>
      </c>
      <c r="BO380">
        <f t="shared" si="817"/>
        <v>15</v>
      </c>
      <c r="BP380">
        <f t="shared" si="818"/>
        <v>57</v>
      </c>
      <c r="BQ380">
        <f t="shared" si="819"/>
        <v>7</v>
      </c>
      <c r="BR380">
        <f t="shared" si="820"/>
        <v>-17.658404561271851</v>
      </c>
      <c r="BS380" t="str">
        <f t="shared" si="821"/>
        <v>NEGATIF</v>
      </c>
      <c r="BT380">
        <f t="shared" si="757"/>
        <v>-0.30819730024337855</v>
      </c>
      <c r="BU380">
        <f t="shared" si="758"/>
        <v>17</v>
      </c>
      <c r="BV380">
        <f t="shared" si="759"/>
        <v>-2080</v>
      </c>
      <c r="BW380">
        <f t="shared" si="760"/>
        <v>29</v>
      </c>
      <c r="BX380" t="str">
        <f t="shared" si="761"/>
        <v>NEGATIF</v>
      </c>
      <c r="BY380">
        <f t="shared" si="822"/>
        <v>73.602644825713156</v>
      </c>
      <c r="BZ380">
        <f t="shared" si="823"/>
        <v>253.60264482571316</v>
      </c>
      <c r="CA380">
        <f t="shared" si="824"/>
        <v>-30.434035450345142</v>
      </c>
      <c r="CB380" t="str">
        <f t="shared" si="825"/>
        <v>NEGATIF</v>
      </c>
      <c r="CC380">
        <f t="shared" si="826"/>
        <v>30</v>
      </c>
      <c r="CD380">
        <f t="shared" si="827"/>
        <v>26</v>
      </c>
      <c r="CE380">
        <f t="shared" si="828"/>
        <v>2</v>
      </c>
      <c r="CG380">
        <f t="shared" si="829"/>
        <v>4.1762437881610177</v>
      </c>
      <c r="CH380">
        <f t="shared" si="830"/>
        <v>0.40902284119767462</v>
      </c>
      <c r="CI380">
        <f t="shared" si="831"/>
        <v>0.40906121239350157</v>
      </c>
    </row>
    <row r="381" spans="1:87">
      <c r="A381">
        <f t="shared" ref="A381:F381" si="850">A87</f>
        <v>7.0027777777777782</v>
      </c>
      <c r="B381">
        <f t="shared" si="850"/>
        <v>111.315</v>
      </c>
      <c r="C381">
        <f t="shared" si="850"/>
        <v>7</v>
      </c>
      <c r="D381">
        <f t="shared" si="850"/>
        <v>2013</v>
      </c>
      <c r="E381">
        <f t="shared" si="850"/>
        <v>12</v>
      </c>
      <c r="F381">
        <f t="shared" si="850"/>
        <v>2</v>
      </c>
      <c r="G381">
        <f t="shared" si="763"/>
        <v>0.12222152900771403</v>
      </c>
      <c r="H381">
        <f t="shared" ref="H381:J381" si="851">H87</f>
        <v>19</v>
      </c>
      <c r="I381">
        <f t="shared" si="851"/>
        <v>0</v>
      </c>
      <c r="J381">
        <f t="shared" si="851"/>
        <v>19</v>
      </c>
      <c r="L381">
        <f t="shared" ref="L381:M381" si="852">L87</f>
        <v>20</v>
      </c>
      <c r="M381">
        <f t="shared" si="852"/>
        <v>-13</v>
      </c>
      <c r="N381">
        <f t="shared" si="766"/>
        <v>2456629</v>
      </c>
      <c r="O381">
        <f t="shared" si="767"/>
        <v>7.9269203913977097E-4</v>
      </c>
      <c r="P381">
        <f t="shared" si="768"/>
        <v>2456629.0007926919</v>
      </c>
      <c r="Q381">
        <f t="shared" si="769"/>
        <v>0.13919235572051883</v>
      </c>
      <c r="R381">
        <f t="shared" si="770"/>
        <v>239.81421954775078</v>
      </c>
      <c r="S381">
        <f t="shared" si="771"/>
        <v>317.38593943013984</v>
      </c>
      <c r="T381">
        <f t="shared" si="772"/>
        <v>4.1855477242087975</v>
      </c>
      <c r="U381">
        <f t="shared" si="773"/>
        <v>5.5394296425912355</v>
      </c>
      <c r="V381">
        <f t="shared" si="774"/>
        <v>215.82321872200424</v>
      </c>
      <c r="W381">
        <f t="shared" si="775"/>
        <v>3.7668257689508424</v>
      </c>
      <c r="X381">
        <f t="shared" si="776"/>
        <v>251.49784486022691</v>
      </c>
      <c r="Y381">
        <f t="shared" si="777"/>
        <v>4.3894654544808578</v>
      </c>
      <c r="Z381">
        <f t="shared" si="778"/>
        <v>328.31857320074323</v>
      </c>
      <c r="AA381">
        <f t="shared" si="779"/>
        <v>5.7302400978029873</v>
      </c>
      <c r="AB381">
        <f t="shared" si="780"/>
        <v>-16069.380707430882</v>
      </c>
      <c r="AC381">
        <f t="shared" si="781"/>
        <v>95.824448798734537</v>
      </c>
      <c r="AD381">
        <f t="shared" si="782"/>
        <v>2333.2848320656917</v>
      </c>
      <c r="AE381">
        <f t="shared" si="783"/>
        <v>-667.83627338240399</v>
      </c>
      <c r="AF381">
        <f t="shared" si="784"/>
        <v>-119.14639543397698</v>
      </c>
      <c r="AG381">
        <f t="shared" si="785"/>
        <v>1597.958580705817</v>
      </c>
      <c r="AH381">
        <f t="shared" si="786"/>
        <v>-12829.295514677018</v>
      </c>
      <c r="AI381">
        <f t="shared" si="787"/>
        <v>-3.5636931985213938</v>
      </c>
      <c r="AJ381">
        <f t="shared" si="788"/>
        <v>236.25052634922938</v>
      </c>
      <c r="AK381">
        <f t="shared" si="789"/>
        <v>4.1233495443636716</v>
      </c>
      <c r="AL381">
        <f t="shared" si="790"/>
        <v>236</v>
      </c>
      <c r="AM381">
        <f t="shared" si="791"/>
        <v>15</v>
      </c>
      <c r="AN381">
        <f t="shared" si="792"/>
        <v>1</v>
      </c>
      <c r="AP381">
        <f t="shared" si="793"/>
        <v>1.6971119632804064</v>
      </c>
      <c r="AQ381">
        <f t="shared" si="794"/>
        <v>2.9620191534228197E-2</v>
      </c>
      <c r="AR381" t="str">
        <f t="shared" si="795"/>
        <v>POSITIF</v>
      </c>
      <c r="AS381">
        <f t="shared" si="796"/>
        <v>1</v>
      </c>
      <c r="AT381">
        <f t="shared" si="797"/>
        <v>41</v>
      </c>
      <c r="AU381">
        <f t="shared" si="798"/>
        <v>49</v>
      </c>
      <c r="AV381">
        <f t="shared" si="799"/>
        <v>1.0056875590270911</v>
      </c>
      <c r="AW381" s="4">
        <f t="shared" si="800"/>
        <v>4.1903648292795463E-2</v>
      </c>
      <c r="AX381">
        <f t="shared" si="801"/>
        <v>1.755255915136756E-2</v>
      </c>
      <c r="AY381">
        <f t="shared" si="802"/>
        <v>0.27402979320152882</v>
      </c>
      <c r="AZ381" s="4">
        <f t="shared" si="803"/>
        <v>1.1417908050063701E-2</v>
      </c>
      <c r="BA381">
        <f t="shared" si="804"/>
        <v>363384.4762417411</v>
      </c>
      <c r="BB381" t="s">
        <v>191</v>
      </c>
      <c r="BC381">
        <f t="shared" si="805"/>
        <v>1.670275392105974E-2</v>
      </c>
      <c r="BD381">
        <f t="shared" si="806"/>
        <v>215.82753768612613</v>
      </c>
      <c r="BE381">
        <f t="shared" si="807"/>
        <v>23.437481028943509</v>
      </c>
      <c r="BF381">
        <f t="shared" si="808"/>
        <v>-2.198556137412792E-3</v>
      </c>
      <c r="BG381">
        <f t="shared" si="809"/>
        <v>23.435282472806097</v>
      </c>
      <c r="BH381" s="19">
        <f t="shared" si="810"/>
        <v>0.13919235572051883</v>
      </c>
      <c r="BI381">
        <f t="shared" si="811"/>
        <v>16.7662799544322</v>
      </c>
      <c r="BJ381">
        <f t="shared" si="812"/>
        <v>0.18727995443219925</v>
      </c>
      <c r="BK381">
        <f t="shared" si="813"/>
        <v>123.51922980648257</v>
      </c>
      <c r="BL381">
        <f t="shared" si="814"/>
        <v>2.1558172496506391</v>
      </c>
      <c r="BM381">
        <f t="shared" si="815"/>
        <v>239.28996951000042</v>
      </c>
      <c r="BN381">
        <f t="shared" si="816"/>
        <v>15.952664634000028</v>
      </c>
      <c r="BO381">
        <f t="shared" si="817"/>
        <v>15</v>
      </c>
      <c r="BP381">
        <f t="shared" si="818"/>
        <v>57</v>
      </c>
      <c r="BQ381">
        <f t="shared" si="819"/>
        <v>9</v>
      </c>
      <c r="BR381">
        <f t="shared" si="820"/>
        <v>-17.660148545785095</v>
      </c>
      <c r="BS381" t="str">
        <f t="shared" si="821"/>
        <v>NEGATIF</v>
      </c>
      <c r="BT381">
        <f t="shared" si="757"/>
        <v>-0.30822773851523844</v>
      </c>
      <c r="BU381">
        <f t="shared" si="758"/>
        <v>17</v>
      </c>
      <c r="BV381">
        <f t="shared" si="759"/>
        <v>-2080</v>
      </c>
      <c r="BW381">
        <f t="shared" si="760"/>
        <v>23</v>
      </c>
      <c r="BX381" t="str">
        <f t="shared" si="761"/>
        <v>NEGATIF</v>
      </c>
      <c r="BY381">
        <f t="shared" si="822"/>
        <v>73.391309089802093</v>
      </c>
      <c r="BZ381">
        <f t="shared" si="823"/>
        <v>253.39130908980209</v>
      </c>
      <c r="CA381">
        <f t="shared" si="824"/>
        <v>-34.004169099356787</v>
      </c>
      <c r="CB381" t="str">
        <f t="shared" si="825"/>
        <v>NEGATIF</v>
      </c>
      <c r="CC381">
        <f t="shared" si="826"/>
        <v>34</v>
      </c>
      <c r="CD381">
        <f t="shared" si="827"/>
        <v>0</v>
      </c>
      <c r="CE381">
        <f t="shared" si="828"/>
        <v>15</v>
      </c>
      <c r="CG381">
        <f t="shared" si="829"/>
        <v>4.17639783494635</v>
      </c>
      <c r="CH381">
        <f t="shared" si="830"/>
        <v>0.40902284028538488</v>
      </c>
      <c r="CI381">
        <f t="shared" si="831"/>
        <v>0.40906121232877263</v>
      </c>
    </row>
    <row r="382" spans="1:87">
      <c r="A382">
        <f t="shared" ref="A382:F382" si="853">A88</f>
        <v>7.0027777777777782</v>
      </c>
      <c r="B382">
        <f t="shared" si="853"/>
        <v>111.315</v>
      </c>
      <c r="C382">
        <f t="shared" si="853"/>
        <v>7</v>
      </c>
      <c r="D382">
        <f t="shared" si="853"/>
        <v>2013</v>
      </c>
      <c r="E382">
        <f t="shared" si="853"/>
        <v>12</v>
      </c>
      <c r="F382">
        <f t="shared" si="853"/>
        <v>2</v>
      </c>
      <c r="G382">
        <f t="shared" si="763"/>
        <v>0.12222152900771403</v>
      </c>
      <c r="H382">
        <f t="shared" ref="H382:J382" si="854">H88</f>
        <v>19</v>
      </c>
      <c r="I382">
        <f t="shared" si="854"/>
        <v>15</v>
      </c>
      <c r="J382">
        <f t="shared" si="854"/>
        <v>19.25</v>
      </c>
      <c r="L382">
        <f t="shared" ref="L382:M382" si="855">L88</f>
        <v>20</v>
      </c>
      <c r="M382">
        <f t="shared" si="855"/>
        <v>-13</v>
      </c>
      <c r="N382">
        <f t="shared" si="766"/>
        <v>2456629.010416667</v>
      </c>
      <c r="O382">
        <f t="shared" si="767"/>
        <v>7.9269203913977097E-4</v>
      </c>
      <c r="P382">
        <f t="shared" si="768"/>
        <v>2456629.0112093589</v>
      </c>
      <c r="Q382">
        <f t="shared" si="769"/>
        <v>0.13919264091331765</v>
      </c>
      <c r="R382">
        <f t="shared" si="770"/>
        <v>239.81421954775078</v>
      </c>
      <c r="S382">
        <f t="shared" si="771"/>
        <v>317.52203310548794</v>
      </c>
      <c r="T382">
        <f t="shared" si="772"/>
        <v>4.1855477242087975</v>
      </c>
      <c r="U382">
        <f t="shared" si="773"/>
        <v>5.5418049253171997</v>
      </c>
      <c r="V382">
        <f t="shared" si="774"/>
        <v>215.82266711863394</v>
      </c>
      <c r="W382">
        <f t="shared" si="775"/>
        <v>3.7668161416558656</v>
      </c>
      <c r="X382">
        <f t="shared" si="776"/>
        <v>251.50811202029854</v>
      </c>
      <c r="Y382">
        <f t="shared" si="777"/>
        <v>4.389644650228937</v>
      </c>
      <c r="Z382">
        <f t="shared" si="778"/>
        <v>328.32883987056812</v>
      </c>
      <c r="AA382">
        <f t="shared" si="779"/>
        <v>5.7304192849946469</v>
      </c>
      <c r="AB382">
        <f t="shared" si="780"/>
        <v>-16029.761784827684</v>
      </c>
      <c r="AC382">
        <f t="shared" si="781"/>
        <v>94.995305974201329</v>
      </c>
      <c r="AD382">
        <f t="shared" si="782"/>
        <v>2341.3253641881024</v>
      </c>
      <c r="AE382">
        <f t="shared" si="783"/>
        <v>-667.64924699225094</v>
      </c>
      <c r="AF382">
        <f t="shared" si="784"/>
        <v>-119.6649476969296</v>
      </c>
      <c r="AG382">
        <f t="shared" si="785"/>
        <v>1586.0511307718864</v>
      </c>
      <c r="AH382">
        <f t="shared" si="786"/>
        <v>-12794.704178582673</v>
      </c>
      <c r="AI382">
        <f t="shared" si="787"/>
        <v>-3.5540844940507426</v>
      </c>
      <c r="AJ382">
        <f t="shared" si="788"/>
        <v>236.26013505370003</v>
      </c>
      <c r="AK382">
        <f t="shared" si="789"/>
        <v>4.1235172478935356</v>
      </c>
      <c r="AL382">
        <f t="shared" si="790"/>
        <v>236</v>
      </c>
      <c r="AM382">
        <f t="shared" si="791"/>
        <v>15</v>
      </c>
      <c r="AN382">
        <f t="shared" si="792"/>
        <v>36</v>
      </c>
      <c r="AP382">
        <f t="shared" si="793"/>
        <v>1.6949227313465383</v>
      </c>
      <c r="AQ382">
        <f t="shared" si="794"/>
        <v>2.9581982228892394E-2</v>
      </c>
      <c r="AR382" t="str">
        <f t="shared" si="795"/>
        <v>POSITIF</v>
      </c>
      <c r="AS382">
        <f t="shared" si="796"/>
        <v>1</v>
      </c>
      <c r="AT382">
        <f t="shared" si="797"/>
        <v>41</v>
      </c>
      <c r="AU382">
        <f t="shared" si="798"/>
        <v>41</v>
      </c>
      <c r="AV382">
        <f t="shared" si="799"/>
        <v>1.0057930415851899</v>
      </c>
      <c r="AW382" s="4">
        <f t="shared" si="800"/>
        <v>4.1908043399382915E-2</v>
      </c>
      <c r="AX382">
        <f t="shared" si="801"/>
        <v>1.755440016930981E-2</v>
      </c>
      <c r="AY382">
        <f t="shared" si="802"/>
        <v>0.27405853236082311</v>
      </c>
      <c r="AZ382" s="4">
        <f t="shared" si="803"/>
        <v>1.1419105515034297E-2</v>
      </c>
      <c r="BA382">
        <f t="shared" si="804"/>
        <v>363346.37020422844</v>
      </c>
      <c r="BB382" t="s">
        <v>191</v>
      </c>
      <c r="BC382">
        <f t="shared" si="805"/>
        <v>1.6702753909081641E-2</v>
      </c>
      <c r="BD382">
        <f t="shared" si="806"/>
        <v>215.82698608439281</v>
      </c>
      <c r="BE382">
        <f t="shared" si="807"/>
        <v>23.437481025234813</v>
      </c>
      <c r="BF382">
        <f t="shared" si="808"/>
        <v>-2.1986046826409093E-3</v>
      </c>
      <c r="BG382">
        <f t="shared" si="809"/>
        <v>23.435282420552173</v>
      </c>
      <c r="BH382" s="19">
        <f t="shared" si="810"/>
        <v>0.13919264091331765</v>
      </c>
      <c r="BI382">
        <f t="shared" si="811"/>
        <v>17.016964443384982</v>
      </c>
      <c r="BJ382">
        <f t="shared" si="812"/>
        <v>0.43796444338498119</v>
      </c>
      <c r="BK382">
        <f t="shared" si="813"/>
        <v>127.27088357128052</v>
      </c>
      <c r="BL382">
        <f t="shared" si="814"/>
        <v>2.2212959602412043</v>
      </c>
      <c r="BM382">
        <f t="shared" si="815"/>
        <v>239.29858307949419</v>
      </c>
      <c r="BN382">
        <f t="shared" si="816"/>
        <v>15.953238871966279</v>
      </c>
      <c r="BO382">
        <f t="shared" si="817"/>
        <v>15</v>
      </c>
      <c r="BP382">
        <f t="shared" si="818"/>
        <v>57</v>
      </c>
      <c r="BQ382">
        <f t="shared" si="819"/>
        <v>11</v>
      </c>
      <c r="BR382">
        <f t="shared" si="820"/>
        <v>-17.664504940032089</v>
      </c>
      <c r="BS382" t="str">
        <f t="shared" si="821"/>
        <v>NEGATIF</v>
      </c>
      <c r="BT382">
        <f t="shared" si="757"/>
        <v>-0.30830377193836345</v>
      </c>
      <c r="BU382">
        <f t="shared" si="758"/>
        <v>17</v>
      </c>
      <c r="BV382">
        <f t="shared" si="759"/>
        <v>-2080</v>
      </c>
      <c r="BW382">
        <f t="shared" si="760"/>
        <v>7</v>
      </c>
      <c r="BX382" t="str">
        <f t="shared" si="761"/>
        <v>NEGATIF</v>
      </c>
      <c r="BY382">
        <f t="shared" si="822"/>
        <v>73.068729113553985</v>
      </c>
      <c r="BZ382">
        <f t="shared" si="823"/>
        <v>253.06872911355399</v>
      </c>
      <c r="CA382">
        <f t="shared" si="824"/>
        <v>-37.569335721086979</v>
      </c>
      <c r="CB382" t="str">
        <f t="shared" si="825"/>
        <v>NEGATIF</v>
      </c>
      <c r="CC382">
        <f t="shared" si="826"/>
        <v>37</v>
      </c>
      <c r="CD382">
        <f t="shared" si="827"/>
        <v>34</v>
      </c>
      <c r="CE382">
        <f t="shared" si="828"/>
        <v>9</v>
      </c>
      <c r="CG382">
        <f t="shared" si="829"/>
        <v>4.1765481700943656</v>
      </c>
      <c r="CH382">
        <f t="shared" si="830"/>
        <v>0.40902283937338185</v>
      </c>
      <c r="CI382">
        <f t="shared" si="831"/>
        <v>0.40906121226404368</v>
      </c>
    </row>
    <row r="383" spans="1:87">
      <c r="A383">
        <f t="shared" ref="A383:F383" si="856">A89</f>
        <v>7.0027777777777782</v>
      </c>
      <c r="B383">
        <f t="shared" si="856"/>
        <v>111.315</v>
      </c>
      <c r="C383">
        <f t="shared" si="856"/>
        <v>7</v>
      </c>
      <c r="D383">
        <f t="shared" si="856"/>
        <v>2013</v>
      </c>
      <c r="E383">
        <f t="shared" si="856"/>
        <v>12</v>
      </c>
      <c r="F383">
        <f t="shared" si="856"/>
        <v>2</v>
      </c>
      <c r="G383">
        <f t="shared" si="763"/>
        <v>0.12222152900771403</v>
      </c>
      <c r="H383">
        <f t="shared" ref="H383:J383" si="857">H89</f>
        <v>19</v>
      </c>
      <c r="I383">
        <f t="shared" si="857"/>
        <v>30</v>
      </c>
      <c r="J383">
        <f t="shared" si="857"/>
        <v>19.5</v>
      </c>
      <c r="L383">
        <f t="shared" ref="L383:M383" si="858">L89</f>
        <v>20</v>
      </c>
      <c r="M383">
        <f t="shared" si="858"/>
        <v>-13</v>
      </c>
      <c r="N383">
        <f t="shared" si="766"/>
        <v>2456629.0208333335</v>
      </c>
      <c r="O383">
        <f t="shared" si="767"/>
        <v>7.9269203913977097E-4</v>
      </c>
      <c r="P383">
        <f t="shared" si="768"/>
        <v>2456629.0216260254</v>
      </c>
      <c r="Q383">
        <f t="shared" si="769"/>
        <v>0.13919292610610373</v>
      </c>
      <c r="R383">
        <f t="shared" si="770"/>
        <v>239.81421954775078</v>
      </c>
      <c r="S383">
        <f t="shared" si="771"/>
        <v>317.65812677475333</v>
      </c>
      <c r="T383">
        <f t="shared" si="772"/>
        <v>4.1855477242087975</v>
      </c>
      <c r="U383">
        <f t="shared" si="773"/>
        <v>5.5441802079370017</v>
      </c>
      <c r="V383">
        <f t="shared" si="774"/>
        <v>215.82211551528832</v>
      </c>
      <c r="W383">
        <f t="shared" si="775"/>
        <v>3.7668065143613196</v>
      </c>
      <c r="X383">
        <f t="shared" si="776"/>
        <v>251.51837917990997</v>
      </c>
      <c r="Y383">
        <f t="shared" si="777"/>
        <v>4.3898238459689845</v>
      </c>
      <c r="Z383">
        <f t="shared" si="778"/>
        <v>328.33910653993371</v>
      </c>
      <c r="AA383">
        <f t="shared" si="779"/>
        <v>5.7305984721782899</v>
      </c>
      <c r="AB383">
        <f t="shared" si="780"/>
        <v>-15990.056604318081</v>
      </c>
      <c r="AC383">
        <f t="shared" si="781"/>
        <v>94.156149385576668</v>
      </c>
      <c r="AD383">
        <f t="shared" si="782"/>
        <v>2348.3786914242669</v>
      </c>
      <c r="AE383">
        <f t="shared" si="783"/>
        <v>-667.3918479920635</v>
      </c>
      <c r="AF383">
        <f t="shared" si="784"/>
        <v>-120.18836588870866</v>
      </c>
      <c r="AG383">
        <f t="shared" si="785"/>
        <v>1574.1312683026931</v>
      </c>
      <c r="AH383">
        <f t="shared" si="786"/>
        <v>-12760.970709086316</v>
      </c>
      <c r="AI383">
        <f t="shared" si="787"/>
        <v>-3.5447140858573101</v>
      </c>
      <c r="AJ383">
        <f t="shared" si="788"/>
        <v>236.26950546189346</v>
      </c>
      <c r="AK383">
        <f t="shared" si="789"/>
        <v>4.1236807923687664</v>
      </c>
      <c r="AL383">
        <f t="shared" si="790"/>
        <v>236</v>
      </c>
      <c r="AM383">
        <f t="shared" si="791"/>
        <v>16</v>
      </c>
      <c r="AN383">
        <f t="shared" si="792"/>
        <v>10</v>
      </c>
      <c r="AP383">
        <f t="shared" si="793"/>
        <v>1.6886220377152164</v>
      </c>
      <c r="AQ383">
        <f t="shared" si="794"/>
        <v>2.947201437986639E-2</v>
      </c>
      <c r="AR383" t="str">
        <f t="shared" si="795"/>
        <v>POSITIF</v>
      </c>
      <c r="AS383">
        <f t="shared" si="796"/>
        <v>1</v>
      </c>
      <c r="AT383">
        <f t="shared" si="797"/>
        <v>41</v>
      </c>
      <c r="AU383">
        <f t="shared" si="798"/>
        <v>19</v>
      </c>
      <c r="AV383">
        <f t="shared" si="799"/>
        <v>1.0058982334782542</v>
      </c>
      <c r="AW383" s="4">
        <f t="shared" si="800"/>
        <v>4.191242639492726E-2</v>
      </c>
      <c r="AX383">
        <f t="shared" si="801"/>
        <v>1.7556236114190188E-2</v>
      </c>
      <c r="AY383">
        <f t="shared" si="802"/>
        <v>0.27408719232637002</v>
      </c>
      <c r="AZ383" s="4">
        <f t="shared" si="803"/>
        <v>1.1420299680265417E-2</v>
      </c>
      <c r="BA383">
        <f t="shared" si="804"/>
        <v>363308.37713004864</v>
      </c>
      <c r="BB383" t="s">
        <v>191</v>
      </c>
      <c r="BC383">
        <f t="shared" si="805"/>
        <v>1.6702753897103545E-2</v>
      </c>
      <c r="BD383">
        <f t="shared" si="806"/>
        <v>215.82643448268416</v>
      </c>
      <c r="BE383">
        <f t="shared" si="807"/>
        <v>23.437481021526118</v>
      </c>
      <c r="BF383">
        <f t="shared" si="808"/>
        <v>-2.1986532114294513E-3</v>
      </c>
      <c r="BG383">
        <f t="shared" si="809"/>
        <v>23.435282368314688</v>
      </c>
      <c r="BH383" s="19">
        <f t="shared" si="810"/>
        <v>0.13919292610610373</v>
      </c>
      <c r="BI383">
        <f t="shared" si="811"/>
        <v>17.267648921130846</v>
      </c>
      <c r="BJ383">
        <f t="shared" si="812"/>
        <v>0.68864892113084508</v>
      </c>
      <c r="BK383">
        <f t="shared" si="813"/>
        <v>131.02275069414975</v>
      </c>
      <c r="BL383">
        <f t="shared" si="814"/>
        <v>2.286778394632599</v>
      </c>
      <c r="BM383">
        <f t="shared" si="815"/>
        <v>239.30698312281294</v>
      </c>
      <c r="BN383">
        <f t="shared" si="816"/>
        <v>15.953798874854195</v>
      </c>
      <c r="BO383">
        <f t="shared" si="817"/>
        <v>15</v>
      </c>
      <c r="BP383">
        <f t="shared" si="818"/>
        <v>57</v>
      </c>
      <c r="BQ383">
        <f t="shared" si="819"/>
        <v>13</v>
      </c>
      <c r="BR383">
        <f t="shared" si="820"/>
        <v>-17.672805149528845</v>
      </c>
      <c r="BS383" t="str">
        <f t="shared" si="821"/>
        <v>NEGATIF</v>
      </c>
      <c r="BT383">
        <f t="shared" si="757"/>
        <v>-0.30844863792268712</v>
      </c>
      <c r="BU383">
        <f t="shared" si="758"/>
        <v>17</v>
      </c>
      <c r="BV383">
        <f t="shared" si="759"/>
        <v>-2081</v>
      </c>
      <c r="BW383">
        <f t="shared" si="760"/>
        <v>37</v>
      </c>
      <c r="BX383" t="str">
        <f t="shared" si="761"/>
        <v>NEGATIF</v>
      </c>
      <c r="BY383">
        <f t="shared" si="822"/>
        <v>72.614563134278114</v>
      </c>
      <c r="BZ383">
        <f t="shared" si="823"/>
        <v>252.61456313427811</v>
      </c>
      <c r="CA383">
        <f t="shared" si="824"/>
        <v>-41.126891942651774</v>
      </c>
      <c r="CB383" t="str">
        <f t="shared" si="825"/>
        <v>NEGATIF</v>
      </c>
      <c r="CC383">
        <f t="shared" si="826"/>
        <v>41</v>
      </c>
      <c r="CD383">
        <f t="shared" si="827"/>
        <v>7</v>
      </c>
      <c r="CE383">
        <f t="shared" si="828"/>
        <v>36</v>
      </c>
      <c r="CG383">
        <f t="shared" si="829"/>
        <v>4.1766947785075876</v>
      </c>
      <c r="CH383">
        <f t="shared" si="830"/>
        <v>0.40902283846166576</v>
      </c>
      <c r="CI383">
        <f t="shared" si="831"/>
        <v>0.40906121219931474</v>
      </c>
    </row>
    <row r="384" spans="1:87">
      <c r="A384">
        <f t="shared" ref="A384:F384" si="859">A90</f>
        <v>7.0027777777777782</v>
      </c>
      <c r="B384">
        <f t="shared" si="859"/>
        <v>111.315</v>
      </c>
      <c r="C384">
        <f t="shared" si="859"/>
        <v>7</v>
      </c>
      <c r="D384">
        <f t="shared" si="859"/>
        <v>2013</v>
      </c>
      <c r="E384">
        <f t="shared" si="859"/>
        <v>12</v>
      </c>
      <c r="F384">
        <f t="shared" si="859"/>
        <v>2</v>
      </c>
      <c r="G384">
        <f t="shared" si="763"/>
        <v>0.12222152900771403</v>
      </c>
      <c r="H384">
        <f t="shared" ref="H384:J384" si="860">H90</f>
        <v>19</v>
      </c>
      <c r="I384">
        <f t="shared" si="860"/>
        <v>45</v>
      </c>
      <c r="J384">
        <f t="shared" si="860"/>
        <v>19.75</v>
      </c>
      <c r="L384">
        <f t="shared" ref="L384:M384" si="861">L90</f>
        <v>20</v>
      </c>
      <c r="M384">
        <f t="shared" si="861"/>
        <v>-13</v>
      </c>
      <c r="N384">
        <f t="shared" si="766"/>
        <v>2456629.03125</v>
      </c>
      <c r="O384">
        <f t="shared" si="767"/>
        <v>7.9269203913977097E-4</v>
      </c>
      <c r="P384">
        <f t="shared" si="768"/>
        <v>2456629.0320426919</v>
      </c>
      <c r="Q384">
        <f t="shared" si="769"/>
        <v>0.13919321129888979</v>
      </c>
      <c r="R384">
        <f t="shared" si="770"/>
        <v>239.81421954775078</v>
      </c>
      <c r="S384">
        <f t="shared" si="771"/>
        <v>317.79422044398962</v>
      </c>
      <c r="T384">
        <f t="shared" si="772"/>
        <v>4.1855477242087975</v>
      </c>
      <c r="U384">
        <f t="shared" si="773"/>
        <v>5.5465554905562948</v>
      </c>
      <c r="V384">
        <f t="shared" si="774"/>
        <v>215.82156391194269</v>
      </c>
      <c r="W384">
        <f t="shared" si="775"/>
        <v>3.7667968870667732</v>
      </c>
      <c r="X384">
        <f t="shared" si="776"/>
        <v>251.5286463395214</v>
      </c>
      <c r="Y384">
        <f t="shared" si="777"/>
        <v>4.3900030417090319</v>
      </c>
      <c r="Z384">
        <f t="shared" si="778"/>
        <v>328.34937320929839</v>
      </c>
      <c r="AA384">
        <f t="shared" si="779"/>
        <v>5.7307776593619169</v>
      </c>
      <c r="AB384">
        <f t="shared" si="780"/>
        <v>-15950.265388157022</v>
      </c>
      <c r="AC384">
        <f t="shared" si="781"/>
        <v>93.307067454472559</v>
      </c>
      <c r="AD384">
        <f t="shared" si="782"/>
        <v>2354.4418401674329</v>
      </c>
      <c r="AE384">
        <f t="shared" si="783"/>
        <v>-667.06410350585588</v>
      </c>
      <c r="AF384">
        <f t="shared" si="784"/>
        <v>-120.71663650893544</v>
      </c>
      <c r="AG384">
        <f t="shared" si="785"/>
        <v>1562.1990829127303</v>
      </c>
      <c r="AH384">
        <f t="shared" si="786"/>
        <v>-12728.098137637178</v>
      </c>
      <c r="AI384">
        <f t="shared" si="787"/>
        <v>-3.5355828160103271</v>
      </c>
      <c r="AJ384">
        <f t="shared" si="788"/>
        <v>236.27863673174045</v>
      </c>
      <c r="AK384">
        <f t="shared" si="789"/>
        <v>4.1238401630924848</v>
      </c>
      <c r="AL384">
        <f t="shared" si="790"/>
        <v>236</v>
      </c>
      <c r="AM384">
        <f t="shared" si="791"/>
        <v>16</v>
      </c>
      <c r="AN384">
        <f t="shared" si="792"/>
        <v>43</v>
      </c>
      <c r="AP384">
        <f t="shared" si="793"/>
        <v>1.6999030291509876</v>
      </c>
      <c r="AQ384">
        <f t="shared" si="794"/>
        <v>2.9668904823309881E-2</v>
      </c>
      <c r="AR384" t="str">
        <f t="shared" si="795"/>
        <v>POSITIF</v>
      </c>
      <c r="AS384">
        <f t="shared" si="796"/>
        <v>1</v>
      </c>
      <c r="AT384">
        <f t="shared" si="797"/>
        <v>41</v>
      </c>
      <c r="AU384">
        <f t="shared" si="798"/>
        <v>59</v>
      </c>
      <c r="AV384">
        <f t="shared" si="799"/>
        <v>1.0060031338759623</v>
      </c>
      <c r="AW384" s="4">
        <f t="shared" si="800"/>
        <v>4.1916797244831765E-2</v>
      </c>
      <c r="AX384">
        <f t="shared" si="801"/>
        <v>1.7558066971516847E-2</v>
      </c>
      <c r="AY384">
        <f t="shared" si="802"/>
        <v>0.27411577287195193</v>
      </c>
      <c r="AZ384" s="4">
        <f t="shared" si="803"/>
        <v>1.1421490536331331E-2</v>
      </c>
      <c r="BA384">
        <f t="shared" si="804"/>
        <v>363270.4972506311</v>
      </c>
      <c r="BB384" t="s">
        <v>191</v>
      </c>
      <c r="BC384">
        <f t="shared" si="805"/>
        <v>1.6702753885125446E-2</v>
      </c>
      <c r="BD384">
        <f t="shared" si="806"/>
        <v>215.82588288097557</v>
      </c>
      <c r="BE384">
        <f t="shared" si="807"/>
        <v>23.437481017817422</v>
      </c>
      <c r="BF384">
        <f t="shared" si="808"/>
        <v>-2.1987017237762082E-3</v>
      </c>
      <c r="BG384">
        <f t="shared" si="809"/>
        <v>23.435282316093645</v>
      </c>
      <c r="BH384" s="19">
        <f t="shared" si="810"/>
        <v>0.13919321129888979</v>
      </c>
      <c r="BI384">
        <f t="shared" si="811"/>
        <v>17.518333398861191</v>
      </c>
      <c r="BJ384">
        <f t="shared" si="812"/>
        <v>0.93933339886119072</v>
      </c>
      <c r="BK384">
        <f t="shared" si="813"/>
        <v>134.7748321046831</v>
      </c>
      <c r="BL384">
        <f t="shared" si="814"/>
        <v>2.3522645690492792</v>
      </c>
      <c r="BM384">
        <f t="shared" si="815"/>
        <v>239.31516887823477</v>
      </c>
      <c r="BN384">
        <f t="shared" si="816"/>
        <v>15.954344591882318</v>
      </c>
      <c r="BO384">
        <f t="shared" si="817"/>
        <v>15</v>
      </c>
      <c r="BP384">
        <f t="shared" si="818"/>
        <v>57</v>
      </c>
      <c r="BQ384">
        <f t="shared" si="819"/>
        <v>15</v>
      </c>
      <c r="BR384">
        <f t="shared" si="820"/>
        <v>-17.66394648774428</v>
      </c>
      <c r="BS384" t="str">
        <f t="shared" si="821"/>
        <v>NEGATIF</v>
      </c>
      <c r="BT384">
        <f t="shared" si="757"/>
        <v>-0.30829402510722587</v>
      </c>
      <c r="BU384">
        <f t="shared" si="758"/>
        <v>17</v>
      </c>
      <c r="BV384">
        <f t="shared" si="759"/>
        <v>-2080</v>
      </c>
      <c r="BW384">
        <f t="shared" si="760"/>
        <v>9</v>
      </c>
      <c r="BX384" t="str">
        <f t="shared" si="761"/>
        <v>NEGATIF</v>
      </c>
      <c r="BY384">
        <f t="shared" si="822"/>
        <v>72.03295290945772</v>
      </c>
      <c r="BZ384">
        <f t="shared" si="823"/>
        <v>252.03295290945772</v>
      </c>
      <c r="CA384">
        <f t="shared" si="824"/>
        <v>-44.676489230734632</v>
      </c>
      <c r="CB384" t="str">
        <f t="shared" si="825"/>
        <v>NEGATIF</v>
      </c>
      <c r="CC384">
        <f t="shared" si="826"/>
        <v>44</v>
      </c>
      <c r="CD384">
        <f t="shared" si="827"/>
        <v>40</v>
      </c>
      <c r="CE384">
        <f t="shared" si="828"/>
        <v>35</v>
      </c>
      <c r="CG384">
        <f t="shared" si="829"/>
        <v>4.1768376468914612</v>
      </c>
      <c r="CH384">
        <f t="shared" si="830"/>
        <v>0.40902283755023661</v>
      </c>
      <c r="CI384">
        <f t="shared" si="831"/>
        <v>0.40906121213458579</v>
      </c>
    </row>
    <row r="385" spans="1:87">
      <c r="A385">
        <f t="shared" ref="A385:F385" si="862">A91</f>
        <v>7.0027777777777782</v>
      </c>
      <c r="B385">
        <f t="shared" si="862"/>
        <v>111.315</v>
      </c>
      <c r="C385">
        <f t="shared" si="862"/>
        <v>7</v>
      </c>
      <c r="D385">
        <f t="shared" si="862"/>
        <v>2013</v>
      </c>
      <c r="E385">
        <f t="shared" si="862"/>
        <v>12</v>
      </c>
      <c r="F385">
        <f t="shared" si="862"/>
        <v>2</v>
      </c>
      <c r="G385">
        <f t="shared" si="763"/>
        <v>0.12222152900771403</v>
      </c>
      <c r="H385">
        <f t="shared" ref="H385:J385" si="863">H91</f>
        <v>20</v>
      </c>
      <c r="I385">
        <f t="shared" si="863"/>
        <v>0</v>
      </c>
      <c r="J385">
        <f t="shared" si="863"/>
        <v>20</v>
      </c>
      <c r="L385">
        <f t="shared" ref="L385:M385" si="864">L91</f>
        <v>20</v>
      </c>
      <c r="M385">
        <f t="shared" si="864"/>
        <v>-13</v>
      </c>
      <c r="N385">
        <f t="shared" si="766"/>
        <v>2456629.041666667</v>
      </c>
      <c r="O385">
        <f t="shared" si="767"/>
        <v>7.9269203913977097E-4</v>
      </c>
      <c r="P385">
        <f t="shared" si="768"/>
        <v>2456629.0424593589</v>
      </c>
      <c r="Q385">
        <f t="shared" si="769"/>
        <v>0.13919349649168863</v>
      </c>
      <c r="R385">
        <f t="shared" si="770"/>
        <v>239.81421954775078</v>
      </c>
      <c r="S385">
        <f t="shared" si="771"/>
        <v>317.93031411935226</v>
      </c>
      <c r="T385">
        <f t="shared" si="772"/>
        <v>4.1855477242087975</v>
      </c>
      <c r="U385">
        <f t="shared" si="773"/>
        <v>5.5489307732825131</v>
      </c>
      <c r="V385">
        <f t="shared" si="774"/>
        <v>215.82101230857234</v>
      </c>
      <c r="W385">
        <f t="shared" si="775"/>
        <v>3.7667872597717955</v>
      </c>
      <c r="X385">
        <f t="shared" si="776"/>
        <v>251.53891349959304</v>
      </c>
      <c r="Y385">
        <f t="shared" si="777"/>
        <v>4.3901822374571111</v>
      </c>
      <c r="Z385">
        <f t="shared" si="778"/>
        <v>328.35963987912419</v>
      </c>
      <c r="AA385">
        <f t="shared" si="779"/>
        <v>5.7309568465535925</v>
      </c>
      <c r="AB385">
        <f t="shared" si="780"/>
        <v>-15169.568847135099</v>
      </c>
      <c r="AC385">
        <f t="shared" si="781"/>
        <v>92.448149646988142</v>
      </c>
      <c r="AD385">
        <f t="shared" si="782"/>
        <v>2359.5122541356354</v>
      </c>
      <c r="AE385">
        <f t="shared" si="783"/>
        <v>-666.66604805959207</v>
      </c>
      <c r="AF385">
        <f t="shared" si="784"/>
        <v>-121.24974593180661</v>
      </c>
      <c r="AG385">
        <f t="shared" si="785"/>
        <v>1550.2546643021662</v>
      </c>
      <c r="AH385">
        <f t="shared" si="786"/>
        <v>-11955.269573041707</v>
      </c>
      <c r="AI385">
        <f t="shared" si="787"/>
        <v>-3.3209082147338074</v>
      </c>
      <c r="AJ385">
        <f t="shared" si="788"/>
        <v>236.49331133301698</v>
      </c>
      <c r="AK385">
        <f t="shared" si="789"/>
        <v>4.1275869417051663</v>
      </c>
      <c r="AL385">
        <f t="shared" si="790"/>
        <v>236</v>
      </c>
      <c r="AM385">
        <f t="shared" si="791"/>
        <v>29</v>
      </c>
      <c r="AN385">
        <f t="shared" si="792"/>
        <v>35</v>
      </c>
      <c r="AP385">
        <f t="shared" si="793"/>
        <v>1.7187119350857025</v>
      </c>
      <c r="AQ385">
        <f t="shared" si="794"/>
        <v>2.9997182160568559E-2</v>
      </c>
      <c r="AR385" t="str">
        <f t="shared" si="795"/>
        <v>POSITIF</v>
      </c>
      <c r="AS385">
        <f t="shared" si="796"/>
        <v>1</v>
      </c>
      <c r="AT385">
        <f t="shared" si="797"/>
        <v>43</v>
      </c>
      <c r="AU385">
        <f t="shared" si="798"/>
        <v>7</v>
      </c>
      <c r="AV385">
        <f t="shared" si="799"/>
        <v>1.0061077419498772</v>
      </c>
      <c r="AW385" s="4">
        <f t="shared" si="800"/>
        <v>4.1921155914578213E-2</v>
      </c>
      <c r="AX385">
        <f t="shared" si="801"/>
        <v>1.7559892726830832E-2</v>
      </c>
      <c r="AY385">
        <f t="shared" si="802"/>
        <v>0.2741442737718649</v>
      </c>
      <c r="AZ385" s="4">
        <f t="shared" si="803"/>
        <v>1.1422678073827705E-2</v>
      </c>
      <c r="BA385">
        <f t="shared" si="804"/>
        <v>363232.73079669982</v>
      </c>
      <c r="BB385" t="s">
        <v>191</v>
      </c>
      <c r="BC385">
        <f t="shared" si="805"/>
        <v>1.670275387314735E-2</v>
      </c>
      <c r="BD385">
        <f t="shared" si="806"/>
        <v>215.82533127924225</v>
      </c>
      <c r="BE385">
        <f t="shared" si="807"/>
        <v>23.437481014108727</v>
      </c>
      <c r="BF385">
        <f t="shared" si="808"/>
        <v>-2.1987502196789688E-3</v>
      </c>
      <c r="BG385">
        <f t="shared" si="809"/>
        <v>23.435282263889047</v>
      </c>
      <c r="BH385" s="19">
        <f t="shared" si="810"/>
        <v>0.13919349649168863</v>
      </c>
      <c r="BI385">
        <f t="shared" si="811"/>
        <v>17.769017887829492</v>
      </c>
      <c r="BJ385">
        <f t="shared" si="812"/>
        <v>1.1900178878294909</v>
      </c>
      <c r="BK385">
        <f t="shared" si="813"/>
        <v>138.34262915425163</v>
      </c>
      <c r="BL385">
        <f t="shared" si="814"/>
        <v>2.414534374607189</v>
      </c>
      <c r="BM385">
        <f t="shared" si="815"/>
        <v>239.50763916319073</v>
      </c>
      <c r="BN385">
        <f t="shared" si="816"/>
        <v>15.967175944212716</v>
      </c>
      <c r="BO385">
        <f t="shared" si="817"/>
        <v>15</v>
      </c>
      <c r="BP385">
        <f t="shared" si="818"/>
        <v>58</v>
      </c>
      <c r="BQ385">
        <f t="shared" si="819"/>
        <v>1</v>
      </c>
      <c r="BR385">
        <f t="shared" si="820"/>
        <v>-17.695232905944522</v>
      </c>
      <c r="BS385" t="str">
        <f t="shared" si="821"/>
        <v>NEGATIF</v>
      </c>
      <c r="BT385">
        <f t="shared" si="757"/>
        <v>-0.30884007611597597</v>
      </c>
      <c r="BU385">
        <f t="shared" si="758"/>
        <v>17</v>
      </c>
      <c r="BV385">
        <f t="shared" si="759"/>
        <v>-2082</v>
      </c>
      <c r="BW385">
        <f t="shared" si="760"/>
        <v>17</v>
      </c>
      <c r="BX385" t="str">
        <f t="shared" si="761"/>
        <v>NEGATIF</v>
      </c>
      <c r="BY385">
        <f t="shared" si="822"/>
        <v>71.253569999530427</v>
      </c>
      <c r="BZ385">
        <f t="shared" si="823"/>
        <v>251.25356999953044</v>
      </c>
      <c r="CA385">
        <f t="shared" si="824"/>
        <v>-48.033094195305011</v>
      </c>
      <c r="CB385" t="str">
        <f t="shared" si="825"/>
        <v>NEGATIF</v>
      </c>
      <c r="CC385">
        <f t="shared" si="826"/>
        <v>48</v>
      </c>
      <c r="CD385">
        <f t="shared" si="827"/>
        <v>1</v>
      </c>
      <c r="CE385">
        <f t="shared" si="828"/>
        <v>59</v>
      </c>
      <c r="CG385">
        <f t="shared" si="829"/>
        <v>4.1801968870761943</v>
      </c>
      <c r="CH385">
        <f t="shared" si="830"/>
        <v>0.4090228366390945</v>
      </c>
      <c r="CI385">
        <f t="shared" si="831"/>
        <v>0.40906121206985685</v>
      </c>
    </row>
    <row r="386" spans="1:87">
      <c r="A386">
        <f t="shared" ref="A386:F386" si="865">A92</f>
        <v>7.0027777777777782</v>
      </c>
      <c r="B386">
        <f t="shared" si="865"/>
        <v>111.315</v>
      </c>
      <c r="C386">
        <f t="shared" si="865"/>
        <v>7</v>
      </c>
      <c r="D386">
        <f t="shared" si="865"/>
        <v>2013</v>
      </c>
      <c r="E386">
        <f t="shared" si="865"/>
        <v>12</v>
      </c>
      <c r="F386">
        <f t="shared" si="865"/>
        <v>2</v>
      </c>
      <c r="G386">
        <f t="shared" si="763"/>
        <v>0.12222152900771403</v>
      </c>
      <c r="H386">
        <f t="shared" ref="H386:J386" si="866">H92</f>
        <v>20</v>
      </c>
      <c r="I386">
        <f t="shared" si="866"/>
        <v>15</v>
      </c>
      <c r="J386">
        <f t="shared" si="866"/>
        <v>20.25</v>
      </c>
      <c r="L386">
        <f t="shared" ref="L386:M386" si="867">L92</f>
        <v>20</v>
      </c>
      <c r="M386">
        <f t="shared" si="867"/>
        <v>-13</v>
      </c>
      <c r="N386">
        <f t="shared" si="766"/>
        <v>2456629.0520833335</v>
      </c>
      <c r="O386">
        <f t="shared" si="767"/>
        <v>7.9269203913977097E-4</v>
      </c>
      <c r="P386">
        <f t="shared" si="768"/>
        <v>2456629.0528760254</v>
      </c>
      <c r="Q386">
        <f t="shared" si="769"/>
        <v>0.13919378168447469</v>
      </c>
      <c r="R386">
        <f t="shared" si="770"/>
        <v>239.81421954775078</v>
      </c>
      <c r="S386">
        <f t="shared" si="771"/>
        <v>318.0664077886031</v>
      </c>
      <c r="T386">
        <f t="shared" si="772"/>
        <v>4.1855477242087975</v>
      </c>
      <c r="U386">
        <f t="shared" si="773"/>
        <v>5.5513060559020602</v>
      </c>
      <c r="V386">
        <f t="shared" si="774"/>
        <v>215.82046070522676</v>
      </c>
      <c r="W386">
        <f t="shared" si="775"/>
        <v>3.7667776324772504</v>
      </c>
      <c r="X386">
        <f t="shared" si="776"/>
        <v>251.54918065920447</v>
      </c>
      <c r="Y386">
        <f t="shared" si="777"/>
        <v>4.3903614331971577</v>
      </c>
      <c r="Z386">
        <f t="shared" si="778"/>
        <v>328.36990654848887</v>
      </c>
      <c r="AA386">
        <f t="shared" si="779"/>
        <v>5.7311360337372195</v>
      </c>
      <c r="AB386">
        <f t="shared" si="780"/>
        <v>-15870.425745536621</v>
      </c>
      <c r="AC386">
        <f t="shared" si="781"/>
        <v>91.57948658177412</v>
      </c>
      <c r="AD386">
        <f t="shared" si="782"/>
        <v>2363.5877949675114</v>
      </c>
      <c r="AE386">
        <f t="shared" si="783"/>
        <v>-666.19772364549476</v>
      </c>
      <c r="AF386">
        <f t="shared" si="784"/>
        <v>-121.78768033308771</v>
      </c>
      <c r="AG386">
        <f t="shared" si="785"/>
        <v>1538.2981038794399</v>
      </c>
      <c r="AH386">
        <f t="shared" si="786"/>
        <v>-12664.945764086477</v>
      </c>
      <c r="AI386">
        <f t="shared" si="787"/>
        <v>-3.5180404900240214</v>
      </c>
      <c r="AJ386">
        <f t="shared" si="788"/>
        <v>236.29617905772676</v>
      </c>
      <c r="AK386">
        <f t="shared" si="789"/>
        <v>4.1241463344394038</v>
      </c>
      <c r="AL386">
        <f t="shared" si="790"/>
        <v>236</v>
      </c>
      <c r="AM386">
        <f t="shared" si="791"/>
        <v>17</v>
      </c>
      <c r="AN386">
        <f t="shared" si="792"/>
        <v>46</v>
      </c>
      <c r="AP386">
        <f t="shared" si="793"/>
        <v>1.7009449743688476</v>
      </c>
      <c r="AQ386">
        <f t="shared" si="794"/>
        <v>2.9687090197986949E-2</v>
      </c>
      <c r="AR386" t="str">
        <f t="shared" si="795"/>
        <v>POSITIF</v>
      </c>
      <c r="AS386">
        <f t="shared" si="796"/>
        <v>1</v>
      </c>
      <c r="AT386">
        <f t="shared" si="797"/>
        <v>42</v>
      </c>
      <c r="AU386">
        <f t="shared" si="798"/>
        <v>3</v>
      </c>
      <c r="AV386">
        <f t="shared" si="799"/>
        <v>1.0062120568592972</v>
      </c>
      <c r="AW386" s="4">
        <f t="shared" si="800"/>
        <v>4.1925502369137384E-2</v>
      </c>
      <c r="AX386">
        <f t="shared" si="801"/>
        <v>1.7561713365459128E-2</v>
      </c>
      <c r="AY386">
        <f t="shared" si="802"/>
        <v>0.27417269479706313</v>
      </c>
      <c r="AZ386" s="4">
        <f t="shared" si="803"/>
        <v>1.1423862283210963E-2</v>
      </c>
      <c r="BA386">
        <f t="shared" si="804"/>
        <v>363195.07800338237</v>
      </c>
      <c r="BB386" t="s">
        <v>191</v>
      </c>
      <c r="BC386">
        <f t="shared" si="805"/>
        <v>1.6702753861169251E-2</v>
      </c>
      <c r="BD386">
        <f t="shared" si="806"/>
        <v>215.82477967753366</v>
      </c>
      <c r="BE386">
        <f t="shared" si="807"/>
        <v>23.437481010400031</v>
      </c>
      <c r="BF386">
        <f t="shared" si="808"/>
        <v>-2.1987986991290043E-3</v>
      </c>
      <c r="BG386">
        <f t="shared" si="809"/>
        <v>23.435282211700901</v>
      </c>
      <c r="BH386" s="19">
        <f t="shared" si="810"/>
        <v>0.13919378168447469</v>
      </c>
      <c r="BI386">
        <f t="shared" si="811"/>
        <v>18.019702365575359</v>
      </c>
      <c r="BJ386">
        <f t="shared" si="812"/>
        <v>1.4407023655753584</v>
      </c>
      <c r="BK386">
        <f t="shared" si="813"/>
        <v>142.27964049376885</v>
      </c>
      <c r="BL386">
        <f t="shared" si="814"/>
        <v>2.4832481851701171</v>
      </c>
      <c r="BM386">
        <f t="shared" si="815"/>
        <v>239.33089498986152</v>
      </c>
      <c r="BN386">
        <f t="shared" si="816"/>
        <v>15.955392999324101</v>
      </c>
      <c r="BO386">
        <f t="shared" si="817"/>
        <v>15</v>
      </c>
      <c r="BP386">
        <f t="shared" si="818"/>
        <v>57</v>
      </c>
      <c r="BQ386">
        <f t="shared" si="819"/>
        <v>19</v>
      </c>
      <c r="BR386">
        <f t="shared" si="820"/>
        <v>-17.666994971473745</v>
      </c>
      <c r="BS386" t="str">
        <f t="shared" si="821"/>
        <v>NEGATIF</v>
      </c>
      <c r="BT386">
        <f t="shared" si="757"/>
        <v>-0.3083472311854985</v>
      </c>
      <c r="BU386">
        <f t="shared" si="758"/>
        <v>17</v>
      </c>
      <c r="BV386">
        <f t="shared" si="759"/>
        <v>-2081</v>
      </c>
      <c r="BW386">
        <f t="shared" si="760"/>
        <v>58</v>
      </c>
      <c r="BX386" t="str">
        <f t="shared" si="761"/>
        <v>NEGATIF</v>
      </c>
      <c r="BY386">
        <f t="shared" si="822"/>
        <v>70.247420915965535</v>
      </c>
      <c r="BZ386">
        <f t="shared" si="823"/>
        <v>250.24742091596553</v>
      </c>
      <c r="CA386">
        <f t="shared" si="824"/>
        <v>-51.727813616950698</v>
      </c>
      <c r="CB386" t="str">
        <f t="shared" si="825"/>
        <v>NEGATIF</v>
      </c>
      <c r="CC386">
        <f t="shared" si="826"/>
        <v>51</v>
      </c>
      <c r="CD386">
        <f t="shared" si="827"/>
        <v>43</v>
      </c>
      <c r="CE386">
        <f t="shared" si="828"/>
        <v>40</v>
      </c>
      <c r="CG386">
        <f t="shared" si="829"/>
        <v>4.1771121193178846</v>
      </c>
      <c r="CH386">
        <f t="shared" si="830"/>
        <v>0.4090228357282395</v>
      </c>
      <c r="CI386">
        <f t="shared" si="831"/>
        <v>0.40906121200512791</v>
      </c>
    </row>
    <row r="387" spans="1:87">
      <c r="A387">
        <f t="shared" ref="A387:F387" si="868">A93</f>
        <v>7.0027777777777782</v>
      </c>
      <c r="B387">
        <f t="shared" si="868"/>
        <v>111.315</v>
      </c>
      <c r="C387">
        <f t="shared" si="868"/>
        <v>7</v>
      </c>
      <c r="D387">
        <f t="shared" si="868"/>
        <v>2013</v>
      </c>
      <c r="E387">
        <f t="shared" si="868"/>
        <v>12</v>
      </c>
      <c r="F387">
        <f t="shared" si="868"/>
        <v>2</v>
      </c>
      <c r="G387">
        <f t="shared" si="763"/>
        <v>0.12222152900771403</v>
      </c>
      <c r="H387">
        <f t="shared" ref="H387:J387" si="869">H93</f>
        <v>20</v>
      </c>
      <c r="I387">
        <f t="shared" si="869"/>
        <v>30</v>
      </c>
      <c r="J387">
        <f t="shared" si="869"/>
        <v>20.5</v>
      </c>
      <c r="L387">
        <f t="shared" ref="L387:M387" si="870">L93</f>
        <v>20</v>
      </c>
      <c r="M387">
        <f t="shared" si="870"/>
        <v>-13</v>
      </c>
      <c r="N387">
        <f t="shared" si="766"/>
        <v>2456629.0625</v>
      </c>
      <c r="O387">
        <f t="shared" si="767"/>
        <v>7.9269203913977097E-4</v>
      </c>
      <c r="P387">
        <f t="shared" si="768"/>
        <v>2456629.0632926919</v>
      </c>
      <c r="Q387">
        <f t="shared" si="769"/>
        <v>0.13919406687726077</v>
      </c>
      <c r="R387">
        <f t="shared" si="770"/>
        <v>239.81421954775078</v>
      </c>
      <c r="S387">
        <f t="shared" si="771"/>
        <v>318.20250145785394</v>
      </c>
      <c r="T387">
        <f t="shared" si="772"/>
        <v>4.1855477242087975</v>
      </c>
      <c r="U387">
        <f t="shared" si="773"/>
        <v>5.5536813385216082</v>
      </c>
      <c r="V387">
        <f t="shared" si="774"/>
        <v>215.81990910188108</v>
      </c>
      <c r="W387">
        <f t="shared" si="775"/>
        <v>3.766768005182703</v>
      </c>
      <c r="X387">
        <f t="shared" si="776"/>
        <v>251.55944781881681</v>
      </c>
      <c r="Y387">
        <f t="shared" si="777"/>
        <v>4.3905406289372211</v>
      </c>
      <c r="Z387">
        <f t="shared" si="778"/>
        <v>328.38017321785446</v>
      </c>
      <c r="AA387">
        <f t="shared" si="779"/>
        <v>5.7313152209208633</v>
      </c>
      <c r="AB387">
        <f t="shared" si="780"/>
        <v>-15830.377771326726</v>
      </c>
      <c r="AC387">
        <f t="shared" si="781"/>
        <v>90.701169789408837</v>
      </c>
      <c r="AD387">
        <f t="shared" si="782"/>
        <v>2366.6667444877294</v>
      </c>
      <c r="AE387">
        <f t="shared" si="783"/>
        <v>-665.6591796102806</v>
      </c>
      <c r="AF387">
        <f t="shared" si="784"/>
        <v>-122.33042583436517</v>
      </c>
      <c r="AG387">
        <f t="shared" si="785"/>
        <v>1526.3294915373601</v>
      </c>
      <c r="AH387">
        <f t="shared" si="786"/>
        <v>-12634.669970956873</v>
      </c>
      <c r="AI387">
        <f t="shared" si="787"/>
        <v>-3.5096305474880203</v>
      </c>
      <c r="AJ387">
        <f t="shared" si="788"/>
        <v>236.30458900026275</v>
      </c>
      <c r="AK387">
        <f t="shared" si="789"/>
        <v>4.1242931156265605</v>
      </c>
      <c r="AL387">
        <f t="shared" si="790"/>
        <v>236</v>
      </c>
      <c r="AM387">
        <f t="shared" si="791"/>
        <v>18</v>
      </c>
      <c r="AN387">
        <f t="shared" si="792"/>
        <v>16</v>
      </c>
      <c r="AP387">
        <f t="shared" si="793"/>
        <v>1.6997236833321585</v>
      </c>
      <c r="AQ387">
        <f t="shared" si="794"/>
        <v>2.966577464827163E-2</v>
      </c>
      <c r="AR387" t="str">
        <f t="shared" si="795"/>
        <v>POSITIF</v>
      </c>
      <c r="AS387">
        <f t="shared" si="796"/>
        <v>1</v>
      </c>
      <c r="AT387">
        <f t="shared" si="797"/>
        <v>41</v>
      </c>
      <c r="AU387">
        <f t="shared" si="798"/>
        <v>59</v>
      </c>
      <c r="AV387">
        <f t="shared" si="799"/>
        <v>1.0063160777795095</v>
      </c>
      <c r="AW387" s="4">
        <f t="shared" si="800"/>
        <v>4.1929836574146229E-2</v>
      </c>
      <c r="AX387">
        <f t="shared" si="801"/>
        <v>1.7563528873007789E-2</v>
      </c>
      <c r="AY387">
        <f t="shared" si="802"/>
        <v>0.27420103572285731</v>
      </c>
      <c r="AZ387" s="4">
        <f t="shared" si="803"/>
        <v>1.1425043155119054E-2</v>
      </c>
      <c r="BA387">
        <f t="shared" si="804"/>
        <v>363157.53910001175</v>
      </c>
      <c r="BB387" t="s">
        <v>191</v>
      </c>
      <c r="BC387">
        <f t="shared" si="805"/>
        <v>1.6702753849191156E-2</v>
      </c>
      <c r="BD387">
        <f t="shared" si="806"/>
        <v>215.824228075825</v>
      </c>
      <c r="BE387">
        <f t="shared" si="807"/>
        <v>23.437481006691335</v>
      </c>
      <c r="BF387">
        <f t="shared" si="808"/>
        <v>-2.1988471621241191E-3</v>
      </c>
      <c r="BG387">
        <f t="shared" si="809"/>
        <v>23.435282159529212</v>
      </c>
      <c r="BH387" s="19">
        <f t="shared" si="810"/>
        <v>0.13919406687726077</v>
      </c>
      <c r="BI387">
        <f t="shared" si="811"/>
        <v>18.270386843336745</v>
      </c>
      <c r="BJ387">
        <f t="shared" si="812"/>
        <v>1.6913868433367441</v>
      </c>
      <c r="BK387">
        <f t="shared" si="813"/>
        <v>146.03236831521517</v>
      </c>
      <c r="BL387">
        <f t="shared" si="814"/>
        <v>2.5487456415855489</v>
      </c>
      <c r="BM387">
        <f t="shared" si="815"/>
        <v>239.33843433483599</v>
      </c>
      <c r="BN387">
        <f t="shared" si="816"/>
        <v>15.9558956223224</v>
      </c>
      <c r="BO387">
        <f t="shared" si="817"/>
        <v>15</v>
      </c>
      <c r="BP387">
        <f t="shared" si="818"/>
        <v>57</v>
      </c>
      <c r="BQ387">
        <f t="shared" si="819"/>
        <v>21</v>
      </c>
      <c r="BR387">
        <f t="shared" si="820"/>
        <v>-17.670129828060492</v>
      </c>
      <c r="BS387" t="str">
        <f t="shared" si="821"/>
        <v>NEGATIF</v>
      </c>
      <c r="BT387">
        <f t="shared" si="757"/>
        <v>-0.3084019447545151</v>
      </c>
      <c r="BU387">
        <f t="shared" si="758"/>
        <v>17</v>
      </c>
      <c r="BV387">
        <f t="shared" si="759"/>
        <v>-2081</v>
      </c>
      <c r="BW387">
        <f t="shared" si="760"/>
        <v>47</v>
      </c>
      <c r="BX387" t="str">
        <f t="shared" si="761"/>
        <v>NEGATIF</v>
      </c>
      <c r="BY387">
        <f t="shared" si="822"/>
        <v>68.946119203591223</v>
      </c>
      <c r="BZ387">
        <f t="shared" si="823"/>
        <v>248.94611920359122</v>
      </c>
      <c r="CA387">
        <f t="shared" si="824"/>
        <v>-55.218740565636523</v>
      </c>
      <c r="CB387" t="str">
        <f t="shared" si="825"/>
        <v>NEGATIF</v>
      </c>
      <c r="CC387">
        <f t="shared" si="826"/>
        <v>55</v>
      </c>
      <c r="CD387">
        <f t="shared" si="827"/>
        <v>13</v>
      </c>
      <c r="CE387">
        <f t="shared" si="828"/>
        <v>7</v>
      </c>
      <c r="CG387">
        <f t="shared" si="829"/>
        <v>4.1772437057111329</v>
      </c>
      <c r="CH387">
        <f t="shared" si="830"/>
        <v>0.40902283481767177</v>
      </c>
      <c r="CI387">
        <f t="shared" si="831"/>
        <v>0.40906121194039896</v>
      </c>
    </row>
    <row r="388" spans="1:87">
      <c r="A388">
        <f t="shared" ref="A388:F388" si="871">A94</f>
        <v>7.0027777777777782</v>
      </c>
      <c r="B388">
        <f t="shared" si="871"/>
        <v>111.315</v>
      </c>
      <c r="C388">
        <f t="shared" si="871"/>
        <v>7</v>
      </c>
      <c r="D388">
        <f t="shared" si="871"/>
        <v>2013</v>
      </c>
      <c r="E388">
        <f t="shared" si="871"/>
        <v>12</v>
      </c>
      <c r="F388">
        <f t="shared" si="871"/>
        <v>2</v>
      </c>
      <c r="G388">
        <f t="shared" si="763"/>
        <v>0.12222152900771403</v>
      </c>
      <c r="H388">
        <f t="shared" ref="H388:J388" si="872">H94</f>
        <v>20</v>
      </c>
      <c r="I388">
        <f t="shared" si="872"/>
        <v>45</v>
      </c>
      <c r="J388">
        <f t="shared" si="872"/>
        <v>20.75</v>
      </c>
      <c r="L388">
        <f t="shared" ref="L388:M388" si="873">L94</f>
        <v>20</v>
      </c>
      <c r="M388">
        <f t="shared" si="873"/>
        <v>-13</v>
      </c>
      <c r="N388">
        <f t="shared" si="766"/>
        <v>2456629.072916667</v>
      </c>
      <c r="O388">
        <f t="shared" si="767"/>
        <v>7.9269203913977097E-4</v>
      </c>
      <c r="P388">
        <f t="shared" si="768"/>
        <v>2456629.0737093589</v>
      </c>
      <c r="Q388">
        <f t="shared" si="769"/>
        <v>0.13919435207005959</v>
      </c>
      <c r="R388">
        <f t="shared" si="770"/>
        <v>239.81421954775078</v>
      </c>
      <c r="S388">
        <f t="shared" si="771"/>
        <v>318.33859513320203</v>
      </c>
      <c r="T388">
        <f t="shared" si="772"/>
        <v>4.1855477242087975</v>
      </c>
      <c r="U388">
        <f t="shared" si="773"/>
        <v>5.5560566212475724</v>
      </c>
      <c r="V388">
        <f t="shared" si="774"/>
        <v>215.81935749851078</v>
      </c>
      <c r="W388">
        <f t="shared" si="775"/>
        <v>3.7667583778877263</v>
      </c>
      <c r="X388">
        <f t="shared" si="776"/>
        <v>251.56971497888753</v>
      </c>
      <c r="Y388">
        <f t="shared" si="777"/>
        <v>4.3907198246852843</v>
      </c>
      <c r="Z388">
        <f t="shared" si="778"/>
        <v>328.39043988767935</v>
      </c>
      <c r="AA388">
        <f t="shared" si="779"/>
        <v>5.7314944081125221</v>
      </c>
      <c r="AB388">
        <f t="shared" si="780"/>
        <v>-15790.244660559296</v>
      </c>
      <c r="AC388">
        <f t="shared" si="781"/>
        <v>89.813291816687396</v>
      </c>
      <c r="AD388">
        <f t="shared" si="782"/>
        <v>2368.7478045476078</v>
      </c>
      <c r="AE388">
        <f t="shared" si="783"/>
        <v>-665.05047268965427</v>
      </c>
      <c r="AF388">
        <f t="shared" si="784"/>
        <v>-122.87796843243714</v>
      </c>
      <c r="AG388">
        <f t="shared" si="785"/>
        <v>1514.3489172618115</v>
      </c>
      <c r="AH388">
        <f t="shared" si="786"/>
        <v>-12605.263088055281</v>
      </c>
      <c r="AI388">
        <f t="shared" si="787"/>
        <v>-3.5014619689042448</v>
      </c>
      <c r="AJ388">
        <f t="shared" si="788"/>
        <v>236.31275757884654</v>
      </c>
      <c r="AK388">
        <f t="shared" si="789"/>
        <v>4.1244356842180556</v>
      </c>
      <c r="AL388">
        <f t="shared" si="790"/>
        <v>236</v>
      </c>
      <c r="AM388">
        <f t="shared" si="791"/>
        <v>18</v>
      </c>
      <c r="AN388">
        <f t="shared" si="792"/>
        <v>45</v>
      </c>
      <c r="AP388">
        <f t="shared" si="793"/>
        <v>1.687229132288951</v>
      </c>
      <c r="AQ388">
        <f t="shared" si="794"/>
        <v>2.9447703594009167E-2</v>
      </c>
      <c r="AR388" t="str">
        <f t="shared" si="795"/>
        <v>POSITIF</v>
      </c>
      <c r="AS388">
        <f t="shared" si="796"/>
        <v>1</v>
      </c>
      <c r="AT388">
        <f t="shared" si="797"/>
        <v>41</v>
      </c>
      <c r="AU388">
        <f t="shared" si="798"/>
        <v>14</v>
      </c>
      <c r="AV388">
        <f t="shared" si="799"/>
        <v>1.0064198038876253</v>
      </c>
      <c r="AW388" s="4">
        <f t="shared" si="800"/>
        <v>4.1934158495317723E-2</v>
      </c>
      <c r="AX388">
        <f t="shared" si="801"/>
        <v>1.7565339235114691E-2</v>
      </c>
      <c r="AY388">
        <f t="shared" si="802"/>
        <v>0.27422929632505511</v>
      </c>
      <c r="AZ388" s="4">
        <f t="shared" si="803"/>
        <v>1.142622068021063E-2</v>
      </c>
      <c r="BA388">
        <f t="shared" si="804"/>
        <v>363120.11431524454</v>
      </c>
      <c r="BB388" t="s">
        <v>191</v>
      </c>
      <c r="BC388">
        <f t="shared" si="805"/>
        <v>1.6702753837213057E-2</v>
      </c>
      <c r="BD388">
        <f t="shared" si="806"/>
        <v>215.82367647409168</v>
      </c>
      <c r="BE388">
        <f t="shared" si="807"/>
        <v>23.43748100298264</v>
      </c>
      <c r="BF388">
        <f t="shared" si="808"/>
        <v>-2.1988956086620901E-3</v>
      </c>
      <c r="BG388">
        <f t="shared" si="809"/>
        <v>23.435282107373979</v>
      </c>
      <c r="BH388" s="19">
        <f t="shared" si="810"/>
        <v>0.13919435207005959</v>
      </c>
      <c r="BI388">
        <f t="shared" si="811"/>
        <v>18.521071332289527</v>
      </c>
      <c r="BJ388">
        <f t="shared" si="812"/>
        <v>1.942071332289526</v>
      </c>
      <c r="BK388">
        <f t="shared" si="813"/>
        <v>149.78531261344244</v>
      </c>
      <c r="BL388">
        <f t="shared" si="814"/>
        <v>2.6142468762335631</v>
      </c>
      <c r="BM388">
        <f t="shared" si="815"/>
        <v>239.34575737090046</v>
      </c>
      <c r="BN388">
        <f t="shared" si="816"/>
        <v>15.956383824726696</v>
      </c>
      <c r="BO388">
        <f t="shared" si="817"/>
        <v>15</v>
      </c>
      <c r="BP388">
        <f t="shared" si="818"/>
        <v>57</v>
      </c>
      <c r="BQ388">
        <f t="shared" si="819"/>
        <v>22</v>
      </c>
      <c r="BR388">
        <f t="shared" si="820"/>
        <v>-17.684175390972385</v>
      </c>
      <c r="BS388" t="str">
        <f t="shared" si="821"/>
        <v>NEGATIF</v>
      </c>
      <c r="BT388">
        <f t="shared" si="757"/>
        <v>-0.30864708607262364</v>
      </c>
      <c r="BU388">
        <f t="shared" si="758"/>
        <v>17</v>
      </c>
      <c r="BV388">
        <f t="shared" si="759"/>
        <v>-2082</v>
      </c>
      <c r="BW388">
        <f t="shared" si="760"/>
        <v>56</v>
      </c>
      <c r="BX388" t="str">
        <f t="shared" si="761"/>
        <v>NEGATIF</v>
      </c>
      <c r="BY388">
        <f t="shared" si="822"/>
        <v>67.242560402757661</v>
      </c>
      <c r="BZ388">
        <f t="shared" si="823"/>
        <v>247.24256040275765</v>
      </c>
      <c r="CA388">
        <f t="shared" si="824"/>
        <v>-58.671922004774693</v>
      </c>
      <c r="CB388" t="str">
        <f t="shared" si="825"/>
        <v>NEGATIF</v>
      </c>
      <c r="CC388">
        <f t="shared" si="826"/>
        <v>58</v>
      </c>
      <c r="CD388">
        <f t="shared" si="827"/>
        <v>40</v>
      </c>
      <c r="CE388">
        <f t="shared" si="828"/>
        <v>18</v>
      </c>
      <c r="CG388">
        <f t="shared" si="829"/>
        <v>4.1773715168017</v>
      </c>
      <c r="CH388">
        <f t="shared" si="830"/>
        <v>0.40902283390739119</v>
      </c>
      <c r="CI388">
        <f t="shared" si="831"/>
        <v>0.40906121187567002</v>
      </c>
    </row>
    <row r="389" spans="1:87">
      <c r="A389">
        <f t="shared" ref="A389:F389" si="874">A95</f>
        <v>7.0027777777777782</v>
      </c>
      <c r="B389">
        <f t="shared" si="874"/>
        <v>111.315</v>
      </c>
      <c r="C389">
        <f t="shared" si="874"/>
        <v>7</v>
      </c>
      <c r="D389">
        <f t="shared" si="874"/>
        <v>2013</v>
      </c>
      <c r="E389">
        <f t="shared" si="874"/>
        <v>12</v>
      </c>
      <c r="F389">
        <f t="shared" si="874"/>
        <v>2</v>
      </c>
      <c r="G389">
        <f t="shared" si="763"/>
        <v>0.12222152900771403</v>
      </c>
      <c r="H389">
        <f t="shared" ref="H389:J389" si="875">H95</f>
        <v>21</v>
      </c>
      <c r="I389">
        <f t="shared" si="875"/>
        <v>0</v>
      </c>
      <c r="J389">
        <f t="shared" si="875"/>
        <v>21</v>
      </c>
      <c r="L389">
        <f t="shared" ref="L389:M389" si="876">L95</f>
        <v>20</v>
      </c>
      <c r="M389">
        <f t="shared" si="876"/>
        <v>-13</v>
      </c>
      <c r="N389">
        <f t="shared" si="766"/>
        <v>2456629.0833333335</v>
      </c>
      <c r="O389">
        <f t="shared" si="767"/>
        <v>7.9269203913977097E-4</v>
      </c>
      <c r="P389">
        <f t="shared" si="768"/>
        <v>2456629.0841260254</v>
      </c>
      <c r="Q389">
        <f t="shared" si="769"/>
        <v>0.13919463726284567</v>
      </c>
      <c r="R389">
        <f t="shared" si="770"/>
        <v>239.81421954775078</v>
      </c>
      <c r="S389">
        <f t="shared" si="771"/>
        <v>318.47468880246743</v>
      </c>
      <c r="T389">
        <f t="shared" si="772"/>
        <v>4.1855477242087975</v>
      </c>
      <c r="U389">
        <f t="shared" si="773"/>
        <v>5.5584319038673735</v>
      </c>
      <c r="V389">
        <f t="shared" si="774"/>
        <v>215.81880589516516</v>
      </c>
      <c r="W389">
        <f t="shared" si="775"/>
        <v>3.7667487505931798</v>
      </c>
      <c r="X389">
        <f t="shared" si="776"/>
        <v>251.57998213849987</v>
      </c>
      <c r="Y389">
        <f t="shared" si="777"/>
        <v>4.3908990204253477</v>
      </c>
      <c r="Z389">
        <f t="shared" si="778"/>
        <v>328.40070655704494</v>
      </c>
      <c r="AA389">
        <f t="shared" si="779"/>
        <v>5.7316735952961659</v>
      </c>
      <c r="AB389">
        <f t="shared" si="780"/>
        <v>-15750.026643255691</v>
      </c>
      <c r="AC389">
        <f t="shared" si="781"/>
        <v>88.915946337338482</v>
      </c>
      <c r="AD389">
        <f t="shared" si="782"/>
        <v>2369.830097495988</v>
      </c>
      <c r="AE389">
        <f t="shared" si="783"/>
        <v>-664.37166709796304</v>
      </c>
      <c r="AF389">
        <f t="shared" si="784"/>
        <v>-123.43029392526867</v>
      </c>
      <c r="AG389">
        <f t="shared" si="785"/>
        <v>1502.3564727398978</v>
      </c>
      <c r="AH389">
        <f t="shared" si="786"/>
        <v>-12576.7260877057</v>
      </c>
      <c r="AI389">
        <f t="shared" si="787"/>
        <v>-3.4935350243626941</v>
      </c>
      <c r="AJ389">
        <f t="shared" si="788"/>
        <v>236.32068452338808</v>
      </c>
      <c r="AK389">
        <f t="shared" si="789"/>
        <v>4.1245740354999283</v>
      </c>
      <c r="AL389">
        <f t="shared" si="790"/>
        <v>236</v>
      </c>
      <c r="AM389">
        <f t="shared" si="791"/>
        <v>19</v>
      </c>
      <c r="AN389">
        <f t="shared" si="792"/>
        <v>14</v>
      </c>
      <c r="AP389">
        <f t="shared" si="793"/>
        <v>1.6899398696244923</v>
      </c>
      <c r="AQ389">
        <f t="shared" si="794"/>
        <v>2.9495014885671099E-2</v>
      </c>
      <c r="AR389" t="str">
        <f t="shared" si="795"/>
        <v>POSITIF</v>
      </c>
      <c r="AS389">
        <f t="shared" si="796"/>
        <v>1</v>
      </c>
      <c r="AT389">
        <f t="shared" si="797"/>
        <v>41</v>
      </c>
      <c r="AU389">
        <f t="shared" si="798"/>
        <v>23</v>
      </c>
      <c r="AV389">
        <f t="shared" si="799"/>
        <v>1.0065232343487289</v>
      </c>
      <c r="AW389" s="4">
        <f t="shared" si="800"/>
        <v>4.1938468097863703E-2</v>
      </c>
      <c r="AX389">
        <f t="shared" si="801"/>
        <v>1.7567144437207804E-2</v>
      </c>
      <c r="AY389">
        <f t="shared" si="802"/>
        <v>0.2742574763761873</v>
      </c>
      <c r="AZ389" s="4">
        <f t="shared" si="803"/>
        <v>1.1427394849007804E-2</v>
      </c>
      <c r="BA389">
        <f t="shared" si="804"/>
        <v>363082.80388205877</v>
      </c>
      <c r="BB389" t="s">
        <v>191</v>
      </c>
      <c r="BC389">
        <f t="shared" si="805"/>
        <v>1.6702753825234961E-2</v>
      </c>
      <c r="BD389">
        <f t="shared" si="806"/>
        <v>215.82312487238303</v>
      </c>
      <c r="BE389">
        <f t="shared" si="807"/>
        <v>23.437480999273944</v>
      </c>
      <c r="BF389">
        <f t="shared" si="808"/>
        <v>-2.1989440387342181E-3</v>
      </c>
      <c r="BG389">
        <f t="shared" si="809"/>
        <v>23.435282055235209</v>
      </c>
      <c r="BH389" s="19">
        <f t="shared" si="810"/>
        <v>0.13919463726284567</v>
      </c>
      <c r="BI389">
        <f t="shared" si="811"/>
        <v>18.771755810035394</v>
      </c>
      <c r="BJ389">
        <f t="shared" si="812"/>
        <v>2.1927558100353934</v>
      </c>
      <c r="BK389">
        <f t="shared" si="813"/>
        <v>153.53847330065116</v>
      </c>
      <c r="BL389">
        <f t="shared" si="814"/>
        <v>2.6797518875817685</v>
      </c>
      <c r="BM389">
        <f t="shared" si="815"/>
        <v>239.35286384987975</v>
      </c>
      <c r="BN389">
        <f t="shared" si="816"/>
        <v>15.956857589991984</v>
      </c>
      <c r="BO389">
        <f t="shared" si="817"/>
        <v>15</v>
      </c>
      <c r="BP389">
        <f t="shared" si="818"/>
        <v>57</v>
      </c>
      <c r="BQ389">
        <f t="shared" si="819"/>
        <v>24</v>
      </c>
      <c r="BR389">
        <f t="shared" si="820"/>
        <v>-17.683372640084247</v>
      </c>
      <c r="BS389" t="str">
        <f t="shared" si="821"/>
        <v>NEGATIF</v>
      </c>
      <c r="BT389">
        <f t="shared" si="757"/>
        <v>-0.30863307542655233</v>
      </c>
      <c r="BU389">
        <f t="shared" si="758"/>
        <v>17</v>
      </c>
      <c r="BV389">
        <f t="shared" si="759"/>
        <v>-2082</v>
      </c>
      <c r="BW389">
        <f t="shared" si="760"/>
        <v>59</v>
      </c>
      <c r="BX389" t="str">
        <f t="shared" si="761"/>
        <v>NEGATIF</v>
      </c>
      <c r="BY389">
        <f t="shared" si="822"/>
        <v>65.05147457609921</v>
      </c>
      <c r="BZ389">
        <f t="shared" si="823"/>
        <v>245.05147457609922</v>
      </c>
      <c r="CA389">
        <f t="shared" si="824"/>
        <v>-62.080244893874415</v>
      </c>
      <c r="CB389" t="str">
        <f t="shared" si="825"/>
        <v>NEGATIF</v>
      </c>
      <c r="CC389">
        <f t="shared" si="826"/>
        <v>62</v>
      </c>
      <c r="CD389">
        <f t="shared" si="827"/>
        <v>4</v>
      </c>
      <c r="CE389">
        <f t="shared" si="828"/>
        <v>48</v>
      </c>
      <c r="CG389">
        <f t="shared" si="829"/>
        <v>4.1774955482581122</v>
      </c>
      <c r="CH389">
        <f t="shared" si="830"/>
        <v>0.409022832997398</v>
      </c>
      <c r="CI389">
        <f t="shared" si="831"/>
        <v>0.40906121181094107</v>
      </c>
    </row>
    <row r="390" spans="1:87">
      <c r="A390">
        <f t="shared" ref="A390:F390" si="877">A96</f>
        <v>7.0027777777777782</v>
      </c>
      <c r="B390">
        <f t="shared" si="877"/>
        <v>111.315</v>
      </c>
      <c r="C390">
        <f t="shared" si="877"/>
        <v>7</v>
      </c>
      <c r="D390">
        <f t="shared" si="877"/>
        <v>2013</v>
      </c>
      <c r="E390">
        <f t="shared" si="877"/>
        <v>12</v>
      </c>
      <c r="F390">
        <f t="shared" si="877"/>
        <v>2</v>
      </c>
      <c r="G390">
        <f t="shared" si="763"/>
        <v>0.12222152900771403</v>
      </c>
      <c r="H390">
        <f t="shared" ref="H390:J390" si="878">H96</f>
        <v>21</v>
      </c>
      <c r="I390">
        <f t="shared" si="878"/>
        <v>15</v>
      </c>
      <c r="J390">
        <f t="shared" si="878"/>
        <v>21.25</v>
      </c>
      <c r="L390">
        <f t="shared" ref="L390:M390" si="879">L96</f>
        <v>20</v>
      </c>
      <c r="M390">
        <f t="shared" si="879"/>
        <v>-13</v>
      </c>
      <c r="N390">
        <f t="shared" si="766"/>
        <v>2456629.09375</v>
      </c>
      <c r="O390">
        <f t="shared" si="767"/>
        <v>7.9269203913977097E-4</v>
      </c>
      <c r="P390">
        <f t="shared" si="768"/>
        <v>2456629.0945426919</v>
      </c>
      <c r="Q390">
        <f t="shared" si="769"/>
        <v>0.13919492245563175</v>
      </c>
      <c r="R390">
        <f t="shared" si="770"/>
        <v>239.81421954775078</v>
      </c>
      <c r="S390">
        <f t="shared" si="771"/>
        <v>318.61078247171827</v>
      </c>
      <c r="T390">
        <f t="shared" si="772"/>
        <v>4.1855477242087975</v>
      </c>
      <c r="U390">
        <f t="shared" si="773"/>
        <v>5.5608071864869206</v>
      </c>
      <c r="V390">
        <f t="shared" si="774"/>
        <v>215.81825429181947</v>
      </c>
      <c r="W390">
        <f t="shared" si="775"/>
        <v>3.7667391232986329</v>
      </c>
      <c r="X390">
        <f t="shared" si="776"/>
        <v>251.59024929811221</v>
      </c>
      <c r="Y390">
        <f t="shared" si="777"/>
        <v>4.3910782161654112</v>
      </c>
      <c r="Z390">
        <f t="shared" si="778"/>
        <v>328.41097322641053</v>
      </c>
      <c r="AA390">
        <f t="shared" si="779"/>
        <v>5.7318527824798089</v>
      </c>
      <c r="AB390">
        <f t="shared" si="780"/>
        <v>-15709.723944537021</v>
      </c>
      <c r="AC390">
        <f t="shared" si="781"/>
        <v>88.009227904388595</v>
      </c>
      <c r="AD390">
        <f t="shared" si="782"/>
        <v>2369.9131671063319</v>
      </c>
      <c r="AE390">
        <f t="shared" si="783"/>
        <v>-663.6228343580799</v>
      </c>
      <c r="AF390">
        <f t="shared" si="784"/>
        <v>-123.98738805928363</v>
      </c>
      <c r="AG390">
        <f t="shared" si="785"/>
        <v>1490.3522481449402</v>
      </c>
      <c r="AH390">
        <f t="shared" si="786"/>
        <v>-12549.059523798725</v>
      </c>
      <c r="AI390">
        <f t="shared" si="787"/>
        <v>-3.4858498677218681</v>
      </c>
      <c r="AJ390">
        <f t="shared" si="788"/>
        <v>236.32836968002891</v>
      </c>
      <c r="AK390">
        <f t="shared" si="789"/>
        <v>4.1247081667868422</v>
      </c>
      <c r="AL390">
        <f t="shared" si="790"/>
        <v>236</v>
      </c>
      <c r="AM390">
        <f t="shared" si="791"/>
        <v>19</v>
      </c>
      <c r="AN390">
        <f t="shared" si="792"/>
        <v>42</v>
      </c>
      <c r="AP390">
        <f t="shared" si="793"/>
        <v>1.6898406027214115</v>
      </c>
      <c r="AQ390">
        <f t="shared" si="794"/>
        <v>2.9493282351374082E-2</v>
      </c>
      <c r="AR390" t="str">
        <f t="shared" si="795"/>
        <v>POSITIF</v>
      </c>
      <c r="AS390">
        <f t="shared" si="796"/>
        <v>1</v>
      </c>
      <c r="AT390">
        <f t="shared" si="797"/>
        <v>41</v>
      </c>
      <c r="AU390">
        <f t="shared" si="798"/>
        <v>23</v>
      </c>
      <c r="AV390">
        <f t="shared" si="799"/>
        <v>1.0066263683437255</v>
      </c>
      <c r="AW390" s="4">
        <f t="shared" si="800"/>
        <v>4.1942765347655231E-2</v>
      </c>
      <c r="AX390">
        <f t="shared" si="801"/>
        <v>1.7568944464991229E-2</v>
      </c>
      <c r="AY390">
        <f t="shared" si="802"/>
        <v>0.27428557565309519</v>
      </c>
      <c r="AZ390" s="4">
        <f t="shared" si="803"/>
        <v>1.14285656522123E-2</v>
      </c>
      <c r="BA390">
        <f t="shared" si="804"/>
        <v>363045.60802770895</v>
      </c>
      <c r="BB390" t="s">
        <v>191</v>
      </c>
      <c r="BC390">
        <f t="shared" si="805"/>
        <v>1.6702753813256865E-2</v>
      </c>
      <c r="BD390">
        <f t="shared" si="806"/>
        <v>215.82257327067438</v>
      </c>
      <c r="BE390">
        <f t="shared" si="807"/>
        <v>23.437480995565249</v>
      </c>
      <c r="BF390">
        <f t="shared" si="808"/>
        <v>-2.1989924523382939E-3</v>
      </c>
      <c r="BG390">
        <f t="shared" si="809"/>
        <v>23.43528200311291</v>
      </c>
      <c r="BH390" s="19">
        <f t="shared" si="810"/>
        <v>0.13919492245563175</v>
      </c>
      <c r="BI390">
        <f t="shared" si="811"/>
        <v>19.02244028779678</v>
      </c>
      <c r="BJ390">
        <f t="shared" si="812"/>
        <v>2.4434402877967791</v>
      </c>
      <c r="BK390">
        <f t="shared" si="813"/>
        <v>157.29185068898022</v>
      </c>
      <c r="BL390">
        <f t="shared" si="814"/>
        <v>2.7452606810780162</v>
      </c>
      <c r="BM390">
        <f t="shared" si="815"/>
        <v>239.35975362797149</v>
      </c>
      <c r="BN390">
        <f t="shared" si="816"/>
        <v>15.957316908531432</v>
      </c>
      <c r="BO390">
        <f t="shared" si="817"/>
        <v>15</v>
      </c>
      <c r="BP390">
        <f t="shared" si="818"/>
        <v>57</v>
      </c>
      <c r="BQ390">
        <f t="shared" si="819"/>
        <v>26</v>
      </c>
      <c r="BR390">
        <f t="shared" si="820"/>
        <v>-17.685247240775226</v>
      </c>
      <c r="BS390" t="str">
        <f t="shared" si="821"/>
        <v>NEGATIF</v>
      </c>
      <c r="BT390">
        <f t="shared" si="757"/>
        <v>-0.30866579338077005</v>
      </c>
      <c r="BU390">
        <f t="shared" si="758"/>
        <v>17</v>
      </c>
      <c r="BV390">
        <f t="shared" si="759"/>
        <v>-2082</v>
      </c>
      <c r="BW390">
        <f t="shared" si="760"/>
        <v>53</v>
      </c>
      <c r="BX390" t="str">
        <f t="shared" si="761"/>
        <v>NEGATIF</v>
      </c>
      <c r="BY390">
        <f t="shared" si="822"/>
        <v>62.144600702068985</v>
      </c>
      <c r="BZ390">
        <f t="shared" si="823"/>
        <v>242.144600702069</v>
      </c>
      <c r="CA390">
        <f t="shared" si="824"/>
        <v>-65.418041374857793</v>
      </c>
      <c r="CB390" t="str">
        <f t="shared" si="825"/>
        <v>NEGATIF</v>
      </c>
      <c r="CC390">
        <f t="shared" si="826"/>
        <v>65</v>
      </c>
      <c r="CD390">
        <f t="shared" si="827"/>
        <v>25</v>
      </c>
      <c r="CE390">
        <f t="shared" si="828"/>
        <v>4</v>
      </c>
      <c r="CG390">
        <f t="shared" si="829"/>
        <v>4.177615797570545</v>
      </c>
      <c r="CH390">
        <f t="shared" si="830"/>
        <v>0.4090228320876923</v>
      </c>
      <c r="CI390">
        <f t="shared" si="831"/>
        <v>0.40906121174621207</v>
      </c>
    </row>
    <row r="391" spans="1:87">
      <c r="A391">
        <f t="shared" ref="A391:F391" si="880">A97</f>
        <v>7.0027777777777782</v>
      </c>
      <c r="B391">
        <f t="shared" si="880"/>
        <v>111.315</v>
      </c>
      <c r="C391">
        <f t="shared" si="880"/>
        <v>7</v>
      </c>
      <c r="D391">
        <f t="shared" si="880"/>
        <v>2013</v>
      </c>
      <c r="E391">
        <f t="shared" si="880"/>
        <v>12</v>
      </c>
      <c r="F391">
        <f t="shared" si="880"/>
        <v>2</v>
      </c>
      <c r="G391">
        <f t="shared" si="763"/>
        <v>0.12222152900771403</v>
      </c>
      <c r="H391">
        <f t="shared" ref="H391:J391" si="881">H97</f>
        <v>21</v>
      </c>
      <c r="I391">
        <f t="shared" si="881"/>
        <v>30</v>
      </c>
      <c r="J391">
        <f t="shared" si="881"/>
        <v>21.5</v>
      </c>
      <c r="L391">
        <f t="shared" ref="L391:M391" si="882">L97</f>
        <v>20</v>
      </c>
      <c r="M391">
        <f t="shared" si="882"/>
        <v>-13</v>
      </c>
      <c r="N391">
        <f t="shared" si="766"/>
        <v>2456629.104166667</v>
      </c>
      <c r="O391">
        <f t="shared" si="767"/>
        <v>7.9269203913977097E-4</v>
      </c>
      <c r="P391">
        <f t="shared" si="768"/>
        <v>2456629.1049593589</v>
      </c>
      <c r="Q391">
        <f t="shared" si="769"/>
        <v>0.13919520764843057</v>
      </c>
      <c r="R391">
        <f t="shared" si="770"/>
        <v>239.81421954775078</v>
      </c>
      <c r="S391">
        <f t="shared" si="771"/>
        <v>318.74687614706636</v>
      </c>
      <c r="T391">
        <f t="shared" si="772"/>
        <v>4.1855477242087975</v>
      </c>
      <c r="U391">
        <f t="shared" si="773"/>
        <v>5.5631824692128857</v>
      </c>
      <c r="V391">
        <f t="shared" si="774"/>
        <v>215.81770268844917</v>
      </c>
      <c r="W391">
        <f t="shared" si="775"/>
        <v>3.7667294960036561</v>
      </c>
      <c r="X391">
        <f t="shared" si="776"/>
        <v>251.60051645818294</v>
      </c>
      <c r="Y391">
        <f t="shared" si="777"/>
        <v>4.3912574119134744</v>
      </c>
      <c r="Z391">
        <f t="shared" si="778"/>
        <v>328.42123989623451</v>
      </c>
      <c r="AA391">
        <f t="shared" si="779"/>
        <v>5.7320319696714526</v>
      </c>
      <c r="AB391">
        <f t="shared" si="780"/>
        <v>-15669.336789974075</v>
      </c>
      <c r="AC391">
        <f t="shared" si="781"/>
        <v>87.093232057227667</v>
      </c>
      <c r="AD391">
        <f t="shared" si="782"/>
        <v>2368.9969782896774</v>
      </c>
      <c r="AE391">
        <f t="shared" si="783"/>
        <v>-662.8040533615349</v>
      </c>
      <c r="AF391">
        <f t="shared" si="784"/>
        <v>-124.54923645745143</v>
      </c>
      <c r="AG391">
        <f t="shared" si="785"/>
        <v>1478.3363337362957</v>
      </c>
      <c r="AH391">
        <f t="shared" si="786"/>
        <v>-12522.263535709861</v>
      </c>
      <c r="AI391">
        <f t="shared" si="787"/>
        <v>-3.4784065376971833</v>
      </c>
      <c r="AJ391">
        <f t="shared" si="788"/>
        <v>236.33581301005358</v>
      </c>
      <c r="AK391">
        <f t="shared" si="789"/>
        <v>4.1248380774030853</v>
      </c>
      <c r="AL391">
        <f t="shared" si="790"/>
        <v>236</v>
      </c>
      <c r="AM391">
        <f t="shared" si="791"/>
        <v>20</v>
      </c>
      <c r="AN391">
        <f t="shared" si="792"/>
        <v>8</v>
      </c>
      <c r="AP391">
        <f t="shared" si="793"/>
        <v>1.7034347852082179</v>
      </c>
      <c r="AQ391">
        <f t="shared" si="794"/>
        <v>2.9730545594885804E-2</v>
      </c>
      <c r="AR391" t="str">
        <f t="shared" si="795"/>
        <v>POSITIF</v>
      </c>
      <c r="AS391">
        <f t="shared" si="796"/>
        <v>1</v>
      </c>
      <c r="AT391">
        <f t="shared" si="797"/>
        <v>42</v>
      </c>
      <c r="AU391">
        <f t="shared" si="798"/>
        <v>12</v>
      </c>
      <c r="AV391">
        <f t="shared" si="799"/>
        <v>1.0067292050554191</v>
      </c>
      <c r="AW391" s="4">
        <f t="shared" si="800"/>
        <v>4.1947050210642461E-2</v>
      </c>
      <c r="AX391">
        <f t="shared" si="801"/>
        <v>1.7570739304202207E-2</v>
      </c>
      <c r="AY391">
        <f t="shared" si="802"/>
        <v>0.27431359393313742</v>
      </c>
      <c r="AZ391" s="4">
        <f t="shared" si="803"/>
        <v>1.1429733080547393E-2</v>
      </c>
      <c r="BA391">
        <f t="shared" si="804"/>
        <v>363008.52697875287</v>
      </c>
      <c r="BB391" t="s">
        <v>191</v>
      </c>
      <c r="BC391">
        <f t="shared" si="805"/>
        <v>1.6702753801278766E-2</v>
      </c>
      <c r="BD391">
        <f t="shared" si="806"/>
        <v>215.82202166894112</v>
      </c>
      <c r="BE391">
        <f t="shared" si="807"/>
        <v>23.437480991856553</v>
      </c>
      <c r="BF391">
        <f t="shared" si="808"/>
        <v>-2.1990408494721079E-3</v>
      </c>
      <c r="BG391">
        <f t="shared" si="809"/>
        <v>23.435281951007081</v>
      </c>
      <c r="BH391" s="19">
        <f t="shared" si="810"/>
        <v>0.13919520764843057</v>
      </c>
      <c r="BI391">
        <f t="shared" si="811"/>
        <v>19.273124776749562</v>
      </c>
      <c r="BJ391">
        <f t="shared" si="812"/>
        <v>2.6941247767495611</v>
      </c>
      <c r="BK391">
        <f t="shared" si="813"/>
        <v>161.04544498646777</v>
      </c>
      <c r="BL391">
        <f t="shared" si="814"/>
        <v>2.8107732603532574</v>
      </c>
      <c r="BM391">
        <f t="shared" si="815"/>
        <v>239.36642666477564</v>
      </c>
      <c r="BN391">
        <f t="shared" si="816"/>
        <v>15.95776177765171</v>
      </c>
      <c r="BO391">
        <f t="shared" si="817"/>
        <v>15</v>
      </c>
      <c r="BP391">
        <f t="shared" si="818"/>
        <v>57</v>
      </c>
      <c r="BQ391">
        <f t="shared" si="819"/>
        <v>27</v>
      </c>
      <c r="BR391">
        <f t="shared" si="820"/>
        <v>-17.673743750459774</v>
      </c>
      <c r="BS391" t="str">
        <f t="shared" si="821"/>
        <v>NEGATIF</v>
      </c>
      <c r="BT391">
        <f t="shared" si="757"/>
        <v>-0.30846501959929412</v>
      </c>
      <c r="BU391">
        <f t="shared" si="758"/>
        <v>17</v>
      </c>
      <c r="BV391">
        <f t="shared" si="759"/>
        <v>-2081</v>
      </c>
      <c r="BW391">
        <f t="shared" si="760"/>
        <v>34</v>
      </c>
      <c r="BX391" t="str">
        <f t="shared" si="761"/>
        <v>NEGATIF</v>
      </c>
      <c r="BY391">
        <f t="shared" si="822"/>
        <v>58.256544677304994</v>
      </c>
      <c r="BZ391">
        <f t="shared" si="823"/>
        <v>238.25654467730499</v>
      </c>
      <c r="CA391">
        <f t="shared" si="824"/>
        <v>-68.658515581657113</v>
      </c>
      <c r="CB391" t="str">
        <f t="shared" si="825"/>
        <v>NEGATIF</v>
      </c>
      <c r="CC391">
        <f t="shared" si="826"/>
        <v>68</v>
      </c>
      <c r="CD391">
        <f t="shared" si="827"/>
        <v>39</v>
      </c>
      <c r="CE391">
        <f t="shared" si="828"/>
        <v>30</v>
      </c>
      <c r="CG391">
        <f t="shared" si="829"/>
        <v>4.1777322640338843</v>
      </c>
      <c r="CH391">
        <f t="shared" si="830"/>
        <v>0.40902283117827398</v>
      </c>
      <c r="CI391">
        <f t="shared" si="831"/>
        <v>0.40906121168148313</v>
      </c>
    </row>
    <row r="392" spans="1:87">
      <c r="A392">
        <f t="shared" ref="A392:F392" si="883">A98</f>
        <v>7.0027777777777782</v>
      </c>
      <c r="B392">
        <f t="shared" si="883"/>
        <v>111.315</v>
      </c>
      <c r="C392">
        <f t="shared" si="883"/>
        <v>7</v>
      </c>
      <c r="D392">
        <f t="shared" si="883"/>
        <v>2013</v>
      </c>
      <c r="E392">
        <f t="shared" si="883"/>
        <v>12</v>
      </c>
      <c r="F392">
        <f t="shared" si="883"/>
        <v>2</v>
      </c>
      <c r="G392">
        <f t="shared" si="763"/>
        <v>0.12222152900771403</v>
      </c>
      <c r="H392">
        <f t="shared" ref="H392:J392" si="884">H98</f>
        <v>21</v>
      </c>
      <c r="I392">
        <f t="shared" si="884"/>
        <v>45</v>
      </c>
      <c r="J392">
        <f t="shared" si="884"/>
        <v>21.75</v>
      </c>
      <c r="L392">
        <f t="shared" ref="L392:M392" si="885">L98</f>
        <v>20</v>
      </c>
      <c r="M392">
        <f t="shared" si="885"/>
        <v>-13</v>
      </c>
      <c r="N392">
        <f t="shared" si="766"/>
        <v>2456629.1145833335</v>
      </c>
      <c r="O392">
        <f t="shared" si="767"/>
        <v>7.9269203913977097E-4</v>
      </c>
      <c r="P392">
        <f t="shared" si="768"/>
        <v>2456629.1153760254</v>
      </c>
      <c r="Q392">
        <f t="shared" si="769"/>
        <v>0.13919549284121666</v>
      </c>
      <c r="R392">
        <f t="shared" si="770"/>
        <v>239.81421954775078</v>
      </c>
      <c r="S392">
        <f t="shared" si="771"/>
        <v>318.8829698163172</v>
      </c>
      <c r="T392">
        <f t="shared" si="772"/>
        <v>4.1855477242087975</v>
      </c>
      <c r="U392">
        <f t="shared" si="773"/>
        <v>5.5655577518324328</v>
      </c>
      <c r="V392">
        <f t="shared" si="774"/>
        <v>215.81715108510355</v>
      </c>
      <c r="W392">
        <f t="shared" si="775"/>
        <v>3.7667198687091097</v>
      </c>
      <c r="X392">
        <f t="shared" si="776"/>
        <v>251.61078361779528</v>
      </c>
      <c r="Y392">
        <f t="shared" si="777"/>
        <v>4.3914366076535378</v>
      </c>
      <c r="Z392">
        <f t="shared" si="778"/>
        <v>328.43150656560101</v>
      </c>
      <c r="AA392">
        <f t="shared" si="779"/>
        <v>5.7322111568551115</v>
      </c>
      <c r="AB392">
        <f t="shared" si="780"/>
        <v>-15628.865411048628</v>
      </c>
      <c r="AC392">
        <f t="shared" si="781"/>
        <v>86.168055436102549</v>
      </c>
      <c r="AD392">
        <f t="shared" si="782"/>
        <v>2367.0819174328412</v>
      </c>
      <c r="AE392">
        <f t="shared" si="783"/>
        <v>-661.91541048380259</v>
      </c>
      <c r="AF392">
        <f t="shared" si="784"/>
        <v>-125.11582454299003</v>
      </c>
      <c r="AG392">
        <f t="shared" si="785"/>
        <v>1466.3088214795657</v>
      </c>
      <c r="AH392">
        <f t="shared" si="786"/>
        <v>-12496.33785172691</v>
      </c>
      <c r="AI392">
        <f t="shared" si="787"/>
        <v>-3.4712049588130305</v>
      </c>
      <c r="AJ392">
        <f t="shared" si="788"/>
        <v>236.34301458893776</v>
      </c>
      <c r="AK392">
        <f t="shared" si="789"/>
        <v>4.1249637686659568</v>
      </c>
      <c r="AL392">
        <f t="shared" si="790"/>
        <v>236</v>
      </c>
      <c r="AM392">
        <f t="shared" si="791"/>
        <v>20</v>
      </c>
      <c r="AN392">
        <f t="shared" si="792"/>
        <v>34</v>
      </c>
      <c r="AP392">
        <f t="shared" si="793"/>
        <v>1.7043546311393383</v>
      </c>
      <c r="AQ392">
        <f t="shared" si="794"/>
        <v>2.9746599934994927E-2</v>
      </c>
      <c r="AR392" t="str">
        <f t="shared" si="795"/>
        <v>POSITIF</v>
      </c>
      <c r="AS392">
        <f t="shared" si="796"/>
        <v>1</v>
      </c>
      <c r="AT392">
        <f t="shared" si="797"/>
        <v>42</v>
      </c>
      <c r="AU392">
        <f t="shared" si="798"/>
        <v>15</v>
      </c>
      <c r="AV392">
        <f t="shared" si="799"/>
        <v>1.0068317436547112</v>
      </c>
      <c r="AW392" s="4">
        <f t="shared" si="800"/>
        <v>4.1951322652279632E-2</v>
      </c>
      <c r="AX392">
        <f t="shared" si="801"/>
        <v>1.7572528940370237E-2</v>
      </c>
      <c r="AY392">
        <f t="shared" si="802"/>
        <v>0.27434153099042974</v>
      </c>
      <c r="AZ392" s="4">
        <f t="shared" si="803"/>
        <v>1.143089712460124E-2</v>
      </c>
      <c r="BA392">
        <f t="shared" si="804"/>
        <v>362971.56096602883</v>
      </c>
      <c r="BB392" t="s">
        <v>191</v>
      </c>
      <c r="BC392">
        <f t="shared" si="805"/>
        <v>1.6702753789300671E-2</v>
      </c>
      <c r="BD392">
        <f t="shared" si="806"/>
        <v>215.82147006723247</v>
      </c>
      <c r="BE392">
        <f t="shared" si="807"/>
        <v>23.437480988147858</v>
      </c>
      <c r="BF392">
        <f t="shared" si="808"/>
        <v>-2.19908923012697E-3</v>
      </c>
      <c r="BG392">
        <f t="shared" si="809"/>
        <v>23.435281898917729</v>
      </c>
      <c r="BH392" s="19">
        <f t="shared" si="810"/>
        <v>0.13919549284121666</v>
      </c>
      <c r="BI392">
        <f t="shared" si="811"/>
        <v>19.523809254510947</v>
      </c>
      <c r="BJ392">
        <f t="shared" si="812"/>
        <v>2.9448092545109468</v>
      </c>
      <c r="BK392">
        <f t="shared" si="813"/>
        <v>164.79925579521878</v>
      </c>
      <c r="BL392">
        <f t="shared" si="814"/>
        <v>2.8762896184629136</v>
      </c>
      <c r="BM392">
        <f t="shared" si="815"/>
        <v>239.37288302244542</v>
      </c>
      <c r="BN392">
        <f t="shared" si="816"/>
        <v>15.958192201496361</v>
      </c>
      <c r="BO392">
        <f t="shared" si="817"/>
        <v>15</v>
      </c>
      <c r="BP392">
        <f t="shared" si="818"/>
        <v>57</v>
      </c>
      <c r="BQ392">
        <f t="shared" si="819"/>
        <v>29</v>
      </c>
      <c r="BR392">
        <f t="shared" si="820"/>
        <v>-17.674514252677255</v>
      </c>
      <c r="BS392" t="str">
        <f t="shared" si="821"/>
        <v>NEGATIF</v>
      </c>
      <c r="BT392">
        <f t="shared" si="757"/>
        <v>-0.30847846739988311</v>
      </c>
      <c r="BU392">
        <f t="shared" si="758"/>
        <v>17</v>
      </c>
      <c r="BV392">
        <f t="shared" si="759"/>
        <v>-2081</v>
      </c>
      <c r="BW392">
        <f t="shared" si="760"/>
        <v>31</v>
      </c>
      <c r="BX392" t="str">
        <f t="shared" si="761"/>
        <v>NEGATIF</v>
      </c>
      <c r="BY392">
        <f t="shared" si="822"/>
        <v>52.855534973719998</v>
      </c>
      <c r="BZ392">
        <f t="shared" si="823"/>
        <v>232.85553497372001</v>
      </c>
      <c r="CA392">
        <f t="shared" si="824"/>
        <v>-71.735076868697476</v>
      </c>
      <c r="CB392" t="str">
        <f t="shared" si="825"/>
        <v>NEGATIF</v>
      </c>
      <c r="CC392">
        <f t="shared" si="826"/>
        <v>71</v>
      </c>
      <c r="CD392">
        <f t="shared" si="827"/>
        <v>44</v>
      </c>
      <c r="CE392">
        <f t="shared" si="828"/>
        <v>6</v>
      </c>
      <c r="CG392">
        <f t="shared" si="829"/>
        <v>4.1778449487329086</v>
      </c>
      <c r="CH392">
        <f t="shared" si="830"/>
        <v>0.40902283026914332</v>
      </c>
      <c r="CI392">
        <f t="shared" si="831"/>
        <v>0.40906121161675418</v>
      </c>
    </row>
    <row r="393" spans="1:87">
      <c r="A393">
        <f t="shared" ref="A393:F393" si="886">A99</f>
        <v>7.0027777777777782</v>
      </c>
      <c r="B393">
        <f t="shared" si="886"/>
        <v>111.315</v>
      </c>
      <c r="C393">
        <f t="shared" si="886"/>
        <v>7</v>
      </c>
      <c r="D393">
        <f t="shared" si="886"/>
        <v>2013</v>
      </c>
      <c r="E393">
        <f t="shared" si="886"/>
        <v>12</v>
      </c>
      <c r="F393">
        <f t="shared" si="886"/>
        <v>2</v>
      </c>
      <c r="G393">
        <f t="shared" si="763"/>
        <v>0.12222152900771403</v>
      </c>
      <c r="H393">
        <f t="shared" ref="H393:J393" si="887">H99</f>
        <v>22</v>
      </c>
      <c r="I393">
        <f t="shared" si="887"/>
        <v>0</v>
      </c>
      <c r="J393">
        <f t="shared" si="887"/>
        <v>22</v>
      </c>
      <c r="L393">
        <f t="shared" ref="L393:M393" si="888">L99</f>
        <v>20</v>
      </c>
      <c r="M393">
        <f t="shared" si="888"/>
        <v>-13</v>
      </c>
      <c r="N393">
        <f t="shared" si="766"/>
        <v>2456629.125</v>
      </c>
      <c r="O393">
        <f t="shared" si="767"/>
        <v>7.9269203913977097E-4</v>
      </c>
      <c r="P393">
        <f t="shared" si="768"/>
        <v>2456629.1257926919</v>
      </c>
      <c r="Q393">
        <f t="shared" si="769"/>
        <v>0.13919577803400274</v>
      </c>
      <c r="R393">
        <f t="shared" si="770"/>
        <v>239.81421954775078</v>
      </c>
      <c r="S393">
        <f t="shared" si="771"/>
        <v>319.01906348558259</v>
      </c>
      <c r="T393">
        <f t="shared" si="772"/>
        <v>4.1855477242087975</v>
      </c>
      <c r="U393">
        <f t="shared" si="773"/>
        <v>5.567933034452234</v>
      </c>
      <c r="V393">
        <f t="shared" si="774"/>
        <v>215.81659948175786</v>
      </c>
      <c r="W393">
        <f t="shared" si="775"/>
        <v>3.7667102414145628</v>
      </c>
      <c r="X393">
        <f t="shared" si="776"/>
        <v>251.62105077740671</v>
      </c>
      <c r="Y393">
        <f t="shared" si="777"/>
        <v>4.3916158033935844</v>
      </c>
      <c r="Z393">
        <f t="shared" si="778"/>
        <v>328.4417732349666</v>
      </c>
      <c r="AA393">
        <f t="shared" si="779"/>
        <v>5.7323903440387545</v>
      </c>
      <c r="AB393">
        <f t="shared" si="780"/>
        <v>-15588.310034286893</v>
      </c>
      <c r="AC393">
        <f t="shared" si="781"/>
        <v>85.233795526643206</v>
      </c>
      <c r="AD393">
        <f t="shared" si="782"/>
        <v>2364.1687919903939</v>
      </c>
      <c r="AE393">
        <f t="shared" si="783"/>
        <v>-660.95699935617984</v>
      </c>
      <c r="AF393">
        <f t="shared" si="784"/>
        <v>-125.68713769084448</v>
      </c>
      <c r="AG393">
        <f t="shared" si="785"/>
        <v>1454.2698018155702</v>
      </c>
      <c r="AH393">
        <f t="shared" si="786"/>
        <v>-12471.28178200131</v>
      </c>
      <c r="AI393">
        <f t="shared" si="787"/>
        <v>-3.464244939444808</v>
      </c>
      <c r="AJ393">
        <f t="shared" si="788"/>
        <v>236.34997460830598</v>
      </c>
      <c r="AK393">
        <f t="shared" si="789"/>
        <v>4.1250852439199344</v>
      </c>
      <c r="AL393">
        <f t="shared" si="790"/>
        <v>236</v>
      </c>
      <c r="AM393">
        <f t="shared" si="791"/>
        <v>20</v>
      </c>
      <c r="AN393">
        <f t="shared" si="792"/>
        <v>59</v>
      </c>
      <c r="AP393">
        <f t="shared" si="793"/>
        <v>1.6943028633921238</v>
      </c>
      <c r="AQ393">
        <f t="shared" si="794"/>
        <v>2.9571163492160261E-2</v>
      </c>
      <c r="AR393" t="str">
        <f t="shared" si="795"/>
        <v>POSITIF</v>
      </c>
      <c r="AS393">
        <f t="shared" si="796"/>
        <v>1</v>
      </c>
      <c r="AT393">
        <f t="shared" si="797"/>
        <v>41</v>
      </c>
      <c r="AU393">
        <f t="shared" si="798"/>
        <v>39</v>
      </c>
      <c r="AV393">
        <f t="shared" si="799"/>
        <v>1.0069339833282809</v>
      </c>
      <c r="AW393" s="4">
        <f t="shared" si="800"/>
        <v>4.1955582638678372E-2</v>
      </c>
      <c r="AX393">
        <f t="shared" si="801"/>
        <v>1.7574313359300191E-2</v>
      </c>
      <c r="AY393">
        <f t="shared" si="802"/>
        <v>0.27436938660338656</v>
      </c>
      <c r="AZ393" s="4">
        <f t="shared" si="803"/>
        <v>1.1432057775141106E-2</v>
      </c>
      <c r="BA393">
        <f t="shared" si="804"/>
        <v>362934.71021467738</v>
      </c>
      <c r="BB393" t="s">
        <v>191</v>
      </c>
      <c r="BC393">
        <f t="shared" si="805"/>
        <v>1.6702753777322572E-2</v>
      </c>
      <c r="BD393">
        <f t="shared" si="806"/>
        <v>215.82091846552382</v>
      </c>
      <c r="BE393">
        <f t="shared" si="807"/>
        <v>23.437480984439162</v>
      </c>
      <c r="BF393">
        <f t="shared" si="808"/>
        <v>-2.1991375943006719E-3</v>
      </c>
      <c r="BG393">
        <f t="shared" si="809"/>
        <v>23.435281846844862</v>
      </c>
      <c r="BH393" s="19">
        <f t="shared" si="810"/>
        <v>0.13919577803400274</v>
      </c>
      <c r="BI393">
        <f t="shared" si="811"/>
        <v>19.774493732287858</v>
      </c>
      <c r="BJ393">
        <f t="shared" si="812"/>
        <v>3.1954937322878578</v>
      </c>
      <c r="BK393">
        <f t="shared" si="813"/>
        <v>168.55328311687151</v>
      </c>
      <c r="BL393">
        <f t="shared" si="814"/>
        <v>2.9418097554355782</v>
      </c>
      <c r="BM393">
        <f t="shared" si="815"/>
        <v>239.37912286744637</v>
      </c>
      <c r="BN393">
        <f t="shared" si="816"/>
        <v>15.958608191163091</v>
      </c>
      <c r="BO393">
        <f t="shared" si="817"/>
        <v>15</v>
      </c>
      <c r="BP393">
        <f t="shared" si="818"/>
        <v>57</v>
      </c>
      <c r="BQ393">
        <f t="shared" si="819"/>
        <v>30</v>
      </c>
      <c r="BR393">
        <f t="shared" si="820"/>
        <v>-17.685902665041798</v>
      </c>
      <c r="BS393" t="str">
        <f t="shared" si="821"/>
        <v>NEGATIF</v>
      </c>
      <c r="BT393">
        <f t="shared" si="757"/>
        <v>-0.30867723269221919</v>
      </c>
      <c r="BU393">
        <f t="shared" si="758"/>
        <v>17</v>
      </c>
      <c r="BV393">
        <f t="shared" si="759"/>
        <v>-2082</v>
      </c>
      <c r="BW393">
        <f t="shared" si="760"/>
        <v>50</v>
      </c>
      <c r="BX393" t="str">
        <f t="shared" si="761"/>
        <v>NEGATIF</v>
      </c>
      <c r="BY393">
        <f t="shared" si="822"/>
        <v>45.211257312228646</v>
      </c>
      <c r="BZ393">
        <f t="shared" si="823"/>
        <v>225.21125731222864</v>
      </c>
      <c r="CA393">
        <f t="shared" si="824"/>
        <v>-74.548985483242575</v>
      </c>
      <c r="CB393" t="str">
        <f t="shared" si="825"/>
        <v>NEGATIF</v>
      </c>
      <c r="CC393">
        <f t="shared" si="826"/>
        <v>74</v>
      </c>
      <c r="CD393">
        <f t="shared" si="827"/>
        <v>32</v>
      </c>
      <c r="CE393">
        <f t="shared" si="828"/>
        <v>56</v>
      </c>
      <c r="CG393">
        <f t="shared" si="829"/>
        <v>4.1779538545729888</v>
      </c>
      <c r="CH393">
        <f t="shared" si="830"/>
        <v>0.40902282936030032</v>
      </c>
      <c r="CI393">
        <f t="shared" si="831"/>
        <v>0.40906121155202524</v>
      </c>
    </row>
    <row r="394" spans="1:87">
      <c r="A394">
        <f t="shared" ref="A394:F394" si="889">A100</f>
        <v>7.0027777777777782</v>
      </c>
      <c r="B394">
        <f t="shared" si="889"/>
        <v>111.315</v>
      </c>
      <c r="C394">
        <f t="shared" si="889"/>
        <v>7</v>
      </c>
      <c r="D394">
        <f t="shared" si="889"/>
        <v>2013</v>
      </c>
      <c r="E394">
        <f t="shared" si="889"/>
        <v>12</v>
      </c>
      <c r="F394">
        <f t="shared" si="889"/>
        <v>2</v>
      </c>
      <c r="G394">
        <f t="shared" si="763"/>
        <v>0.12222152900771403</v>
      </c>
      <c r="H394">
        <f t="shared" ref="H394:J394" si="890">H100</f>
        <v>22</v>
      </c>
      <c r="I394">
        <f t="shared" si="890"/>
        <v>15</v>
      </c>
      <c r="J394">
        <f t="shared" si="890"/>
        <v>22.25</v>
      </c>
      <c r="L394">
        <f t="shared" ref="L394:M394" si="891">L100</f>
        <v>20</v>
      </c>
      <c r="M394">
        <f t="shared" si="891"/>
        <v>-13</v>
      </c>
      <c r="N394">
        <f t="shared" si="766"/>
        <v>2456629.135416667</v>
      </c>
      <c r="O394">
        <f t="shared" si="767"/>
        <v>7.9269203913977097E-4</v>
      </c>
      <c r="P394">
        <f t="shared" si="768"/>
        <v>2456629.1362093589</v>
      </c>
      <c r="Q394">
        <f t="shared" si="769"/>
        <v>0.13919606322680156</v>
      </c>
      <c r="R394">
        <f t="shared" si="770"/>
        <v>239.81421954775078</v>
      </c>
      <c r="S394">
        <f t="shared" si="771"/>
        <v>319.15515716093068</v>
      </c>
      <c r="T394">
        <f t="shared" si="772"/>
        <v>4.1855477242087975</v>
      </c>
      <c r="U394">
        <f t="shared" si="773"/>
        <v>5.5703083171781982</v>
      </c>
      <c r="V394">
        <f t="shared" si="774"/>
        <v>215.81604787838756</v>
      </c>
      <c r="W394">
        <f t="shared" si="775"/>
        <v>3.766700614119586</v>
      </c>
      <c r="X394">
        <f t="shared" si="776"/>
        <v>251.63131793747834</v>
      </c>
      <c r="Y394">
        <f t="shared" si="777"/>
        <v>4.3917949991416636</v>
      </c>
      <c r="Z394">
        <f t="shared" si="778"/>
        <v>328.45203990479058</v>
      </c>
      <c r="AA394">
        <f t="shared" si="779"/>
        <v>5.7325695312303981</v>
      </c>
      <c r="AB394">
        <f t="shared" si="780"/>
        <v>-15547.67088668697</v>
      </c>
      <c r="AC394">
        <f t="shared" si="781"/>
        <v>84.290550770027366</v>
      </c>
      <c r="AD394">
        <f t="shared" si="782"/>
        <v>2360.2588300648986</v>
      </c>
      <c r="AE394">
        <f t="shared" si="783"/>
        <v>-659.92892095109403</v>
      </c>
      <c r="AF394">
        <f t="shared" si="784"/>
        <v>-126.26316115331747</v>
      </c>
      <c r="AG394">
        <f t="shared" si="785"/>
        <v>1442.2193652750561</v>
      </c>
      <c r="AH394">
        <f t="shared" si="786"/>
        <v>-12447.0942226814</v>
      </c>
      <c r="AI394">
        <f t="shared" si="787"/>
        <v>-3.4575261729670559</v>
      </c>
      <c r="AJ394">
        <f t="shared" si="788"/>
        <v>236.35669337478373</v>
      </c>
      <c r="AK394">
        <f t="shared" si="789"/>
        <v>4.1252025085166437</v>
      </c>
      <c r="AL394">
        <f t="shared" si="790"/>
        <v>236</v>
      </c>
      <c r="AM394">
        <f t="shared" si="791"/>
        <v>21</v>
      </c>
      <c r="AN394">
        <f t="shared" si="792"/>
        <v>24</v>
      </c>
      <c r="AP394">
        <f t="shared" si="793"/>
        <v>1.703406043552298</v>
      </c>
      <c r="AQ394">
        <f t="shared" si="794"/>
        <v>2.9730043958357526E-2</v>
      </c>
      <c r="AR394" t="str">
        <f t="shared" si="795"/>
        <v>POSITIF</v>
      </c>
      <c r="AS394">
        <f t="shared" si="796"/>
        <v>1</v>
      </c>
      <c r="AT394">
        <f t="shared" si="797"/>
        <v>42</v>
      </c>
      <c r="AU394">
        <f t="shared" si="798"/>
        <v>12</v>
      </c>
      <c r="AV394">
        <f t="shared" si="799"/>
        <v>1.0070359232646655</v>
      </c>
      <c r="AW394" s="4">
        <f t="shared" si="800"/>
        <v>4.1959830136027727E-2</v>
      </c>
      <c r="AX394">
        <f t="shared" si="801"/>
        <v>1.7576092546829378E-2</v>
      </c>
      <c r="AY394">
        <f t="shared" si="802"/>
        <v>0.27439716055092872</v>
      </c>
      <c r="AZ394" s="4">
        <f t="shared" si="803"/>
        <v>1.1433215022955363E-2</v>
      </c>
      <c r="BA394">
        <f t="shared" si="804"/>
        <v>362897.97494916373</v>
      </c>
      <c r="BB394" t="s">
        <v>191</v>
      </c>
      <c r="BC394">
        <f t="shared" si="805"/>
        <v>1.6702753765344476E-2</v>
      </c>
      <c r="BD394">
        <f t="shared" si="806"/>
        <v>215.8203668637905</v>
      </c>
      <c r="BE394">
        <f t="shared" si="807"/>
        <v>23.437480980730466</v>
      </c>
      <c r="BF394">
        <f t="shared" si="808"/>
        <v>-2.1991859419910175E-3</v>
      </c>
      <c r="BG394">
        <f t="shared" si="809"/>
        <v>23.435281794788477</v>
      </c>
      <c r="BH394" s="19">
        <f t="shared" si="810"/>
        <v>0.13919606322680156</v>
      </c>
      <c r="BI394">
        <f t="shared" si="811"/>
        <v>20.025178221256162</v>
      </c>
      <c r="BJ394">
        <f t="shared" si="812"/>
        <v>3.4461782212561616</v>
      </c>
      <c r="BK394">
        <f t="shared" si="813"/>
        <v>172.3075268493107</v>
      </c>
      <c r="BL394">
        <f t="shared" si="814"/>
        <v>3.0073336694890029</v>
      </c>
      <c r="BM394">
        <f t="shared" si="815"/>
        <v>239.38514646953172</v>
      </c>
      <c r="BN394">
        <f t="shared" si="816"/>
        <v>15.959009764635448</v>
      </c>
      <c r="BO394">
        <f t="shared" si="817"/>
        <v>15</v>
      </c>
      <c r="BP394">
        <f t="shared" si="818"/>
        <v>57</v>
      </c>
      <c r="BQ394">
        <f t="shared" si="819"/>
        <v>32</v>
      </c>
      <c r="BR394">
        <f t="shared" si="820"/>
        <v>-17.678599557233184</v>
      </c>
      <c r="BS394" t="str">
        <f t="shared" si="821"/>
        <v>NEGATIF</v>
      </c>
      <c r="BT394">
        <f t="shared" si="757"/>
        <v>-0.3085497694153308</v>
      </c>
      <c r="BU394">
        <f t="shared" si="758"/>
        <v>17</v>
      </c>
      <c r="BV394">
        <f t="shared" si="759"/>
        <v>-2081</v>
      </c>
      <c r="BW394">
        <f t="shared" si="760"/>
        <v>17</v>
      </c>
      <c r="BX394" t="str">
        <f t="shared" si="761"/>
        <v>NEGATIF</v>
      </c>
      <c r="BY394">
        <f t="shared" si="822"/>
        <v>34.394603436428291</v>
      </c>
      <c r="BZ394">
        <f t="shared" si="823"/>
        <v>214.3946034364283</v>
      </c>
      <c r="CA394">
        <f t="shared" si="824"/>
        <v>-76.951881281620615</v>
      </c>
      <c r="CB394" t="str">
        <f t="shared" si="825"/>
        <v>NEGATIF</v>
      </c>
      <c r="CC394">
        <f t="shared" si="826"/>
        <v>76</v>
      </c>
      <c r="CD394">
        <f t="shared" si="827"/>
        <v>57</v>
      </c>
      <c r="CE394">
        <f t="shared" si="828"/>
        <v>6</v>
      </c>
      <c r="CG394">
        <f t="shared" si="829"/>
        <v>4.178058986262208</v>
      </c>
      <c r="CH394">
        <f t="shared" si="830"/>
        <v>0.40902282845174498</v>
      </c>
      <c r="CI394">
        <f t="shared" si="831"/>
        <v>0.40906121148729629</v>
      </c>
    </row>
    <row r="395" spans="1:87">
      <c r="A395">
        <f t="shared" ref="A395:F395" si="892">A101</f>
        <v>7.0027777777777782</v>
      </c>
      <c r="B395">
        <f t="shared" si="892"/>
        <v>111.315</v>
      </c>
      <c r="C395">
        <f t="shared" si="892"/>
        <v>7</v>
      </c>
      <c r="D395">
        <f t="shared" si="892"/>
        <v>2013</v>
      </c>
      <c r="E395">
        <f t="shared" si="892"/>
        <v>12</v>
      </c>
      <c r="F395">
        <f t="shared" si="892"/>
        <v>2</v>
      </c>
      <c r="G395">
        <f t="shared" si="763"/>
        <v>0.12222152900771403</v>
      </c>
      <c r="H395">
        <f t="shared" ref="H395:J395" si="893">H101</f>
        <v>22</v>
      </c>
      <c r="I395">
        <f t="shared" si="893"/>
        <v>30</v>
      </c>
      <c r="J395">
        <f t="shared" si="893"/>
        <v>22.5</v>
      </c>
      <c r="L395">
        <f t="shared" ref="L395:M395" si="894">L101</f>
        <v>20</v>
      </c>
      <c r="M395">
        <f t="shared" si="894"/>
        <v>-13</v>
      </c>
      <c r="N395">
        <f t="shared" si="766"/>
        <v>2456629.1458333335</v>
      </c>
      <c r="O395">
        <f t="shared" si="767"/>
        <v>7.9269203913977097E-4</v>
      </c>
      <c r="P395">
        <f t="shared" si="768"/>
        <v>2456629.1466260254</v>
      </c>
      <c r="Q395">
        <f t="shared" si="769"/>
        <v>0.13919634841958764</v>
      </c>
      <c r="R395">
        <f t="shared" si="770"/>
        <v>239.81421954775078</v>
      </c>
      <c r="S395">
        <f t="shared" si="771"/>
        <v>319.29125083018153</v>
      </c>
      <c r="T395">
        <f t="shared" si="772"/>
        <v>4.1855477242087975</v>
      </c>
      <c r="U395">
        <f t="shared" si="773"/>
        <v>5.5726835997977453</v>
      </c>
      <c r="V395">
        <f t="shared" si="774"/>
        <v>215.81549627504194</v>
      </c>
      <c r="W395">
        <f t="shared" si="775"/>
        <v>3.7666909868250396</v>
      </c>
      <c r="X395">
        <f t="shared" si="776"/>
        <v>251.64158509708977</v>
      </c>
      <c r="Y395">
        <f t="shared" si="777"/>
        <v>4.391974194881711</v>
      </c>
      <c r="Z395">
        <f t="shared" si="778"/>
        <v>328.46230657415708</v>
      </c>
      <c r="AA395">
        <f t="shared" si="779"/>
        <v>5.7327487184140571</v>
      </c>
      <c r="AB395">
        <f t="shared" si="780"/>
        <v>-15506.94820117059</v>
      </c>
      <c r="AC395">
        <f t="shared" si="781"/>
        <v>83.33842068167597</v>
      </c>
      <c r="AD395">
        <f t="shared" si="782"/>
        <v>2355.353680616689</v>
      </c>
      <c r="AE395">
        <f t="shared" si="783"/>
        <v>-658.83128372338535</v>
      </c>
      <c r="AF395">
        <f t="shared" si="784"/>
        <v>-126.84387998240155</v>
      </c>
      <c r="AG395">
        <f t="shared" si="785"/>
        <v>1430.1576040942882</v>
      </c>
      <c r="AH395">
        <f t="shared" si="786"/>
        <v>-12423.773659483726</v>
      </c>
      <c r="AI395">
        <f t="shared" si="787"/>
        <v>-3.4510482387454795</v>
      </c>
      <c r="AJ395">
        <f t="shared" si="788"/>
        <v>236.36317130900531</v>
      </c>
      <c r="AK395">
        <f t="shared" si="789"/>
        <v>4.1253155697975386</v>
      </c>
      <c r="AL395">
        <f t="shared" si="790"/>
        <v>236</v>
      </c>
      <c r="AM395">
        <f t="shared" si="791"/>
        <v>21</v>
      </c>
      <c r="AN395">
        <f t="shared" si="792"/>
        <v>47</v>
      </c>
      <c r="AP395">
        <f t="shared" si="793"/>
        <v>1.7074637996036122</v>
      </c>
      <c r="AQ395">
        <f t="shared" si="794"/>
        <v>2.9800865161695684E-2</v>
      </c>
      <c r="AR395" t="str">
        <f t="shared" si="795"/>
        <v>POSITIF</v>
      </c>
      <c r="AS395">
        <f t="shared" si="796"/>
        <v>1</v>
      </c>
      <c r="AT395">
        <f t="shared" si="797"/>
        <v>42</v>
      </c>
      <c r="AU395">
        <f t="shared" si="798"/>
        <v>26</v>
      </c>
      <c r="AV395">
        <f t="shared" si="799"/>
        <v>1.0071375626406969</v>
      </c>
      <c r="AW395" s="4">
        <f t="shared" si="800"/>
        <v>4.1964065110029036E-2</v>
      </c>
      <c r="AX395">
        <f t="shared" si="801"/>
        <v>1.7577866488590797E-2</v>
      </c>
      <c r="AY395">
        <f t="shared" si="802"/>
        <v>0.27442485260878774</v>
      </c>
      <c r="AZ395" s="4">
        <f t="shared" si="803"/>
        <v>1.1434368858699489E-2</v>
      </c>
      <c r="BA395">
        <f t="shared" si="804"/>
        <v>362861.35539816692</v>
      </c>
      <c r="BB395" t="s">
        <v>191</v>
      </c>
      <c r="BC395">
        <f t="shared" si="805"/>
        <v>1.6702753753366377E-2</v>
      </c>
      <c r="BD395">
        <f t="shared" si="806"/>
        <v>215.81981526208185</v>
      </c>
      <c r="BE395">
        <f t="shared" si="807"/>
        <v>23.437480977021771</v>
      </c>
      <c r="BF395">
        <f t="shared" si="808"/>
        <v>-2.1992342731893141E-3</v>
      </c>
      <c r="BG395">
        <f t="shared" si="809"/>
        <v>23.435281742748582</v>
      </c>
      <c r="BH395" s="19">
        <f t="shared" si="810"/>
        <v>0.13919634841958764</v>
      </c>
      <c r="BI395">
        <f t="shared" si="811"/>
        <v>20.275862699017548</v>
      </c>
      <c r="BJ395">
        <f t="shared" si="812"/>
        <v>3.6968626990175473</v>
      </c>
      <c r="BK395">
        <f t="shared" si="813"/>
        <v>176.06198628440779</v>
      </c>
      <c r="BL395">
        <f t="shared" si="814"/>
        <v>3.0728613482640137</v>
      </c>
      <c r="BM395">
        <f t="shared" si="815"/>
        <v>239.39095420085542</v>
      </c>
      <c r="BN395">
        <f t="shared" si="816"/>
        <v>15.959396946723695</v>
      </c>
      <c r="BO395">
        <f t="shared" si="817"/>
        <v>15</v>
      </c>
      <c r="BP395">
        <f t="shared" si="818"/>
        <v>57</v>
      </c>
      <c r="BQ395">
        <f t="shared" si="819"/>
        <v>33</v>
      </c>
      <c r="BR395">
        <f t="shared" si="820"/>
        <v>-17.676149042195188</v>
      </c>
      <c r="BS395" t="str">
        <f t="shared" si="821"/>
        <v>NEGATIF</v>
      </c>
      <c r="BT395">
        <f t="shared" si="757"/>
        <v>-0.3085069998595481</v>
      </c>
      <c r="BU395">
        <f t="shared" si="758"/>
        <v>17</v>
      </c>
      <c r="BV395">
        <f t="shared" si="759"/>
        <v>-2081</v>
      </c>
      <c r="BW395">
        <f t="shared" si="760"/>
        <v>25</v>
      </c>
      <c r="BX395" t="str">
        <f t="shared" si="761"/>
        <v>NEGATIF</v>
      </c>
      <c r="BY395">
        <f t="shared" si="822"/>
        <v>19.431741059409553</v>
      </c>
      <c r="BZ395">
        <f t="shared" si="823"/>
        <v>199.43174105940955</v>
      </c>
      <c r="CA395">
        <f t="shared" si="824"/>
        <v>-78.656662062022647</v>
      </c>
      <c r="CB395" t="str">
        <f t="shared" si="825"/>
        <v>NEGATIF</v>
      </c>
      <c r="CC395">
        <f t="shared" si="826"/>
        <v>78</v>
      </c>
      <c r="CD395">
        <f t="shared" si="827"/>
        <v>39</v>
      </c>
      <c r="CE395">
        <f t="shared" si="828"/>
        <v>23</v>
      </c>
      <c r="CG395">
        <f t="shared" si="829"/>
        <v>4.1781603502958777</v>
      </c>
      <c r="CH395">
        <f t="shared" si="830"/>
        <v>0.40902282754347752</v>
      </c>
      <c r="CI395">
        <f t="shared" si="831"/>
        <v>0.40906121142256735</v>
      </c>
    </row>
    <row r="396" spans="1:87">
      <c r="A396">
        <f t="shared" ref="A396:F396" si="895">A102</f>
        <v>7.0027777777777782</v>
      </c>
      <c r="B396">
        <f t="shared" si="895"/>
        <v>111.315</v>
      </c>
      <c r="C396">
        <f t="shared" si="895"/>
        <v>7</v>
      </c>
      <c r="D396">
        <f t="shared" si="895"/>
        <v>2013</v>
      </c>
      <c r="E396">
        <f t="shared" si="895"/>
        <v>12</v>
      </c>
      <c r="F396">
        <f t="shared" si="895"/>
        <v>2</v>
      </c>
      <c r="G396">
        <f t="shared" si="763"/>
        <v>0.12222152900771403</v>
      </c>
      <c r="H396">
        <f t="shared" ref="H396:J396" si="896">H102</f>
        <v>22</v>
      </c>
      <c r="I396">
        <f t="shared" si="896"/>
        <v>45</v>
      </c>
      <c r="J396">
        <f t="shared" si="896"/>
        <v>22.75</v>
      </c>
      <c r="L396">
        <f t="shared" ref="L396:M396" si="897">L102</f>
        <v>20</v>
      </c>
      <c r="M396">
        <f t="shared" si="897"/>
        <v>-13</v>
      </c>
      <c r="N396">
        <f t="shared" si="766"/>
        <v>2456629.15625</v>
      </c>
      <c r="O396">
        <f t="shared" si="767"/>
        <v>7.9269203913977097E-4</v>
      </c>
      <c r="P396">
        <f t="shared" si="768"/>
        <v>2456629.1570426919</v>
      </c>
      <c r="Q396">
        <f t="shared" si="769"/>
        <v>0.13919663361237372</v>
      </c>
      <c r="R396">
        <f t="shared" si="770"/>
        <v>239.81421954775078</v>
      </c>
      <c r="S396">
        <f t="shared" si="771"/>
        <v>319.42734449944692</v>
      </c>
      <c r="T396">
        <f t="shared" si="772"/>
        <v>4.1855477242087975</v>
      </c>
      <c r="U396">
        <f t="shared" si="773"/>
        <v>5.5750588824175473</v>
      </c>
      <c r="V396">
        <f t="shared" si="774"/>
        <v>215.81494467169625</v>
      </c>
      <c r="W396">
        <f t="shared" si="775"/>
        <v>3.7666813595304922</v>
      </c>
      <c r="X396">
        <f t="shared" si="776"/>
        <v>251.65185225670211</v>
      </c>
      <c r="Y396">
        <f t="shared" si="777"/>
        <v>4.3921533906217745</v>
      </c>
      <c r="Z396">
        <f t="shared" si="778"/>
        <v>328.47257324352267</v>
      </c>
      <c r="AA396">
        <f t="shared" si="779"/>
        <v>5.7329279055977009</v>
      </c>
      <c r="AB396">
        <f t="shared" si="780"/>
        <v>-15466.142205670496</v>
      </c>
      <c r="AC396">
        <f t="shared" si="781"/>
        <v>82.377505586923959</v>
      </c>
      <c r="AD396">
        <f t="shared" si="782"/>
        <v>2349.4554117164084</v>
      </c>
      <c r="AE396">
        <f t="shared" si="783"/>
        <v>-657.66420332378823</v>
      </c>
      <c r="AF396">
        <f t="shared" si="784"/>
        <v>-127.42927918485282</v>
      </c>
      <c r="AG396">
        <f t="shared" si="785"/>
        <v>1418.0846089779011</v>
      </c>
      <c r="AH396">
        <f t="shared" si="786"/>
        <v>-12401.318161897903</v>
      </c>
      <c r="AI396">
        <f t="shared" si="787"/>
        <v>-3.4448106005271955</v>
      </c>
      <c r="AJ396">
        <f t="shared" si="788"/>
        <v>236.36940894722358</v>
      </c>
      <c r="AK396">
        <f t="shared" si="789"/>
        <v>4.1254244371219952</v>
      </c>
      <c r="AL396">
        <f t="shared" si="790"/>
        <v>236</v>
      </c>
      <c r="AM396">
        <f t="shared" si="791"/>
        <v>22</v>
      </c>
      <c r="AN396">
        <f t="shared" si="792"/>
        <v>9</v>
      </c>
      <c r="AP396">
        <f t="shared" si="793"/>
        <v>1.6917846626761026</v>
      </c>
      <c r="AQ396">
        <f t="shared" si="794"/>
        <v>2.9527212598439614E-2</v>
      </c>
      <c r="AR396" t="str">
        <f t="shared" si="795"/>
        <v>POSITIF</v>
      </c>
      <c r="AS396">
        <f t="shared" si="796"/>
        <v>1</v>
      </c>
      <c r="AT396">
        <f t="shared" si="797"/>
        <v>41</v>
      </c>
      <c r="AU396">
        <f t="shared" si="798"/>
        <v>30</v>
      </c>
      <c r="AV396">
        <f t="shared" si="799"/>
        <v>1.0072389006488793</v>
      </c>
      <c r="AW396" s="4">
        <f t="shared" si="800"/>
        <v>4.1968287527036637E-2</v>
      </c>
      <c r="AX396">
        <f t="shared" si="801"/>
        <v>1.7579635170490993E-2</v>
      </c>
      <c r="AY396">
        <f t="shared" si="802"/>
        <v>0.27445246255696498</v>
      </c>
      <c r="AZ396" s="4">
        <f t="shared" si="803"/>
        <v>1.1435519273206874E-2</v>
      </c>
      <c r="BA396">
        <f t="shared" si="804"/>
        <v>362824.85178471578</v>
      </c>
      <c r="BB396" t="s">
        <v>191</v>
      </c>
      <c r="BC396">
        <f t="shared" si="805"/>
        <v>1.6702753741388281E-2</v>
      </c>
      <c r="BD396">
        <f t="shared" si="806"/>
        <v>215.8192636603732</v>
      </c>
      <c r="BE396">
        <f t="shared" si="807"/>
        <v>23.437480973313075</v>
      </c>
      <c r="BF396">
        <f t="shared" si="808"/>
        <v>-2.1992825878933719E-3</v>
      </c>
      <c r="BG396">
        <f t="shared" si="809"/>
        <v>23.435281690725184</v>
      </c>
      <c r="BH396" s="19">
        <f t="shared" si="810"/>
        <v>0.13919663361237372</v>
      </c>
      <c r="BI396">
        <f t="shared" si="811"/>
        <v>20.526547176778937</v>
      </c>
      <c r="BJ396">
        <f t="shared" si="812"/>
        <v>3.9475471767789365</v>
      </c>
      <c r="BK396">
        <f t="shared" si="813"/>
        <v>179.81666111426551</v>
      </c>
      <c r="BL396">
        <f t="shared" si="814"/>
        <v>3.1383927863867886</v>
      </c>
      <c r="BM396">
        <f t="shared" si="815"/>
        <v>239.39654653741854</v>
      </c>
      <c r="BN396">
        <f t="shared" si="816"/>
        <v>15.959769769161236</v>
      </c>
      <c r="BO396">
        <f t="shared" si="817"/>
        <v>15</v>
      </c>
      <c r="BP396">
        <f t="shared" si="818"/>
        <v>57</v>
      </c>
      <c r="BQ396">
        <f t="shared" si="819"/>
        <v>35</v>
      </c>
      <c r="BR396">
        <f t="shared" si="820"/>
        <v>-17.692844867851324</v>
      </c>
      <c r="BS396" t="str">
        <f t="shared" si="821"/>
        <v>NEGATIF</v>
      </c>
      <c r="BT396">
        <f t="shared" si="757"/>
        <v>-0.30879839698858663</v>
      </c>
      <c r="BU396">
        <f t="shared" si="758"/>
        <v>17</v>
      </c>
      <c r="BV396">
        <f t="shared" si="759"/>
        <v>-2082</v>
      </c>
      <c r="BW396">
        <f t="shared" si="760"/>
        <v>25</v>
      </c>
      <c r="BX396" t="str">
        <f t="shared" si="761"/>
        <v>NEGATIF</v>
      </c>
      <c r="BY396">
        <f t="shared" si="822"/>
        <v>0.94152986752870027</v>
      </c>
      <c r="BZ396">
        <f t="shared" si="823"/>
        <v>180.94152986752869</v>
      </c>
      <c r="CA396">
        <f t="shared" si="824"/>
        <v>-79.308437724605625</v>
      </c>
      <c r="CB396" t="str">
        <f t="shared" si="825"/>
        <v>NEGATIF</v>
      </c>
      <c r="CC396">
        <f t="shared" si="826"/>
        <v>79</v>
      </c>
      <c r="CD396">
        <f t="shared" si="827"/>
        <v>18</v>
      </c>
      <c r="CE396">
        <f t="shared" si="828"/>
        <v>30</v>
      </c>
      <c r="CG396">
        <f t="shared" si="829"/>
        <v>4.1782579549817838</v>
      </c>
      <c r="CH396">
        <f t="shared" si="830"/>
        <v>0.40902282663549794</v>
      </c>
      <c r="CI396">
        <f t="shared" si="831"/>
        <v>0.40906121135783841</v>
      </c>
    </row>
    <row r="397" spans="1:87">
      <c r="A397">
        <f t="shared" ref="A397:F397" si="898">A103</f>
        <v>7.0027777777777782</v>
      </c>
      <c r="B397">
        <f t="shared" si="898"/>
        <v>111.315</v>
      </c>
      <c r="C397">
        <f t="shared" si="898"/>
        <v>7</v>
      </c>
      <c r="D397">
        <f t="shared" si="898"/>
        <v>2013</v>
      </c>
      <c r="E397">
        <f t="shared" si="898"/>
        <v>12</v>
      </c>
      <c r="F397">
        <f t="shared" si="898"/>
        <v>2</v>
      </c>
      <c r="G397">
        <f t="shared" si="763"/>
        <v>0.12222152900771403</v>
      </c>
      <c r="H397">
        <f t="shared" ref="H397:J397" si="899">H103</f>
        <v>23</v>
      </c>
      <c r="I397">
        <f t="shared" si="899"/>
        <v>0</v>
      </c>
      <c r="J397">
        <f t="shared" si="899"/>
        <v>23</v>
      </c>
      <c r="L397">
        <f t="shared" ref="L397:M397" si="900">L103</f>
        <v>20</v>
      </c>
      <c r="M397">
        <f t="shared" si="900"/>
        <v>-13</v>
      </c>
      <c r="N397">
        <f t="shared" si="766"/>
        <v>2456629.166666667</v>
      </c>
      <c r="O397">
        <f t="shared" si="767"/>
        <v>7.9269203913977097E-4</v>
      </c>
      <c r="P397">
        <f t="shared" si="768"/>
        <v>2456629.1674593589</v>
      </c>
      <c r="Q397">
        <f t="shared" si="769"/>
        <v>0.13919691880517254</v>
      </c>
      <c r="R397">
        <f t="shared" si="770"/>
        <v>239.81421954775078</v>
      </c>
      <c r="S397">
        <f t="shared" si="771"/>
        <v>319.56343817479501</v>
      </c>
      <c r="T397">
        <f t="shared" si="772"/>
        <v>4.1855477242087975</v>
      </c>
      <c r="U397">
        <f t="shared" si="773"/>
        <v>5.5774341651435115</v>
      </c>
      <c r="V397">
        <f t="shared" si="774"/>
        <v>215.81439306832596</v>
      </c>
      <c r="W397">
        <f t="shared" si="775"/>
        <v>3.7666717322355154</v>
      </c>
      <c r="X397">
        <f t="shared" si="776"/>
        <v>251.66211941677284</v>
      </c>
      <c r="Y397">
        <f t="shared" si="777"/>
        <v>4.3923325863698377</v>
      </c>
      <c r="Z397">
        <f t="shared" si="778"/>
        <v>328.48283991334665</v>
      </c>
      <c r="AA397">
        <f t="shared" si="779"/>
        <v>5.7331070927893437</v>
      </c>
      <c r="AB397">
        <f t="shared" si="780"/>
        <v>-15425.253128587672</v>
      </c>
      <c r="AC397">
        <f t="shared" si="781"/>
        <v>81.407906735932755</v>
      </c>
      <c r="AD397">
        <f t="shared" si="782"/>
        <v>2342.5665100012625</v>
      </c>
      <c r="AE397">
        <f t="shared" si="783"/>
        <v>-656.42780270990522</v>
      </c>
      <c r="AF397">
        <f t="shared" si="784"/>
        <v>-128.01934364590926</v>
      </c>
      <c r="AG397">
        <f t="shared" si="785"/>
        <v>1406.0004707196972</v>
      </c>
      <c r="AH397">
        <f t="shared" si="786"/>
        <v>-12379.725387486593</v>
      </c>
      <c r="AI397">
        <f t="shared" si="787"/>
        <v>-3.4388126076351648</v>
      </c>
      <c r="AJ397">
        <f t="shared" si="788"/>
        <v>236.37540694011562</v>
      </c>
      <c r="AK397">
        <f t="shared" si="789"/>
        <v>4.1255291218464727</v>
      </c>
      <c r="AL397">
        <f t="shared" si="790"/>
        <v>236</v>
      </c>
      <c r="AM397">
        <f t="shared" si="791"/>
        <v>22</v>
      </c>
      <c r="AN397">
        <f t="shared" si="792"/>
        <v>31</v>
      </c>
      <c r="AP397">
        <f t="shared" si="793"/>
        <v>1.6958773701529803</v>
      </c>
      <c r="AQ397">
        <f t="shared" si="794"/>
        <v>2.9598643819232121E-2</v>
      </c>
      <c r="AR397" t="str">
        <f t="shared" si="795"/>
        <v>POSITIF</v>
      </c>
      <c r="AS397">
        <f t="shared" si="796"/>
        <v>1</v>
      </c>
      <c r="AT397">
        <f t="shared" si="797"/>
        <v>41</v>
      </c>
      <c r="AU397">
        <f t="shared" si="798"/>
        <v>45</v>
      </c>
      <c r="AV397">
        <f t="shared" si="799"/>
        <v>1.007339936483606</v>
      </c>
      <c r="AW397" s="4">
        <f t="shared" si="800"/>
        <v>4.197249735348358E-2</v>
      </c>
      <c r="AX397">
        <f t="shared" si="801"/>
        <v>1.7581398578469475E-2</v>
      </c>
      <c r="AY397">
        <f t="shared" si="802"/>
        <v>0.27447999017597691</v>
      </c>
      <c r="AZ397" s="4">
        <f t="shared" si="803"/>
        <v>1.1436666257332371E-2</v>
      </c>
      <c r="BA397">
        <f t="shared" si="804"/>
        <v>362788.46433115978</v>
      </c>
      <c r="BB397" t="s">
        <v>191</v>
      </c>
      <c r="BC397">
        <f t="shared" si="805"/>
        <v>1.6702753729410182E-2</v>
      </c>
      <c r="BD397">
        <f t="shared" si="806"/>
        <v>215.81871205863993</v>
      </c>
      <c r="BE397">
        <f t="shared" si="807"/>
        <v>23.43748096960438</v>
      </c>
      <c r="BF397">
        <f t="shared" si="808"/>
        <v>-2.1993308861009836E-3</v>
      </c>
      <c r="BG397">
        <f t="shared" si="809"/>
        <v>23.43528163871828</v>
      </c>
      <c r="BH397" s="19">
        <f t="shared" si="810"/>
        <v>0.13919691880517254</v>
      </c>
      <c r="BI397">
        <f t="shared" si="811"/>
        <v>20.777231665762763</v>
      </c>
      <c r="BJ397">
        <f t="shared" si="812"/>
        <v>4.1982316657627621</v>
      </c>
      <c r="BK397">
        <f t="shared" si="813"/>
        <v>183.5715509284405</v>
      </c>
      <c r="BL397">
        <f t="shared" si="814"/>
        <v>3.2039279766937403</v>
      </c>
      <c r="BM397">
        <f t="shared" si="815"/>
        <v>239.40192405800093</v>
      </c>
      <c r="BN397">
        <f t="shared" si="816"/>
        <v>15.960128270533396</v>
      </c>
      <c r="BO397">
        <f t="shared" si="817"/>
        <v>15</v>
      </c>
      <c r="BP397">
        <f t="shared" si="818"/>
        <v>57</v>
      </c>
      <c r="BQ397">
        <f t="shared" si="819"/>
        <v>36</v>
      </c>
      <c r="BR397">
        <f t="shared" si="820"/>
        <v>-17.690249023608345</v>
      </c>
      <c r="BS397" t="str">
        <f t="shared" si="821"/>
        <v>NEGATIF</v>
      </c>
      <c r="BT397">
        <f t="shared" si="757"/>
        <v>-0.30875309095967773</v>
      </c>
      <c r="BU397">
        <f t="shared" si="758"/>
        <v>17</v>
      </c>
      <c r="BV397">
        <f t="shared" si="759"/>
        <v>-2082</v>
      </c>
      <c r="BW397">
        <f t="shared" si="760"/>
        <v>35</v>
      </c>
      <c r="BX397" t="str">
        <f t="shared" si="761"/>
        <v>NEGATIF</v>
      </c>
      <c r="BY397">
        <f t="shared" si="822"/>
        <v>-17.72577114457378</v>
      </c>
      <c r="BZ397">
        <f t="shared" si="823"/>
        <v>162.27422885542623</v>
      </c>
      <c r="CA397">
        <f t="shared" si="824"/>
        <v>-78.759260631431161</v>
      </c>
      <c r="CB397" t="str">
        <f t="shared" si="825"/>
        <v>NEGATIF</v>
      </c>
      <c r="CC397">
        <f t="shared" si="826"/>
        <v>78</v>
      </c>
      <c r="CD397">
        <f t="shared" si="827"/>
        <v>45</v>
      </c>
      <c r="CE397">
        <f t="shared" si="828"/>
        <v>33</v>
      </c>
      <c r="CG397">
        <f t="shared" si="829"/>
        <v>4.1783518104215407</v>
      </c>
      <c r="CH397">
        <f t="shared" si="830"/>
        <v>0.40902282572780618</v>
      </c>
      <c r="CI397">
        <f t="shared" si="831"/>
        <v>0.40906121129310946</v>
      </c>
    </row>
    <row r="398" spans="1:87">
      <c r="A398">
        <f t="shared" ref="A398:F398" si="901">A104</f>
        <v>7.0027777777777782</v>
      </c>
      <c r="B398">
        <f t="shared" si="901"/>
        <v>111.315</v>
      </c>
      <c r="C398">
        <f t="shared" si="901"/>
        <v>7</v>
      </c>
      <c r="D398">
        <f t="shared" si="901"/>
        <v>2013</v>
      </c>
      <c r="E398">
        <f t="shared" si="901"/>
        <v>12</v>
      </c>
      <c r="F398">
        <f t="shared" si="901"/>
        <v>2</v>
      </c>
      <c r="G398">
        <f t="shared" si="763"/>
        <v>0.12222152900771403</v>
      </c>
      <c r="H398">
        <f t="shared" ref="H398:J398" si="902">H104</f>
        <v>23</v>
      </c>
      <c r="I398">
        <f t="shared" si="902"/>
        <v>15</v>
      </c>
      <c r="J398">
        <f t="shared" si="902"/>
        <v>23.25</v>
      </c>
      <c r="L398">
        <f t="shared" ref="L398:M398" si="903">L104</f>
        <v>20</v>
      </c>
      <c r="M398">
        <f t="shared" si="903"/>
        <v>-13</v>
      </c>
      <c r="N398">
        <f t="shared" si="766"/>
        <v>2456629.1770833335</v>
      </c>
      <c r="O398">
        <f t="shared" si="767"/>
        <v>7.9269203913977097E-4</v>
      </c>
      <c r="P398">
        <f t="shared" si="768"/>
        <v>2456629.1778760254</v>
      </c>
      <c r="Q398">
        <f t="shared" si="769"/>
        <v>0.13919720399795862</v>
      </c>
      <c r="R398">
        <f t="shared" si="770"/>
        <v>239.81421954775078</v>
      </c>
      <c r="S398">
        <f t="shared" si="771"/>
        <v>319.69953184404585</v>
      </c>
      <c r="T398">
        <f t="shared" si="772"/>
        <v>4.1855477242087975</v>
      </c>
      <c r="U398">
        <f t="shared" si="773"/>
        <v>5.5798094477630586</v>
      </c>
      <c r="V398">
        <f t="shared" si="774"/>
        <v>215.81384146498033</v>
      </c>
      <c r="W398">
        <f t="shared" si="775"/>
        <v>3.7666621049409694</v>
      </c>
      <c r="X398">
        <f t="shared" si="776"/>
        <v>251.67238657638518</v>
      </c>
      <c r="Y398">
        <f t="shared" si="777"/>
        <v>4.3925117821099011</v>
      </c>
      <c r="Z398">
        <f t="shared" si="778"/>
        <v>328.49310658271224</v>
      </c>
      <c r="AA398">
        <f t="shared" si="779"/>
        <v>5.7332862799729876</v>
      </c>
      <c r="AB398">
        <f t="shared" si="780"/>
        <v>-15384.281204276294</v>
      </c>
      <c r="AC398">
        <f t="shared" si="781"/>
        <v>80.429726424223333</v>
      </c>
      <c r="AD398">
        <f t="shared" si="782"/>
        <v>2334.6898807466359</v>
      </c>
      <c r="AE398">
        <f t="shared" si="783"/>
        <v>-655.1222123131846</v>
      </c>
      <c r="AF398">
        <f t="shared" si="784"/>
        <v>-128.61405804982337</v>
      </c>
      <c r="AG398">
        <f t="shared" si="785"/>
        <v>1393.905281820184</v>
      </c>
      <c r="AH398">
        <f t="shared" si="786"/>
        <v>-12358.992585648259</v>
      </c>
      <c r="AI398">
        <f t="shared" si="787"/>
        <v>-3.4330534960134051</v>
      </c>
      <c r="AJ398">
        <f t="shared" si="788"/>
        <v>236.38116605173738</v>
      </c>
      <c r="AK398">
        <f t="shared" si="789"/>
        <v>4.125629637306262</v>
      </c>
      <c r="AL398">
        <f t="shared" si="790"/>
        <v>236</v>
      </c>
      <c r="AM398">
        <f t="shared" si="791"/>
        <v>22</v>
      </c>
      <c r="AN398">
        <f t="shared" si="792"/>
        <v>52</v>
      </c>
      <c r="AP398">
        <f t="shared" si="793"/>
        <v>1.7066035351659974</v>
      </c>
      <c r="AQ398">
        <f t="shared" si="794"/>
        <v>2.9785850714821486E-2</v>
      </c>
      <c r="AR398" t="str">
        <f t="shared" si="795"/>
        <v>POSITIF</v>
      </c>
      <c r="AS398">
        <f t="shared" si="796"/>
        <v>1</v>
      </c>
      <c r="AT398">
        <f t="shared" si="797"/>
        <v>42</v>
      </c>
      <c r="AU398">
        <f t="shared" si="798"/>
        <v>23</v>
      </c>
      <c r="AV398">
        <f t="shared" si="799"/>
        <v>1.007440669327714</v>
      </c>
      <c r="AW398" s="4">
        <f t="shared" si="800"/>
        <v>4.1976694555321416E-2</v>
      </c>
      <c r="AX398">
        <f t="shared" si="801"/>
        <v>1.7583156698264057E-2</v>
      </c>
      <c r="AY398">
        <f t="shared" si="802"/>
        <v>0.2745074352431911</v>
      </c>
      <c r="AZ398" s="4">
        <f t="shared" si="803"/>
        <v>1.1437809801799629E-2</v>
      </c>
      <c r="BA398">
        <f t="shared" si="804"/>
        <v>362752.1932640124</v>
      </c>
      <c r="BB398" t="s">
        <v>191</v>
      </c>
      <c r="BC398">
        <f t="shared" si="805"/>
        <v>1.6702753717432087E-2</v>
      </c>
      <c r="BD398">
        <f t="shared" si="806"/>
        <v>215.81816045693128</v>
      </c>
      <c r="BE398">
        <f t="shared" si="807"/>
        <v>23.437480965895684</v>
      </c>
      <c r="BF398">
        <f t="shared" si="808"/>
        <v>-2.1993791678034808E-3</v>
      </c>
      <c r="BG398">
        <f t="shared" si="809"/>
        <v>23.435281586727882</v>
      </c>
      <c r="BH398" s="19">
        <f t="shared" si="810"/>
        <v>0.13919720399795862</v>
      </c>
      <c r="BI398">
        <f t="shared" si="811"/>
        <v>21.027916143524148</v>
      </c>
      <c r="BJ398">
        <f t="shared" si="812"/>
        <v>4.4489161435241478</v>
      </c>
      <c r="BK398">
        <f t="shared" si="813"/>
        <v>187.32665470963605</v>
      </c>
      <c r="BL398">
        <f t="shared" si="814"/>
        <v>3.2694669014296913</v>
      </c>
      <c r="BM398">
        <f t="shared" si="815"/>
        <v>239.40708744322615</v>
      </c>
      <c r="BN398">
        <f t="shared" si="816"/>
        <v>15.960472496215077</v>
      </c>
      <c r="BO398">
        <f t="shared" si="817"/>
        <v>15</v>
      </c>
      <c r="BP398">
        <f t="shared" si="818"/>
        <v>57</v>
      </c>
      <c r="BQ398">
        <f t="shared" si="819"/>
        <v>37</v>
      </c>
      <c r="BR398">
        <f t="shared" si="820"/>
        <v>-17.681143856725086</v>
      </c>
      <c r="BS398" t="str">
        <f t="shared" si="821"/>
        <v>NEGATIF</v>
      </c>
      <c r="BT398">
        <f t="shared" si="757"/>
        <v>-0.30859417581862131</v>
      </c>
      <c r="BU398">
        <f t="shared" si="758"/>
        <v>17</v>
      </c>
      <c r="BV398">
        <f t="shared" si="759"/>
        <v>-2081</v>
      </c>
      <c r="BW398">
        <f t="shared" si="760"/>
        <v>7</v>
      </c>
      <c r="BX398" t="str">
        <f t="shared" si="761"/>
        <v>NEGATIF</v>
      </c>
      <c r="BY398">
        <f t="shared" si="822"/>
        <v>-33.119634516992306</v>
      </c>
      <c r="BZ398">
        <f t="shared" si="823"/>
        <v>146.88036548300769</v>
      </c>
      <c r="CA398">
        <f t="shared" si="824"/>
        <v>-77.151579551627307</v>
      </c>
      <c r="CB398" t="str">
        <f t="shared" si="825"/>
        <v>NEGATIF</v>
      </c>
      <c r="CC398">
        <f t="shared" si="826"/>
        <v>77</v>
      </c>
      <c r="CD398">
        <f t="shared" si="827"/>
        <v>9</v>
      </c>
      <c r="CE398">
        <f t="shared" si="828"/>
        <v>5</v>
      </c>
      <c r="CG398">
        <f t="shared" si="829"/>
        <v>4.1784419284942693</v>
      </c>
      <c r="CH398">
        <f t="shared" si="830"/>
        <v>0.40902282482040259</v>
      </c>
      <c r="CI398">
        <f t="shared" si="831"/>
        <v>0.40906121122838052</v>
      </c>
    </row>
    <row r="399" spans="1:87">
      <c r="A399">
        <f t="shared" ref="A399:F399" si="904">A105</f>
        <v>7.0027777777777782</v>
      </c>
      <c r="B399">
        <f t="shared" si="904"/>
        <v>111.315</v>
      </c>
      <c r="C399">
        <f t="shared" si="904"/>
        <v>7</v>
      </c>
      <c r="D399">
        <f t="shared" si="904"/>
        <v>2013</v>
      </c>
      <c r="E399">
        <f t="shared" si="904"/>
        <v>12</v>
      </c>
      <c r="F399">
        <f t="shared" si="904"/>
        <v>2</v>
      </c>
      <c r="G399">
        <f t="shared" si="763"/>
        <v>0.12222152900771403</v>
      </c>
      <c r="H399">
        <f t="shared" ref="H399:J399" si="905">H105</f>
        <v>23</v>
      </c>
      <c r="I399">
        <f t="shared" si="905"/>
        <v>30</v>
      </c>
      <c r="J399">
        <f t="shared" si="905"/>
        <v>23.5</v>
      </c>
      <c r="L399">
        <f t="shared" ref="L399:M399" si="906">L105</f>
        <v>20</v>
      </c>
      <c r="M399">
        <f t="shared" si="906"/>
        <v>-13</v>
      </c>
      <c r="N399">
        <f t="shared" si="766"/>
        <v>2456629.1875</v>
      </c>
      <c r="O399">
        <f t="shared" si="767"/>
        <v>7.9269203913977097E-4</v>
      </c>
      <c r="P399">
        <f t="shared" si="768"/>
        <v>2456629.1882926919</v>
      </c>
      <c r="Q399">
        <f t="shared" si="769"/>
        <v>0.13919748919074468</v>
      </c>
      <c r="R399">
        <f t="shared" si="770"/>
        <v>239.81421954775078</v>
      </c>
      <c r="S399">
        <f t="shared" si="771"/>
        <v>319.83562551329669</v>
      </c>
      <c r="T399">
        <f t="shared" si="772"/>
        <v>4.1855477242087975</v>
      </c>
      <c r="U399">
        <f t="shared" si="773"/>
        <v>5.5821847303826058</v>
      </c>
      <c r="V399">
        <f t="shared" si="774"/>
        <v>215.8132898616347</v>
      </c>
      <c r="W399">
        <f t="shared" si="775"/>
        <v>3.766652477646423</v>
      </c>
      <c r="X399">
        <f t="shared" si="776"/>
        <v>251.68265373599661</v>
      </c>
      <c r="Y399">
        <f t="shared" si="777"/>
        <v>4.3926909778499486</v>
      </c>
      <c r="Z399">
        <f t="shared" si="778"/>
        <v>328.50337325207784</v>
      </c>
      <c r="AA399">
        <f t="shared" si="779"/>
        <v>5.7334654671566305</v>
      </c>
      <c r="AB399">
        <f t="shared" si="780"/>
        <v>-15343.22666206847</v>
      </c>
      <c r="AC399">
        <f t="shared" si="781"/>
        <v>79.443067722335741</v>
      </c>
      <c r="AD399">
        <f t="shared" si="782"/>
        <v>2325.8288447970226</v>
      </c>
      <c r="AE399">
        <f t="shared" si="783"/>
        <v>-653.74756969386408</v>
      </c>
      <c r="AF399">
        <f t="shared" si="784"/>
        <v>-129.21340703859579</v>
      </c>
      <c r="AG399">
        <f t="shared" si="785"/>
        <v>1381.7991332439508</v>
      </c>
      <c r="AH399">
        <f t="shared" si="786"/>
        <v>-12339.116593037621</v>
      </c>
      <c r="AI399">
        <f t="shared" si="787"/>
        <v>-3.4275323869548946</v>
      </c>
      <c r="AJ399">
        <f t="shared" si="788"/>
        <v>236.38668716079587</v>
      </c>
      <c r="AK399">
        <f t="shared" si="789"/>
        <v>4.1257259988376944</v>
      </c>
      <c r="AL399">
        <f t="shared" si="790"/>
        <v>236</v>
      </c>
      <c r="AM399">
        <f t="shared" si="791"/>
        <v>23</v>
      </c>
      <c r="AN399">
        <f t="shared" si="792"/>
        <v>12</v>
      </c>
      <c r="AP399">
        <f t="shared" si="793"/>
        <v>1.7104013259249358</v>
      </c>
      <c r="AQ399">
        <f t="shared" si="794"/>
        <v>2.9852134667866775E-2</v>
      </c>
      <c r="AR399" t="str">
        <f t="shared" si="795"/>
        <v>POSITIF</v>
      </c>
      <c r="AS399">
        <f t="shared" si="796"/>
        <v>1</v>
      </c>
      <c r="AT399">
        <f t="shared" si="797"/>
        <v>42</v>
      </c>
      <c r="AU399">
        <f t="shared" si="798"/>
        <v>37</v>
      </c>
      <c r="AV399">
        <f t="shared" si="799"/>
        <v>1.0075410983796098</v>
      </c>
      <c r="AW399" s="4">
        <f t="shared" si="800"/>
        <v>4.1980879099150409E-2</v>
      </c>
      <c r="AX399">
        <f t="shared" si="801"/>
        <v>1.7584909515884296E-2</v>
      </c>
      <c r="AY399">
        <f t="shared" si="802"/>
        <v>0.2745347975402172</v>
      </c>
      <c r="AZ399" s="4">
        <f t="shared" si="803"/>
        <v>1.143894989750905E-2</v>
      </c>
      <c r="BA399">
        <f t="shared" si="804"/>
        <v>362716.03880418406</v>
      </c>
      <c r="BB399" t="s">
        <v>191</v>
      </c>
      <c r="BC399">
        <f t="shared" si="805"/>
        <v>1.6702753705453988E-2</v>
      </c>
      <c r="BD399">
        <f t="shared" si="806"/>
        <v>215.81760885522269</v>
      </c>
      <c r="BE399">
        <f t="shared" si="807"/>
        <v>23.437480962186989</v>
      </c>
      <c r="BF399">
        <f t="shared" si="808"/>
        <v>-2.199427432998665E-3</v>
      </c>
      <c r="BG399">
        <f t="shared" si="809"/>
        <v>23.43528153475399</v>
      </c>
      <c r="BH399" s="19">
        <f t="shared" si="810"/>
        <v>0.13919748919074468</v>
      </c>
      <c r="BI399">
        <f t="shared" si="811"/>
        <v>21.278600621285538</v>
      </c>
      <c r="BJ399">
        <f t="shared" si="812"/>
        <v>4.699600621285537</v>
      </c>
      <c r="BK399">
        <f t="shared" si="813"/>
        <v>191.08197184257972</v>
      </c>
      <c r="BL399">
        <f t="shared" si="814"/>
        <v>3.3350095498561121</v>
      </c>
      <c r="BM399">
        <f t="shared" si="815"/>
        <v>239.41203747670332</v>
      </c>
      <c r="BN399">
        <f t="shared" si="816"/>
        <v>15.960802498446888</v>
      </c>
      <c r="BO399">
        <f t="shared" si="817"/>
        <v>15</v>
      </c>
      <c r="BP399">
        <f t="shared" si="818"/>
        <v>57</v>
      </c>
      <c r="BQ399">
        <f t="shared" si="819"/>
        <v>38</v>
      </c>
      <c r="BR399">
        <f t="shared" si="820"/>
        <v>-17.678724185844072</v>
      </c>
      <c r="BS399" t="str">
        <f t="shared" si="821"/>
        <v>NEGATIF</v>
      </c>
      <c r="BT399">
        <f t="shared" si="757"/>
        <v>-0.30855194459493296</v>
      </c>
      <c r="BU399">
        <f t="shared" si="758"/>
        <v>17</v>
      </c>
      <c r="BV399">
        <f t="shared" si="759"/>
        <v>-2081</v>
      </c>
      <c r="BW399">
        <f t="shared" si="760"/>
        <v>16</v>
      </c>
      <c r="BX399" t="str">
        <f t="shared" si="761"/>
        <v>NEGATIF</v>
      </c>
      <c r="BY399">
        <f t="shared" si="822"/>
        <v>-44.33758586964094</v>
      </c>
      <c r="BZ399">
        <f t="shared" si="823"/>
        <v>135.66241413035905</v>
      </c>
      <c r="CA399">
        <f t="shared" si="824"/>
        <v>-74.808851477229766</v>
      </c>
      <c r="CB399" t="str">
        <f t="shared" si="825"/>
        <v>NEGATIF</v>
      </c>
      <c r="CC399">
        <f t="shared" si="826"/>
        <v>74</v>
      </c>
      <c r="CD399">
        <f t="shared" si="827"/>
        <v>48</v>
      </c>
      <c r="CE399">
        <f t="shared" si="828"/>
        <v>31</v>
      </c>
      <c r="CG399">
        <f t="shared" si="829"/>
        <v>4.17852832287653</v>
      </c>
      <c r="CH399">
        <f t="shared" si="830"/>
        <v>0.40902282391328704</v>
      </c>
      <c r="CI399">
        <f t="shared" si="831"/>
        <v>0.40906121116365157</v>
      </c>
    </row>
    <row r="400" spans="1:87">
      <c r="A400">
        <f t="shared" ref="A400:F400" si="907">A106</f>
        <v>7.0027777777777782</v>
      </c>
      <c r="B400">
        <f t="shared" si="907"/>
        <v>111.315</v>
      </c>
      <c r="C400">
        <f t="shared" si="907"/>
        <v>7</v>
      </c>
      <c r="D400">
        <f t="shared" si="907"/>
        <v>2013</v>
      </c>
      <c r="E400">
        <f t="shared" si="907"/>
        <v>12</v>
      </c>
      <c r="F400">
        <f t="shared" si="907"/>
        <v>2</v>
      </c>
      <c r="G400">
        <f t="shared" si="763"/>
        <v>0.12222152900771403</v>
      </c>
      <c r="H400">
        <f t="shared" ref="H400:J400" si="908">H106</f>
        <v>23</v>
      </c>
      <c r="I400">
        <f t="shared" si="908"/>
        <v>45</v>
      </c>
      <c r="J400">
        <f t="shared" si="908"/>
        <v>23.75</v>
      </c>
      <c r="L400">
        <f t="shared" ref="L400:M400" si="909">L106</f>
        <v>20</v>
      </c>
      <c r="M400">
        <f t="shared" si="909"/>
        <v>-13</v>
      </c>
      <c r="N400">
        <f t="shared" si="766"/>
        <v>2456629.197916667</v>
      </c>
      <c r="O400">
        <f t="shared" si="767"/>
        <v>7.9269203913977097E-4</v>
      </c>
      <c r="P400">
        <f t="shared" si="768"/>
        <v>2456629.1987093589</v>
      </c>
      <c r="Q400">
        <f t="shared" si="769"/>
        <v>0.13919777438354353</v>
      </c>
      <c r="R400">
        <f t="shared" si="770"/>
        <v>239.81421954775078</v>
      </c>
      <c r="S400">
        <f t="shared" si="771"/>
        <v>319.97171918864478</v>
      </c>
      <c r="T400">
        <f t="shared" si="772"/>
        <v>4.1855477242087975</v>
      </c>
      <c r="U400">
        <f t="shared" si="773"/>
        <v>5.5845600131085709</v>
      </c>
      <c r="V400">
        <f t="shared" si="774"/>
        <v>215.81273825826435</v>
      </c>
      <c r="W400">
        <f t="shared" si="775"/>
        <v>3.7666428503514453</v>
      </c>
      <c r="X400">
        <f t="shared" si="776"/>
        <v>251.69292089606824</v>
      </c>
      <c r="Y400">
        <f t="shared" si="777"/>
        <v>4.3928701735980278</v>
      </c>
      <c r="Z400">
        <f t="shared" si="778"/>
        <v>328.51363992190272</v>
      </c>
      <c r="AA400">
        <f t="shared" si="779"/>
        <v>5.7336446543482902</v>
      </c>
      <c r="AB400">
        <f t="shared" si="780"/>
        <v>-15302.089731747619</v>
      </c>
      <c r="AC400">
        <f t="shared" si="781"/>
        <v>78.448034592682959</v>
      </c>
      <c r="AD400">
        <f t="shared" si="782"/>
        <v>2315.9871378864837</v>
      </c>
      <c r="AE400">
        <f t="shared" si="783"/>
        <v>-652.30401967807029</v>
      </c>
      <c r="AF400">
        <f t="shared" si="784"/>
        <v>-129.81737513410053</v>
      </c>
      <c r="AG400">
        <f t="shared" si="785"/>
        <v>1369.6821160382026</v>
      </c>
      <c r="AH400">
        <f t="shared" si="786"/>
        <v>-12320.093838042421</v>
      </c>
      <c r="AI400">
        <f t="shared" si="787"/>
        <v>-3.4222482883451169</v>
      </c>
      <c r="AJ400">
        <f t="shared" si="788"/>
        <v>236.39197125940566</v>
      </c>
      <c r="AK400">
        <f t="shared" si="789"/>
        <v>4.1258182237564354</v>
      </c>
      <c r="AL400">
        <f t="shared" si="790"/>
        <v>236</v>
      </c>
      <c r="AM400">
        <f t="shared" si="791"/>
        <v>23</v>
      </c>
      <c r="AN400">
        <f t="shared" si="792"/>
        <v>31</v>
      </c>
      <c r="AP400">
        <f t="shared" si="793"/>
        <v>1.6964711504733665</v>
      </c>
      <c r="AQ400">
        <f t="shared" si="794"/>
        <v>2.9609007240856404E-2</v>
      </c>
      <c r="AR400" t="str">
        <f t="shared" si="795"/>
        <v>POSITIF</v>
      </c>
      <c r="AS400">
        <f t="shared" si="796"/>
        <v>1</v>
      </c>
      <c r="AT400">
        <f t="shared" si="797"/>
        <v>41</v>
      </c>
      <c r="AU400">
        <f t="shared" si="798"/>
        <v>47</v>
      </c>
      <c r="AV400">
        <f t="shared" si="799"/>
        <v>1.0076412228396494</v>
      </c>
      <c r="AW400" s="4">
        <f t="shared" si="800"/>
        <v>4.1985050951652059E-2</v>
      </c>
      <c r="AX400">
        <f t="shared" si="801"/>
        <v>1.7586657017373768E-2</v>
      </c>
      <c r="AY400">
        <f t="shared" si="802"/>
        <v>0.27456207684919598</v>
      </c>
      <c r="AZ400" s="4">
        <f t="shared" si="803"/>
        <v>1.1440086535383165E-2</v>
      </c>
      <c r="BA400">
        <f t="shared" si="804"/>
        <v>362680.001171891</v>
      </c>
      <c r="BB400" t="s">
        <v>191</v>
      </c>
      <c r="BC400">
        <f t="shared" si="805"/>
        <v>1.6702753693475892E-2</v>
      </c>
      <c r="BD400">
        <f t="shared" si="806"/>
        <v>215.81705725348931</v>
      </c>
      <c r="BE400">
        <f t="shared" si="807"/>
        <v>23.437480958478293</v>
      </c>
      <c r="BF400">
        <f t="shared" si="808"/>
        <v>-2.1994756816843489E-3</v>
      </c>
      <c r="BG400">
        <f t="shared" si="809"/>
        <v>23.435281482796608</v>
      </c>
      <c r="BH400" s="19">
        <f t="shared" si="810"/>
        <v>0.13919777438354353</v>
      </c>
      <c r="BI400">
        <f t="shared" si="811"/>
        <v>21.529285110284885</v>
      </c>
      <c r="BJ400">
        <f t="shared" si="812"/>
        <v>4.9502851102848844</v>
      </c>
      <c r="BK400">
        <f t="shared" si="813"/>
        <v>194.83750161035957</v>
      </c>
      <c r="BL400">
        <f t="shared" si="814"/>
        <v>3.4005559094605284</v>
      </c>
      <c r="BM400">
        <f t="shared" si="815"/>
        <v>239.4167750439137</v>
      </c>
      <c r="BN400">
        <f t="shared" si="816"/>
        <v>15.961118336260913</v>
      </c>
      <c r="BO400">
        <f t="shared" si="817"/>
        <v>15</v>
      </c>
      <c r="BP400">
        <f t="shared" si="818"/>
        <v>57</v>
      </c>
      <c r="BQ400">
        <f t="shared" si="819"/>
        <v>40</v>
      </c>
      <c r="BR400">
        <f t="shared" si="820"/>
        <v>-17.693497794147302</v>
      </c>
      <c r="BS400" t="str">
        <f t="shared" si="821"/>
        <v>NEGATIF</v>
      </c>
      <c r="BT400">
        <f t="shared" si="757"/>
        <v>-0.30880979270222431</v>
      </c>
      <c r="BU400">
        <f t="shared" si="758"/>
        <v>17</v>
      </c>
      <c r="BV400">
        <f t="shared" si="759"/>
        <v>-2082</v>
      </c>
      <c r="BW400">
        <f t="shared" si="760"/>
        <v>23</v>
      </c>
      <c r="BX400" t="str">
        <f t="shared" si="761"/>
        <v>NEGATIF</v>
      </c>
      <c r="BY400">
        <f t="shared" si="822"/>
        <v>-52.179221220794936</v>
      </c>
      <c r="BZ400">
        <f t="shared" si="823"/>
        <v>127.82077877920506</v>
      </c>
      <c r="CA400">
        <f t="shared" si="824"/>
        <v>-72.010497804014364</v>
      </c>
      <c r="CB400" t="str">
        <f t="shared" si="825"/>
        <v>NEGATIF</v>
      </c>
      <c r="CC400">
        <f t="shared" si="826"/>
        <v>72</v>
      </c>
      <c r="CD400">
        <f t="shared" si="827"/>
        <v>0</v>
      </c>
      <c r="CE400">
        <f t="shared" si="828"/>
        <v>37</v>
      </c>
      <c r="CG400">
        <f t="shared" si="829"/>
        <v>4.1786110090228856</v>
      </c>
      <c r="CH400">
        <f t="shared" si="830"/>
        <v>0.40902282300645965</v>
      </c>
      <c r="CI400">
        <f t="shared" si="831"/>
        <v>0.40906121109892263</v>
      </c>
    </row>
    <row r="401" spans="1:87">
      <c r="A401">
        <f t="shared" ref="A401:F401" si="910">A107</f>
        <v>7.0027777777777782</v>
      </c>
      <c r="B401">
        <f t="shared" si="910"/>
        <v>111.315</v>
      </c>
      <c r="C401">
        <f t="shared" si="910"/>
        <v>7</v>
      </c>
      <c r="D401">
        <f t="shared" si="910"/>
        <v>2013</v>
      </c>
      <c r="E401">
        <f t="shared" si="910"/>
        <v>12</v>
      </c>
      <c r="F401">
        <f t="shared" si="910"/>
        <v>2</v>
      </c>
      <c r="G401">
        <f t="shared" si="763"/>
        <v>0.12222152900771403</v>
      </c>
      <c r="H401">
        <f t="shared" ref="H401:J401" si="911">H107</f>
        <v>24</v>
      </c>
      <c r="I401">
        <f t="shared" si="911"/>
        <v>0</v>
      </c>
      <c r="J401">
        <f t="shared" si="911"/>
        <v>24</v>
      </c>
      <c r="L401">
        <f t="shared" ref="L401:M401" si="912">L107</f>
        <v>20</v>
      </c>
      <c r="M401">
        <f t="shared" si="912"/>
        <v>-13</v>
      </c>
      <c r="N401">
        <f t="shared" si="766"/>
        <v>2456629.2083333335</v>
      </c>
      <c r="O401">
        <f t="shared" si="767"/>
        <v>7.9269203913977097E-4</v>
      </c>
      <c r="P401">
        <f t="shared" si="768"/>
        <v>2456629.2091260254</v>
      </c>
      <c r="Q401">
        <f t="shared" si="769"/>
        <v>0.13919805957632958</v>
      </c>
      <c r="R401">
        <f t="shared" si="770"/>
        <v>239.81421954775078</v>
      </c>
      <c r="S401">
        <f t="shared" si="771"/>
        <v>320.10781285789562</v>
      </c>
      <c r="T401">
        <f t="shared" si="772"/>
        <v>4.1855477242087975</v>
      </c>
      <c r="U401">
        <f t="shared" si="773"/>
        <v>5.586935295728118</v>
      </c>
      <c r="V401">
        <f t="shared" si="774"/>
        <v>215.81218665491872</v>
      </c>
      <c r="W401">
        <f t="shared" si="775"/>
        <v>3.7666332230568993</v>
      </c>
      <c r="X401">
        <f t="shared" si="776"/>
        <v>251.70318805567968</v>
      </c>
      <c r="Y401">
        <f t="shared" si="777"/>
        <v>4.3930493693380743</v>
      </c>
      <c r="Z401">
        <f t="shared" si="778"/>
        <v>328.52390659126741</v>
      </c>
      <c r="AA401">
        <f t="shared" si="779"/>
        <v>5.7338238415319172</v>
      </c>
      <c r="AB401">
        <f t="shared" si="780"/>
        <v>-15260.870649092907</v>
      </c>
      <c r="AC401">
        <f t="shared" si="781"/>
        <v>77.444732014529393</v>
      </c>
      <c r="AD401">
        <f t="shared" si="782"/>
        <v>2305.1689105885107</v>
      </c>
      <c r="AE401">
        <f t="shared" si="783"/>
        <v>-650.79171455042899</v>
      </c>
      <c r="AF401">
        <f t="shared" si="784"/>
        <v>-130.42594665635698</v>
      </c>
      <c r="AG401">
        <f t="shared" si="785"/>
        <v>1357.554322963761</v>
      </c>
      <c r="AH401">
        <f t="shared" si="786"/>
        <v>-12301.920344732891</v>
      </c>
      <c r="AI401">
        <f t="shared" si="787"/>
        <v>-3.4172000957591364</v>
      </c>
      <c r="AJ401">
        <f t="shared" si="788"/>
        <v>236.39701945199164</v>
      </c>
      <c r="AK401">
        <f t="shared" si="789"/>
        <v>4.1259063313383351</v>
      </c>
      <c r="AL401">
        <f t="shared" si="790"/>
        <v>236</v>
      </c>
      <c r="AM401">
        <f t="shared" si="791"/>
        <v>23</v>
      </c>
      <c r="AN401">
        <f t="shared" si="792"/>
        <v>49</v>
      </c>
      <c r="AP401">
        <f t="shared" si="793"/>
        <v>1.6959222052910672</v>
      </c>
      <c r="AQ401">
        <f t="shared" si="794"/>
        <v>2.9599426340012322E-2</v>
      </c>
      <c r="AR401" t="str">
        <f t="shared" si="795"/>
        <v>POSITIF</v>
      </c>
      <c r="AS401">
        <f t="shared" si="796"/>
        <v>1</v>
      </c>
      <c r="AT401">
        <f t="shared" si="797"/>
        <v>41</v>
      </c>
      <c r="AU401">
        <f t="shared" si="798"/>
        <v>45</v>
      </c>
      <c r="AV401">
        <f t="shared" si="799"/>
        <v>1.0077410418967521</v>
      </c>
      <c r="AW401" s="4">
        <f t="shared" si="800"/>
        <v>4.1989210079031336E-2</v>
      </c>
      <c r="AX401">
        <f t="shared" si="801"/>
        <v>1.7588399188576447E-2</v>
      </c>
      <c r="AY401">
        <f t="shared" si="802"/>
        <v>0.27458927294915236</v>
      </c>
      <c r="AZ401" s="4">
        <f t="shared" si="803"/>
        <v>1.1441219706214681E-2</v>
      </c>
      <c r="BA401">
        <f t="shared" si="804"/>
        <v>362644.08059147414</v>
      </c>
      <c r="BB401" t="s">
        <v>191</v>
      </c>
      <c r="BC401">
        <f t="shared" si="805"/>
        <v>1.6702753681497793E-2</v>
      </c>
      <c r="BD401">
        <f t="shared" si="806"/>
        <v>215.81650565178072</v>
      </c>
      <c r="BE401">
        <f t="shared" si="807"/>
        <v>23.437480954769597</v>
      </c>
      <c r="BF401">
        <f t="shared" si="808"/>
        <v>-2.1995239138518584E-3</v>
      </c>
      <c r="BG401">
        <f t="shared" si="809"/>
        <v>23.435281430855746</v>
      </c>
      <c r="BH401" s="19">
        <f t="shared" si="810"/>
        <v>0.13919805957632958</v>
      </c>
      <c r="BI401">
        <f t="shared" si="811"/>
        <v>21.779969588061796</v>
      </c>
      <c r="BJ401">
        <f t="shared" si="812"/>
        <v>5.2009695880617954</v>
      </c>
      <c r="BK401">
        <f t="shared" si="813"/>
        <v>198.59324268969934</v>
      </c>
      <c r="BL401">
        <f t="shared" si="814"/>
        <v>3.4661059571474131</v>
      </c>
      <c r="BM401">
        <f t="shared" si="815"/>
        <v>239.42130113122761</v>
      </c>
      <c r="BN401">
        <f t="shared" si="816"/>
        <v>15.961420075415173</v>
      </c>
      <c r="BO401">
        <f t="shared" si="817"/>
        <v>15</v>
      </c>
      <c r="BP401">
        <f t="shared" si="818"/>
        <v>57</v>
      </c>
      <c r="BQ401">
        <f t="shared" si="819"/>
        <v>41</v>
      </c>
      <c r="BR401">
        <f t="shared" si="820"/>
        <v>-17.695197735212979</v>
      </c>
      <c r="BS401" t="str">
        <f t="shared" si="821"/>
        <v>NEGATIF</v>
      </c>
      <c r="BT401">
        <f t="shared" si="757"/>
        <v>-0.30883946227091025</v>
      </c>
      <c r="BU401">
        <f t="shared" si="758"/>
        <v>17</v>
      </c>
      <c r="BV401">
        <f t="shared" si="759"/>
        <v>-2082</v>
      </c>
      <c r="BW401">
        <f t="shared" si="760"/>
        <v>17</v>
      </c>
      <c r="BX401" t="str">
        <f t="shared" si="761"/>
        <v>NEGATIF</v>
      </c>
      <c r="BY401">
        <f t="shared" si="822"/>
        <v>-57.758172407345477</v>
      </c>
      <c r="BZ401">
        <f t="shared" si="823"/>
        <v>122.24182759265452</v>
      </c>
      <c r="CA401">
        <f t="shared" si="824"/>
        <v>-68.952620119683857</v>
      </c>
      <c r="CB401" t="str">
        <f t="shared" si="825"/>
        <v>NEGATIF</v>
      </c>
      <c r="CC401">
        <f t="shared" si="826"/>
        <v>68</v>
      </c>
      <c r="CD401">
        <f t="shared" si="827"/>
        <v>57</v>
      </c>
      <c r="CE401">
        <f t="shared" si="828"/>
        <v>9</v>
      </c>
      <c r="CG401">
        <f t="shared" si="829"/>
        <v>4.1786900041487458</v>
      </c>
      <c r="CH401">
        <f t="shared" si="830"/>
        <v>0.40902282209992058</v>
      </c>
      <c r="CI401">
        <f t="shared" si="831"/>
        <v>0.40906121103419368</v>
      </c>
    </row>
    <row r="402" spans="1:87">
      <c r="A402">
        <f t="shared" ref="A402:F402" si="913">A108</f>
        <v>7.0027777777777782</v>
      </c>
      <c r="B402">
        <f t="shared" si="913"/>
        <v>111.315</v>
      </c>
      <c r="C402">
        <f t="shared" si="913"/>
        <v>7</v>
      </c>
      <c r="D402">
        <f t="shared" si="913"/>
        <v>2013</v>
      </c>
      <c r="E402">
        <f t="shared" si="913"/>
        <v>12</v>
      </c>
      <c r="F402">
        <f t="shared" si="913"/>
        <v>2</v>
      </c>
      <c r="G402">
        <f t="shared" si="763"/>
        <v>0.12222152900771403</v>
      </c>
      <c r="H402">
        <f t="shared" ref="H402:J402" si="914">H108</f>
        <v>24</v>
      </c>
      <c r="I402">
        <f t="shared" si="914"/>
        <v>15</v>
      </c>
      <c r="J402">
        <f t="shared" si="914"/>
        <v>24.25</v>
      </c>
      <c r="L402">
        <f t="shared" ref="L402:M402" si="915">L108</f>
        <v>20</v>
      </c>
      <c r="M402">
        <f t="shared" si="915"/>
        <v>-13</v>
      </c>
      <c r="N402">
        <f t="shared" si="766"/>
        <v>2456629.21875</v>
      </c>
      <c r="O402">
        <f t="shared" si="767"/>
        <v>7.9269203913977097E-4</v>
      </c>
      <c r="P402">
        <f t="shared" si="768"/>
        <v>2456629.2195426919</v>
      </c>
      <c r="Q402">
        <f t="shared" si="769"/>
        <v>0.13919834476911566</v>
      </c>
      <c r="R402">
        <f t="shared" si="770"/>
        <v>239.81421954775078</v>
      </c>
      <c r="S402">
        <f t="shared" si="771"/>
        <v>320.24390652716102</v>
      </c>
      <c r="T402">
        <f t="shared" si="772"/>
        <v>4.1855477242087975</v>
      </c>
      <c r="U402">
        <f t="shared" si="773"/>
        <v>5.5893105783479191</v>
      </c>
      <c r="V402">
        <f t="shared" si="774"/>
        <v>215.81163505157309</v>
      </c>
      <c r="W402">
        <f t="shared" si="775"/>
        <v>3.7666235957623528</v>
      </c>
      <c r="X402">
        <f t="shared" si="776"/>
        <v>251.71345521529202</v>
      </c>
      <c r="Y402">
        <f t="shared" si="777"/>
        <v>4.3932285650781377</v>
      </c>
      <c r="Z402">
        <f t="shared" si="778"/>
        <v>328.534173260633</v>
      </c>
      <c r="AA402">
        <f t="shared" si="779"/>
        <v>5.7340030287155601</v>
      </c>
      <c r="AB402">
        <f t="shared" si="780"/>
        <v>-15219.569644815345</v>
      </c>
      <c r="AC402">
        <f t="shared" si="781"/>
        <v>76.433265705148969</v>
      </c>
      <c r="AD402">
        <f t="shared" si="782"/>
        <v>2293.3787239175103</v>
      </c>
      <c r="AE402">
        <f t="shared" si="783"/>
        <v>-649.21081364999839</v>
      </c>
      <c r="AF402">
        <f t="shared" si="784"/>
        <v>-131.03910588636757</v>
      </c>
      <c r="AG402">
        <f t="shared" si="785"/>
        <v>1345.4158452355064</v>
      </c>
      <c r="AH402">
        <f t="shared" si="786"/>
        <v>-12284.591729493546</v>
      </c>
      <c r="AI402">
        <f t="shared" si="787"/>
        <v>-3.4123865915259852</v>
      </c>
      <c r="AJ402">
        <f t="shared" si="788"/>
        <v>236.40183295622481</v>
      </c>
      <c r="AK402">
        <f t="shared" si="789"/>
        <v>4.1259903428357632</v>
      </c>
      <c r="AL402">
        <f t="shared" si="790"/>
        <v>236</v>
      </c>
      <c r="AM402">
        <f t="shared" si="791"/>
        <v>24</v>
      </c>
      <c r="AN402">
        <f t="shared" si="792"/>
        <v>6</v>
      </c>
      <c r="AP402">
        <f t="shared" si="793"/>
        <v>1.7018218200102173</v>
      </c>
      <c r="AQ402">
        <f t="shared" si="794"/>
        <v>2.9702394041460613E-2</v>
      </c>
      <c r="AR402" t="str">
        <f t="shared" si="795"/>
        <v>POSITIF</v>
      </c>
      <c r="AS402">
        <f t="shared" si="796"/>
        <v>1</v>
      </c>
      <c r="AT402">
        <f t="shared" si="797"/>
        <v>42</v>
      </c>
      <c r="AU402">
        <f t="shared" si="798"/>
        <v>6</v>
      </c>
      <c r="AV402">
        <f t="shared" si="799"/>
        <v>1.007840554755334</v>
      </c>
      <c r="AW402" s="4">
        <f t="shared" si="800"/>
        <v>4.1993356448138917E-2</v>
      </c>
      <c r="AX402">
        <f t="shared" si="801"/>
        <v>1.7590136015606772E-2</v>
      </c>
      <c r="AY402">
        <f t="shared" si="802"/>
        <v>0.27461638562333329</v>
      </c>
      <c r="AZ402" s="4">
        <f t="shared" si="803"/>
        <v>1.144234940097222E-2</v>
      </c>
      <c r="BA402">
        <f t="shared" si="804"/>
        <v>362608.27728170773</v>
      </c>
      <c r="BB402" t="s">
        <v>191</v>
      </c>
      <c r="BC402">
        <f t="shared" si="805"/>
        <v>1.6702753669519697E-2</v>
      </c>
      <c r="BD402">
        <f t="shared" si="806"/>
        <v>215.81595405007207</v>
      </c>
      <c r="BE402">
        <f t="shared" si="807"/>
        <v>23.437480951060902</v>
      </c>
      <c r="BF402">
        <f t="shared" si="808"/>
        <v>-2.1995721294990125E-3</v>
      </c>
      <c r="BG402">
        <f t="shared" si="809"/>
        <v>23.435281378931403</v>
      </c>
      <c r="BH402" s="19">
        <f t="shared" si="810"/>
        <v>0.13919834476911566</v>
      </c>
      <c r="BI402">
        <f t="shared" si="811"/>
        <v>22.030654065854225</v>
      </c>
      <c r="BJ402">
        <f t="shared" si="812"/>
        <v>5.4516540658542247</v>
      </c>
      <c r="BK402">
        <f t="shared" si="813"/>
        <v>202.34919416106956</v>
      </c>
      <c r="BL402">
        <f t="shared" si="814"/>
        <v>3.5316596768679491</v>
      </c>
      <c r="BM402">
        <f t="shared" si="815"/>
        <v>239.42561682674381</v>
      </c>
      <c r="BN402">
        <f t="shared" si="816"/>
        <v>15.961707788449587</v>
      </c>
      <c r="BO402">
        <f t="shared" si="817"/>
        <v>15</v>
      </c>
      <c r="BP402">
        <f t="shared" si="818"/>
        <v>57</v>
      </c>
      <c r="BQ402">
        <f t="shared" si="819"/>
        <v>42</v>
      </c>
      <c r="BR402">
        <f t="shared" si="820"/>
        <v>-17.690569206882305</v>
      </c>
      <c r="BS402" t="str">
        <f t="shared" si="821"/>
        <v>NEGATIF</v>
      </c>
      <c r="BT402">
        <f t="shared" si="757"/>
        <v>-0.30875867921201811</v>
      </c>
      <c r="BU402">
        <f t="shared" si="758"/>
        <v>17</v>
      </c>
      <c r="BV402">
        <f t="shared" si="759"/>
        <v>-2082</v>
      </c>
      <c r="BW402">
        <f t="shared" si="760"/>
        <v>33</v>
      </c>
      <c r="BX402" t="str">
        <f t="shared" si="761"/>
        <v>NEGATIF</v>
      </c>
      <c r="BY402">
        <f t="shared" si="822"/>
        <v>-61.807951858233544</v>
      </c>
      <c r="BZ402">
        <f t="shared" si="823"/>
        <v>118.19204814176646</v>
      </c>
      <c r="CA402">
        <f t="shared" si="824"/>
        <v>-65.730458129953647</v>
      </c>
      <c r="CB402" t="str">
        <f t="shared" si="825"/>
        <v>NEGATIF</v>
      </c>
      <c r="CC402">
        <f t="shared" si="826"/>
        <v>65</v>
      </c>
      <c r="CD402">
        <f t="shared" si="827"/>
        <v>43</v>
      </c>
      <c r="CE402">
        <f t="shared" si="828"/>
        <v>49</v>
      </c>
      <c r="CG402">
        <f t="shared" si="829"/>
        <v>4.1787653272450171</v>
      </c>
      <c r="CH402">
        <f t="shared" si="830"/>
        <v>0.40902282119366984</v>
      </c>
      <c r="CI402">
        <f t="shared" si="831"/>
        <v>0.40906121096946474</v>
      </c>
    </row>
    <row r="403" spans="1:87">
      <c r="A403">
        <f t="shared" ref="A403:F403" si="916">A109</f>
        <v>7.0027777777777782</v>
      </c>
      <c r="B403">
        <f t="shared" si="916"/>
        <v>111.315</v>
      </c>
      <c r="C403">
        <f t="shared" si="916"/>
        <v>7</v>
      </c>
      <c r="D403">
        <f t="shared" si="916"/>
        <v>2013</v>
      </c>
      <c r="E403">
        <f t="shared" si="916"/>
        <v>12</v>
      </c>
      <c r="F403">
        <f t="shared" si="916"/>
        <v>2</v>
      </c>
      <c r="G403">
        <f t="shared" si="763"/>
        <v>0.12222152900771403</v>
      </c>
      <c r="H403">
        <f t="shared" ref="H403:J403" si="917">H109</f>
        <v>24</v>
      </c>
      <c r="I403">
        <f t="shared" si="917"/>
        <v>30</v>
      </c>
      <c r="J403">
        <f t="shared" si="917"/>
        <v>24.5</v>
      </c>
      <c r="L403">
        <f t="shared" ref="L403:M403" si="918">L109</f>
        <v>20</v>
      </c>
      <c r="M403">
        <f t="shared" si="918"/>
        <v>-13</v>
      </c>
      <c r="N403">
        <f t="shared" si="766"/>
        <v>2456629.229166667</v>
      </c>
      <c r="O403">
        <f t="shared" si="767"/>
        <v>7.9269203913977097E-4</v>
      </c>
      <c r="P403">
        <f t="shared" si="768"/>
        <v>2456629.2299593589</v>
      </c>
      <c r="Q403">
        <f t="shared" si="769"/>
        <v>0.13919862996191448</v>
      </c>
      <c r="R403">
        <f t="shared" si="770"/>
        <v>239.81421954775078</v>
      </c>
      <c r="S403">
        <f t="shared" si="771"/>
        <v>320.38000020249456</v>
      </c>
      <c r="T403">
        <f t="shared" si="772"/>
        <v>4.1855477242087975</v>
      </c>
      <c r="U403">
        <f t="shared" si="773"/>
        <v>5.5916858610736293</v>
      </c>
      <c r="V403">
        <f t="shared" si="774"/>
        <v>215.81108344820279</v>
      </c>
      <c r="W403">
        <f t="shared" si="775"/>
        <v>3.7666139684673761</v>
      </c>
      <c r="X403">
        <f t="shared" si="776"/>
        <v>251.72372237536274</v>
      </c>
      <c r="Y403">
        <f t="shared" si="777"/>
        <v>4.393407760826201</v>
      </c>
      <c r="Z403">
        <f t="shared" si="778"/>
        <v>328.54443993045788</v>
      </c>
      <c r="AA403">
        <f t="shared" si="779"/>
        <v>5.7341822159072198</v>
      </c>
      <c r="AB403">
        <f t="shared" si="780"/>
        <v>-15178.186950091163</v>
      </c>
      <c r="AC403">
        <f t="shared" si="781"/>
        <v>75.413742241280389</v>
      </c>
      <c r="AD403">
        <f t="shared" si="782"/>
        <v>2280.6215485383195</v>
      </c>
      <c r="AE403">
        <f t="shared" si="783"/>
        <v>-647.5614835342011</v>
      </c>
      <c r="AF403">
        <f t="shared" si="784"/>
        <v>-131.65683698594844</v>
      </c>
      <c r="AG403">
        <f t="shared" si="785"/>
        <v>1333.2667741546124</v>
      </c>
      <c r="AH403">
        <f t="shared" si="786"/>
        <v>-12268.1032056771</v>
      </c>
      <c r="AI403">
        <f t="shared" si="787"/>
        <v>-3.4078064460214166</v>
      </c>
      <c r="AJ403">
        <f t="shared" si="788"/>
        <v>236.40641310172936</v>
      </c>
      <c r="AK403">
        <f t="shared" si="789"/>
        <v>4.1260702814550374</v>
      </c>
      <c r="AL403">
        <f t="shared" si="790"/>
        <v>236</v>
      </c>
      <c r="AM403">
        <f t="shared" si="791"/>
        <v>24</v>
      </c>
      <c r="AN403">
        <f t="shared" si="792"/>
        <v>23</v>
      </c>
      <c r="AP403">
        <f t="shared" si="793"/>
        <v>1.7081677633461823</v>
      </c>
      <c r="AQ403">
        <f t="shared" si="794"/>
        <v>2.9813151646818192E-2</v>
      </c>
      <c r="AR403" t="str">
        <f t="shared" si="795"/>
        <v>POSITIF</v>
      </c>
      <c r="AS403">
        <f t="shared" si="796"/>
        <v>1</v>
      </c>
      <c r="AT403">
        <f t="shared" si="797"/>
        <v>42</v>
      </c>
      <c r="AU403">
        <f t="shared" si="798"/>
        <v>29</v>
      </c>
      <c r="AV403">
        <f t="shared" si="799"/>
        <v>1.0079397606217473</v>
      </c>
      <c r="AW403" s="4">
        <f t="shared" si="800"/>
        <v>4.1997490025906137E-2</v>
      </c>
      <c r="AX403">
        <f t="shared" si="801"/>
        <v>1.7591867484612979E-2</v>
      </c>
      <c r="AY403">
        <f t="shared" si="802"/>
        <v>0.27464341465551328</v>
      </c>
      <c r="AZ403" s="4">
        <f t="shared" si="803"/>
        <v>1.1443475610646387E-2</v>
      </c>
      <c r="BA403">
        <f t="shared" si="804"/>
        <v>362572.59146068338</v>
      </c>
      <c r="BB403" t="s">
        <v>191</v>
      </c>
      <c r="BC403">
        <f t="shared" si="805"/>
        <v>1.6702753657541602E-2</v>
      </c>
      <c r="BD403">
        <f t="shared" si="806"/>
        <v>215.8154024483388</v>
      </c>
      <c r="BE403">
        <f t="shared" si="807"/>
        <v>23.437480947352206</v>
      </c>
      <c r="BF403">
        <f t="shared" si="808"/>
        <v>-2.1996203286236138E-3</v>
      </c>
      <c r="BG403">
        <f t="shared" si="809"/>
        <v>23.435281327023581</v>
      </c>
      <c r="BH403" s="19">
        <f t="shared" si="810"/>
        <v>0.13919862996191448</v>
      </c>
      <c r="BI403">
        <f t="shared" si="811"/>
        <v>22.281338554838051</v>
      </c>
      <c r="BJ403">
        <f t="shared" si="812"/>
        <v>5.7023385548380503</v>
      </c>
      <c r="BK403">
        <f t="shared" si="813"/>
        <v>206.10535500344056</v>
      </c>
      <c r="BL403">
        <f t="shared" si="814"/>
        <v>3.5972170508018069</v>
      </c>
      <c r="BM403">
        <f t="shared" si="815"/>
        <v>239.42972331913018</v>
      </c>
      <c r="BN403">
        <f t="shared" si="816"/>
        <v>15.961981554608679</v>
      </c>
      <c r="BO403">
        <f t="shared" si="817"/>
        <v>15</v>
      </c>
      <c r="BP403">
        <f t="shared" si="818"/>
        <v>57</v>
      </c>
      <c r="BQ403">
        <f t="shared" si="819"/>
        <v>43</v>
      </c>
      <c r="BR403">
        <f t="shared" si="820"/>
        <v>-17.685452321583057</v>
      </c>
      <c r="BS403" t="str">
        <f t="shared" si="821"/>
        <v>NEGATIF</v>
      </c>
      <c r="BT403">
        <f t="shared" si="757"/>
        <v>-0.30866937271609934</v>
      </c>
      <c r="BU403">
        <f t="shared" si="758"/>
        <v>17</v>
      </c>
      <c r="BV403">
        <f t="shared" si="759"/>
        <v>-2082</v>
      </c>
      <c r="BW403">
        <f t="shared" si="760"/>
        <v>52</v>
      </c>
      <c r="BX403" t="str">
        <f t="shared" si="761"/>
        <v>NEGATIF</v>
      </c>
      <c r="BY403">
        <f t="shared" si="822"/>
        <v>-64.806081389911327</v>
      </c>
      <c r="BZ403">
        <f t="shared" si="823"/>
        <v>115.19391861008867</v>
      </c>
      <c r="CA403">
        <f t="shared" si="824"/>
        <v>-62.399764831963978</v>
      </c>
      <c r="CB403" t="str">
        <f t="shared" si="825"/>
        <v>NEGATIF</v>
      </c>
      <c r="CC403">
        <f t="shared" si="826"/>
        <v>62</v>
      </c>
      <c r="CD403">
        <f t="shared" si="827"/>
        <v>23</v>
      </c>
      <c r="CE403">
        <f t="shared" si="828"/>
        <v>59</v>
      </c>
      <c r="CG403">
        <f t="shared" si="829"/>
        <v>4.1788369990578671</v>
      </c>
      <c r="CH403">
        <f t="shared" si="830"/>
        <v>0.40902282028770748</v>
      </c>
      <c r="CI403">
        <f t="shared" si="831"/>
        <v>0.40906121090473574</v>
      </c>
    </row>
    <row r="404" spans="1:87">
      <c r="A404">
        <f t="shared" ref="A404:F404" si="919">A110</f>
        <v>7.0027777777777782</v>
      </c>
      <c r="B404">
        <f t="shared" si="919"/>
        <v>111.315</v>
      </c>
      <c r="C404">
        <f t="shared" si="919"/>
        <v>7</v>
      </c>
      <c r="D404">
        <f t="shared" si="919"/>
        <v>2013</v>
      </c>
      <c r="E404">
        <f t="shared" si="919"/>
        <v>12</v>
      </c>
      <c r="F404">
        <f t="shared" si="919"/>
        <v>2</v>
      </c>
      <c r="G404">
        <f t="shared" si="763"/>
        <v>0.12222152900771403</v>
      </c>
      <c r="H404">
        <f t="shared" ref="H404:J404" si="920">H110</f>
        <v>24</v>
      </c>
      <c r="I404">
        <f t="shared" si="920"/>
        <v>45</v>
      </c>
      <c r="J404">
        <f t="shared" si="920"/>
        <v>24.75</v>
      </c>
      <c r="L404">
        <f t="shared" ref="L404:M404" si="921">L110</f>
        <v>20</v>
      </c>
      <c r="M404">
        <f t="shared" si="921"/>
        <v>-13</v>
      </c>
      <c r="N404">
        <f t="shared" si="766"/>
        <v>2456629.2395833335</v>
      </c>
      <c r="O404">
        <f t="shared" si="767"/>
        <v>7.9269203913977097E-4</v>
      </c>
      <c r="P404">
        <f t="shared" si="768"/>
        <v>2456629.2403760254</v>
      </c>
      <c r="Q404">
        <f t="shared" si="769"/>
        <v>0.13919891515470056</v>
      </c>
      <c r="R404">
        <f t="shared" si="770"/>
        <v>239.81421954775078</v>
      </c>
      <c r="S404">
        <f t="shared" si="771"/>
        <v>320.51609387175995</v>
      </c>
      <c r="T404">
        <f t="shared" si="772"/>
        <v>4.1855477242087975</v>
      </c>
      <c r="U404">
        <f t="shared" si="773"/>
        <v>5.5940611436934313</v>
      </c>
      <c r="V404">
        <f t="shared" si="774"/>
        <v>215.81053184485711</v>
      </c>
      <c r="W404">
        <f t="shared" si="775"/>
        <v>3.7666043411728292</v>
      </c>
      <c r="X404">
        <f t="shared" si="776"/>
        <v>251.73398953497508</v>
      </c>
      <c r="Y404">
        <f t="shared" si="777"/>
        <v>4.3935869565662644</v>
      </c>
      <c r="Z404">
        <f t="shared" si="778"/>
        <v>328.55470659982348</v>
      </c>
      <c r="AA404">
        <f t="shared" si="779"/>
        <v>5.7343614030908627</v>
      </c>
      <c r="AB404">
        <f t="shared" si="780"/>
        <v>-15136.7228020904</v>
      </c>
      <c r="AC404">
        <f t="shared" si="781"/>
        <v>74.386269185637587</v>
      </c>
      <c r="AD404">
        <f t="shared" si="782"/>
        <v>2266.9027645694441</v>
      </c>
      <c r="AE404">
        <f t="shared" si="783"/>
        <v>-645.84389819589546</v>
      </c>
      <c r="AF404">
        <f t="shared" si="784"/>
        <v>-132.27912391490472</v>
      </c>
      <c r="AG404">
        <f t="shared" si="785"/>
        <v>1321.1072027290727</v>
      </c>
      <c r="AH404">
        <f t="shared" si="786"/>
        <v>-12252.449587717047</v>
      </c>
      <c r="AI404">
        <f t="shared" si="787"/>
        <v>-3.4034582188102909</v>
      </c>
      <c r="AJ404">
        <f t="shared" si="788"/>
        <v>236.41076132894048</v>
      </c>
      <c r="AK404">
        <f t="shared" si="789"/>
        <v>4.1261461723364965</v>
      </c>
      <c r="AL404">
        <f t="shared" si="790"/>
        <v>236</v>
      </c>
      <c r="AM404">
        <f t="shared" si="791"/>
        <v>24</v>
      </c>
      <c r="AN404">
        <f t="shared" si="792"/>
        <v>38</v>
      </c>
      <c r="AP404">
        <f t="shared" si="793"/>
        <v>1.7084694445314779</v>
      </c>
      <c r="AQ404">
        <f t="shared" si="794"/>
        <v>2.9818416976792921E-2</v>
      </c>
      <c r="AR404" t="str">
        <f t="shared" si="795"/>
        <v>POSITIF</v>
      </c>
      <c r="AS404">
        <f t="shared" si="796"/>
        <v>1</v>
      </c>
      <c r="AT404">
        <f t="shared" si="797"/>
        <v>42</v>
      </c>
      <c r="AU404">
        <f t="shared" si="798"/>
        <v>30</v>
      </c>
      <c r="AV404">
        <f t="shared" si="799"/>
        <v>1.0080386586911332</v>
      </c>
      <c r="AW404" s="4">
        <f t="shared" si="800"/>
        <v>4.2001610778797216E-2</v>
      </c>
      <c r="AX404">
        <f t="shared" si="801"/>
        <v>1.7593593581547627E-2</v>
      </c>
      <c r="AY404">
        <f t="shared" si="802"/>
        <v>0.27467035982641236</v>
      </c>
      <c r="AZ404" s="4">
        <f t="shared" si="803"/>
        <v>1.1444598326100515E-2</v>
      </c>
      <c r="BA404">
        <f t="shared" si="804"/>
        <v>362537.02335054049</v>
      </c>
      <c r="BB404" t="s">
        <v>191</v>
      </c>
      <c r="BC404">
        <f t="shared" si="805"/>
        <v>1.6702753645563503E-2</v>
      </c>
      <c r="BD404">
        <f t="shared" si="806"/>
        <v>215.81485084663015</v>
      </c>
      <c r="BE404">
        <f t="shared" si="807"/>
        <v>23.437480943643511</v>
      </c>
      <c r="BF404">
        <f t="shared" si="808"/>
        <v>-2.1996685112170167E-3</v>
      </c>
      <c r="BG404">
        <f t="shared" si="809"/>
        <v>23.435281275132294</v>
      </c>
      <c r="BH404" s="19">
        <f t="shared" si="810"/>
        <v>0.13919891515470056</v>
      </c>
      <c r="BI404">
        <f t="shared" si="811"/>
        <v>22.532023032614962</v>
      </c>
      <c r="BJ404">
        <f t="shared" si="812"/>
        <v>5.9530230326149614</v>
      </c>
      <c r="BK404">
        <f t="shared" si="813"/>
        <v>209.86172359262508</v>
      </c>
      <c r="BL404">
        <f t="shared" si="814"/>
        <v>3.6627780506015708</v>
      </c>
      <c r="BM404">
        <f t="shared" si="815"/>
        <v>239.43362189659933</v>
      </c>
      <c r="BN404">
        <f t="shared" si="816"/>
        <v>15.962241459773288</v>
      </c>
      <c r="BO404">
        <f t="shared" si="817"/>
        <v>15</v>
      </c>
      <c r="BP404">
        <f t="shared" si="818"/>
        <v>57</v>
      </c>
      <c r="BQ404">
        <f t="shared" si="819"/>
        <v>44</v>
      </c>
      <c r="BR404">
        <f t="shared" si="820"/>
        <v>-17.686162562071921</v>
      </c>
      <c r="BS404" t="str">
        <f t="shared" si="821"/>
        <v>NEGATIF</v>
      </c>
      <c r="BT404">
        <f t="shared" si="757"/>
        <v>-0.30868176875111103</v>
      </c>
      <c r="BU404">
        <f t="shared" si="758"/>
        <v>17</v>
      </c>
      <c r="BV404">
        <f t="shared" si="759"/>
        <v>-2082</v>
      </c>
      <c r="BW404">
        <f t="shared" si="760"/>
        <v>49</v>
      </c>
      <c r="BX404" t="str">
        <f t="shared" si="761"/>
        <v>NEGATIF</v>
      </c>
      <c r="BY404">
        <f t="shared" si="822"/>
        <v>-67.056981558265065</v>
      </c>
      <c r="BZ404">
        <f t="shared" si="823"/>
        <v>112.94301844173494</v>
      </c>
      <c r="CA404">
        <f t="shared" si="824"/>
        <v>-58.99420440982707</v>
      </c>
      <c r="CB404" t="str">
        <f t="shared" si="825"/>
        <v>NEGATIF</v>
      </c>
      <c r="CC404">
        <f t="shared" si="826"/>
        <v>58</v>
      </c>
      <c r="CD404">
        <f t="shared" si="827"/>
        <v>59</v>
      </c>
      <c r="CE404">
        <f t="shared" si="828"/>
        <v>39</v>
      </c>
      <c r="CG404">
        <f t="shared" si="829"/>
        <v>4.1789050420708485</v>
      </c>
      <c r="CH404">
        <f t="shared" si="830"/>
        <v>0.40902281938203361</v>
      </c>
      <c r="CI404">
        <f t="shared" si="831"/>
        <v>0.40906121084000679</v>
      </c>
    </row>
    <row r="405" spans="1:87">
      <c r="A405">
        <f t="shared" ref="A405:F405" si="922">A111</f>
        <v>7.0027777777777782</v>
      </c>
      <c r="B405">
        <f t="shared" si="922"/>
        <v>111.315</v>
      </c>
      <c r="C405">
        <f t="shared" si="922"/>
        <v>7</v>
      </c>
      <c r="D405">
        <f t="shared" si="922"/>
        <v>0</v>
      </c>
      <c r="E405">
        <f t="shared" si="922"/>
        <v>0</v>
      </c>
      <c r="F405">
        <f t="shared" si="922"/>
        <v>0</v>
      </c>
      <c r="G405">
        <f t="shared" si="763"/>
        <v>0.12222152900771403</v>
      </c>
      <c r="AW405" s="4"/>
      <c r="AZ405" s="4"/>
      <c r="BH405" s="19">
        <f t="shared" si="810"/>
        <v>-67.119644079397673</v>
      </c>
      <c r="BI405">
        <f t="shared" si="811"/>
        <v>16.222378881772361</v>
      </c>
      <c r="BJ405">
        <f t="shared" si="812"/>
        <v>23.64337888177236</v>
      </c>
      <c r="BK405">
        <f t="shared" si="813"/>
        <v>354.65068322658539</v>
      </c>
      <c r="BM405">
        <f t="shared" si="815"/>
        <v>0</v>
      </c>
      <c r="BR405">
        <f t="shared" si="820"/>
        <v>0</v>
      </c>
      <c r="BY405">
        <f t="shared" si="822"/>
        <v>0</v>
      </c>
      <c r="CA405">
        <f t="shared" si="824"/>
        <v>82.99722222222222</v>
      </c>
      <c r="CG405">
        <f t="shared" si="829"/>
        <v>0</v>
      </c>
      <c r="CH405">
        <f t="shared" si="830"/>
        <v>0</v>
      </c>
      <c r="CI405">
        <f t="shared" si="831"/>
        <v>0</v>
      </c>
    </row>
    <row r="406" spans="1:87">
      <c r="A406">
        <f t="shared" ref="A406:F406" si="923">A112</f>
        <v>7.0027777777777782</v>
      </c>
      <c r="B406">
        <f t="shared" si="923"/>
        <v>111.315</v>
      </c>
      <c r="C406">
        <f t="shared" si="923"/>
        <v>7</v>
      </c>
      <c r="D406">
        <f t="shared" si="923"/>
        <v>2013</v>
      </c>
      <c r="E406">
        <f t="shared" si="923"/>
        <v>12</v>
      </c>
      <c r="F406">
        <f t="shared" si="923"/>
        <v>3</v>
      </c>
      <c r="G406">
        <f t="shared" si="763"/>
        <v>0.12222152900771403</v>
      </c>
      <c r="H406">
        <f t="shared" ref="H406:J406" si="924">H112</f>
        <v>1</v>
      </c>
      <c r="I406">
        <f t="shared" si="924"/>
        <v>0</v>
      </c>
      <c r="J406">
        <f t="shared" si="924"/>
        <v>1</v>
      </c>
      <c r="L406">
        <f t="shared" ref="L406:M406" si="925">L112</f>
        <v>20</v>
      </c>
      <c r="M406">
        <f t="shared" si="925"/>
        <v>-13</v>
      </c>
      <c r="N406">
        <f t="shared" si="766"/>
        <v>2456629.25</v>
      </c>
      <c r="O406">
        <f t="shared" si="767"/>
        <v>7.9270719030230497E-4</v>
      </c>
      <c r="P406">
        <f t="shared" si="768"/>
        <v>2456629.2507927073</v>
      </c>
      <c r="Q406">
        <f t="shared" si="769"/>
        <v>0.13919920034790736</v>
      </c>
      <c r="R406">
        <f t="shared" si="770"/>
        <v>239.82151131566843</v>
      </c>
      <c r="S406">
        <f t="shared" si="771"/>
        <v>320.65218774178356</v>
      </c>
      <c r="T406">
        <f t="shared" si="772"/>
        <v>4.1856749895672518</v>
      </c>
      <c r="U406">
        <f t="shared" si="773"/>
        <v>5.5964364298171247</v>
      </c>
      <c r="V406">
        <f t="shared" si="774"/>
        <v>215.80998024069777</v>
      </c>
      <c r="W406">
        <f t="shared" si="775"/>
        <v>3.7665947138640807</v>
      </c>
      <c r="X406">
        <f t="shared" si="776"/>
        <v>251.74425670973324</v>
      </c>
      <c r="Y406">
        <f t="shared" si="777"/>
        <v>4.3937661525706719</v>
      </c>
      <c r="Z406">
        <f t="shared" si="778"/>
        <v>328.56497328433488</v>
      </c>
      <c r="AA406">
        <f t="shared" si="779"/>
        <v>5.7345405905388507</v>
      </c>
      <c r="AB406">
        <f t="shared" si="780"/>
        <v>-15095.177371563657</v>
      </c>
      <c r="AC406">
        <f t="shared" si="781"/>
        <v>73.363833940258388</v>
      </c>
      <c r="AD406">
        <f t="shared" si="782"/>
        <v>2252.4158567332042</v>
      </c>
      <c r="AE406">
        <f t="shared" si="783"/>
        <v>-644.0582359180587</v>
      </c>
      <c r="AF406">
        <f t="shared" si="784"/>
        <v>-132.9450279564436</v>
      </c>
      <c r="AG406">
        <f t="shared" si="785"/>
        <v>1310.1615264939439</v>
      </c>
      <c r="AH406">
        <f t="shared" si="786"/>
        <v>-12236.239418270752</v>
      </c>
      <c r="AI406">
        <f t="shared" si="787"/>
        <v>-3.3989553939640977</v>
      </c>
      <c r="AJ406">
        <f t="shared" si="788"/>
        <v>236.42255592170434</v>
      </c>
      <c r="AK406">
        <f t="shared" si="789"/>
        <v>4.1263520268141578</v>
      </c>
      <c r="AL406">
        <f t="shared" si="790"/>
        <v>236</v>
      </c>
      <c r="AM406">
        <f t="shared" si="791"/>
        <v>25</v>
      </c>
      <c r="AN406">
        <f t="shared" si="792"/>
        <v>21</v>
      </c>
      <c r="AP406">
        <f t="shared" si="793"/>
        <v>1.6991286795722367</v>
      </c>
      <c r="AQ406">
        <f t="shared" si="794"/>
        <v>2.9655389873599246E-2</v>
      </c>
      <c r="AR406" t="str">
        <f t="shared" si="795"/>
        <v>POSITIF</v>
      </c>
      <c r="AS406">
        <f t="shared" si="796"/>
        <v>1</v>
      </c>
      <c r="AT406">
        <f t="shared" si="797"/>
        <v>41</v>
      </c>
      <c r="AU406">
        <f t="shared" si="798"/>
        <v>56</v>
      </c>
      <c r="AV406">
        <f t="shared" si="799"/>
        <v>1.0081375959920946</v>
      </c>
      <c r="AW406" s="4">
        <f t="shared" si="800"/>
        <v>4.2005733166337274E-2</v>
      </c>
      <c r="AX406">
        <f t="shared" si="801"/>
        <v>1.7595320363202441E-2</v>
      </c>
      <c r="AY406">
        <f t="shared" si="802"/>
        <v>0.27469731568535177</v>
      </c>
      <c r="AZ406" s="4">
        <f t="shared" si="803"/>
        <v>1.1445721486889658E-2</v>
      </c>
      <c r="BA406">
        <f t="shared" si="804"/>
        <v>362501.44811395201</v>
      </c>
      <c r="BB406" t="s">
        <v>191</v>
      </c>
      <c r="BC406">
        <f t="shared" si="805"/>
        <v>1.670275363358539E-2</v>
      </c>
      <c r="BD406">
        <f t="shared" si="806"/>
        <v>215.81429924410773</v>
      </c>
      <c r="BE406">
        <f t="shared" si="807"/>
        <v>23.437480939934812</v>
      </c>
      <c r="BF406">
        <f t="shared" si="808"/>
        <v>-2.1997166773480704E-3</v>
      </c>
      <c r="BG406">
        <f t="shared" si="809"/>
        <v>23.435281223257462</v>
      </c>
      <c r="BH406" s="19">
        <f t="shared" si="810"/>
        <v>0.13919920034790736</v>
      </c>
      <c r="BI406">
        <f t="shared" si="811"/>
        <v>22.782707510391869</v>
      </c>
      <c r="BJ406">
        <f t="shared" si="812"/>
        <v>6.2037075103918689</v>
      </c>
      <c r="BK406">
        <f t="shared" si="813"/>
        <v>213.61141574290522</v>
      </c>
      <c r="BL406">
        <f t="shared" si="814"/>
        <v>3.7282225245601452</v>
      </c>
      <c r="BM406">
        <f t="shared" si="815"/>
        <v>239.44419691297281</v>
      </c>
      <c r="BN406">
        <f t="shared" si="816"/>
        <v>15.962946460864854</v>
      </c>
      <c r="BO406">
        <f t="shared" si="817"/>
        <v>15</v>
      </c>
      <c r="BP406">
        <f t="shared" si="818"/>
        <v>57</v>
      </c>
      <c r="BQ406">
        <f t="shared" si="819"/>
        <v>46</v>
      </c>
      <c r="BR406">
        <f t="shared" si="820"/>
        <v>-17.697973196079047</v>
      </c>
      <c r="BS406" t="str">
        <f t="shared" si="821"/>
        <v>NEGATIF</v>
      </c>
      <c r="BT406">
        <f t="shared" si="757"/>
        <v>-0.3088879032012834</v>
      </c>
      <c r="BU406">
        <f t="shared" si="758"/>
        <v>17</v>
      </c>
      <c r="BV406">
        <f t="shared" si="759"/>
        <v>-2082</v>
      </c>
      <c r="BW406">
        <f t="shared" si="760"/>
        <v>7</v>
      </c>
      <c r="BX406" t="str">
        <f t="shared" si="761"/>
        <v>NEGATIF</v>
      </c>
      <c r="BY406">
        <f t="shared" si="822"/>
        <v>-68.757159255433663</v>
      </c>
      <c r="BZ406">
        <f t="shared" si="823"/>
        <v>111.24284074456634</v>
      </c>
      <c r="CA406">
        <f t="shared" si="824"/>
        <v>-55.54189965944969</v>
      </c>
      <c r="CB406" t="str">
        <f t="shared" si="825"/>
        <v>NEGATIF</v>
      </c>
      <c r="CC406">
        <f t="shared" si="826"/>
        <v>55</v>
      </c>
      <c r="CD406">
        <f t="shared" si="827"/>
        <v>32</v>
      </c>
      <c r="CE406">
        <f t="shared" si="828"/>
        <v>30</v>
      </c>
      <c r="CG406">
        <f t="shared" si="829"/>
        <v>4.1790896109250175</v>
      </c>
      <c r="CH406">
        <f t="shared" si="830"/>
        <v>0.40902281847664701</v>
      </c>
      <c r="CI406">
        <f t="shared" si="831"/>
        <v>0.40906121077527779</v>
      </c>
    </row>
    <row r="407" spans="1:87">
      <c r="A407">
        <f t="shared" ref="A407:F407" si="926">A113</f>
        <v>7.0027777777777782</v>
      </c>
      <c r="B407">
        <f t="shared" si="926"/>
        <v>111.315</v>
      </c>
      <c r="C407">
        <f t="shared" si="926"/>
        <v>7</v>
      </c>
      <c r="D407">
        <f t="shared" si="926"/>
        <v>2013</v>
      </c>
      <c r="E407">
        <f t="shared" si="926"/>
        <v>12</v>
      </c>
      <c r="F407">
        <f t="shared" si="926"/>
        <v>3</v>
      </c>
      <c r="G407">
        <f t="shared" si="763"/>
        <v>0.12222152900771403</v>
      </c>
      <c r="H407">
        <f t="shared" ref="H407:J407" si="927">H113</f>
        <v>1</v>
      </c>
      <c r="I407">
        <f t="shared" si="927"/>
        <v>15</v>
      </c>
      <c r="J407">
        <f t="shared" si="927"/>
        <v>1.25</v>
      </c>
      <c r="L407">
        <f t="shared" ref="L407:M407" si="928">L113</f>
        <v>20</v>
      </c>
      <c r="M407">
        <f t="shared" si="928"/>
        <v>-13</v>
      </c>
      <c r="N407">
        <f t="shared" si="766"/>
        <v>2456629.260416667</v>
      </c>
      <c r="O407">
        <f t="shared" si="767"/>
        <v>7.9270719030230497E-4</v>
      </c>
      <c r="P407">
        <f t="shared" si="768"/>
        <v>2456629.2612093743</v>
      </c>
      <c r="Q407">
        <f t="shared" si="769"/>
        <v>0.13919948554070619</v>
      </c>
      <c r="R407">
        <f t="shared" si="770"/>
        <v>239.82151131566843</v>
      </c>
      <c r="S407">
        <f t="shared" si="771"/>
        <v>320.78828141713166</v>
      </c>
      <c r="T407">
        <f t="shared" si="772"/>
        <v>4.1856749895672518</v>
      </c>
      <c r="U407">
        <f t="shared" si="773"/>
        <v>5.598811712543089</v>
      </c>
      <c r="V407">
        <f t="shared" si="774"/>
        <v>215.80942863732747</v>
      </c>
      <c r="W407">
        <f t="shared" si="775"/>
        <v>3.766585086569104</v>
      </c>
      <c r="X407">
        <f t="shared" si="776"/>
        <v>251.75452386980396</v>
      </c>
      <c r="Y407">
        <f t="shared" si="777"/>
        <v>4.3939453483187352</v>
      </c>
      <c r="Z407">
        <f t="shared" si="778"/>
        <v>328.57523995415886</v>
      </c>
      <c r="AA407">
        <f t="shared" si="779"/>
        <v>5.7347197777304944</v>
      </c>
      <c r="AB407">
        <f t="shared" si="780"/>
        <v>-15053.551013617529</v>
      </c>
      <c r="AC407">
        <f t="shared" si="781"/>
        <v>72.320882480069656</v>
      </c>
      <c r="AD407">
        <f t="shared" si="782"/>
        <v>2236.8033403146933</v>
      </c>
      <c r="AE407">
        <f t="shared" si="783"/>
        <v>-642.20469010011868</v>
      </c>
      <c r="AF407">
        <f t="shared" si="784"/>
        <v>-133.576151718186</v>
      </c>
      <c r="AG407">
        <f t="shared" si="785"/>
        <v>1297.9822794387533</v>
      </c>
      <c r="AH407">
        <f t="shared" si="786"/>
        <v>-12222.225353202319</v>
      </c>
      <c r="AI407">
        <f t="shared" si="787"/>
        <v>-3.395062598111755</v>
      </c>
      <c r="AJ407">
        <f t="shared" si="788"/>
        <v>236.42644871755667</v>
      </c>
      <c r="AK407">
        <f t="shared" si="789"/>
        <v>4.1264199689188885</v>
      </c>
      <c r="AL407">
        <f t="shared" si="790"/>
        <v>236</v>
      </c>
      <c r="AM407">
        <f t="shared" si="791"/>
        <v>25</v>
      </c>
      <c r="AN407">
        <f t="shared" si="792"/>
        <v>35</v>
      </c>
      <c r="AP407">
        <f t="shared" si="793"/>
        <v>1.7052197998865346</v>
      </c>
      <c r="AQ407">
        <f t="shared" si="794"/>
        <v>2.9761699978218859E-2</v>
      </c>
      <c r="AR407" t="str">
        <f t="shared" si="795"/>
        <v>POSITIF</v>
      </c>
      <c r="AS407">
        <f t="shared" si="796"/>
        <v>1</v>
      </c>
      <c r="AT407">
        <f t="shared" si="797"/>
        <v>42</v>
      </c>
      <c r="AU407">
        <f t="shared" si="798"/>
        <v>18</v>
      </c>
      <c r="AV407">
        <f t="shared" si="799"/>
        <v>1.0082358828910025</v>
      </c>
      <c r="AW407" s="4">
        <f t="shared" si="800"/>
        <v>4.2009828453791774E-2</v>
      </c>
      <c r="AX407">
        <f t="shared" si="801"/>
        <v>1.7597035793199958E-2</v>
      </c>
      <c r="AY407">
        <f t="shared" si="802"/>
        <v>0.27472409433892842</v>
      </c>
      <c r="AZ407" s="4">
        <f t="shared" si="803"/>
        <v>1.1446837264122017E-2</v>
      </c>
      <c r="BA407">
        <f t="shared" si="804"/>
        <v>362466.11365833267</v>
      </c>
      <c r="BB407" t="s">
        <v>191</v>
      </c>
      <c r="BC407">
        <f t="shared" si="805"/>
        <v>1.6702753621607291E-2</v>
      </c>
      <c r="BD407">
        <f t="shared" si="806"/>
        <v>215.81374764237447</v>
      </c>
      <c r="BE407">
        <f t="shared" si="807"/>
        <v>23.437480936226116</v>
      </c>
      <c r="BF407">
        <f t="shared" si="808"/>
        <v>-2.1997648268724818E-3</v>
      </c>
      <c r="BG407">
        <f t="shared" si="809"/>
        <v>23.435281171399243</v>
      </c>
      <c r="BH407" s="19">
        <f t="shared" si="810"/>
        <v>0.13919948554070619</v>
      </c>
      <c r="BI407">
        <f t="shared" si="811"/>
        <v>23.033391999375695</v>
      </c>
      <c r="BJ407">
        <f t="shared" si="812"/>
        <v>6.4543919993756944</v>
      </c>
      <c r="BK407">
        <f t="shared" si="813"/>
        <v>217.36819277249847</v>
      </c>
      <c r="BL407">
        <f t="shared" si="814"/>
        <v>3.79379065298984</v>
      </c>
      <c r="BM407">
        <f t="shared" si="815"/>
        <v>239.44768721813693</v>
      </c>
      <c r="BN407">
        <f t="shared" si="816"/>
        <v>15.963179147875795</v>
      </c>
      <c r="BO407">
        <f t="shared" si="817"/>
        <v>15</v>
      </c>
      <c r="BP407">
        <f t="shared" si="818"/>
        <v>57</v>
      </c>
      <c r="BQ407">
        <f t="shared" si="819"/>
        <v>47</v>
      </c>
      <c r="BR407">
        <f t="shared" si="820"/>
        <v>-17.692944936317076</v>
      </c>
      <c r="BS407" t="str">
        <f t="shared" si="821"/>
        <v>NEGATIF</v>
      </c>
      <c r="BT407">
        <f t="shared" si="757"/>
        <v>-0.30880014351279145</v>
      </c>
      <c r="BU407">
        <f t="shared" si="758"/>
        <v>17</v>
      </c>
      <c r="BV407">
        <f t="shared" si="759"/>
        <v>-2082</v>
      </c>
      <c r="BW407">
        <f t="shared" si="760"/>
        <v>25</v>
      </c>
      <c r="BX407" t="str">
        <f t="shared" si="761"/>
        <v>NEGATIF</v>
      </c>
      <c r="BY407">
        <f t="shared" si="822"/>
        <v>-70.098003222685151</v>
      </c>
      <c r="BZ407">
        <f t="shared" si="823"/>
        <v>109.90199677731485</v>
      </c>
      <c r="CA407">
        <f t="shared" si="824"/>
        <v>-52.051467630628451</v>
      </c>
      <c r="CB407" t="str">
        <f t="shared" si="825"/>
        <v>NEGATIF</v>
      </c>
      <c r="CC407">
        <f t="shared" si="826"/>
        <v>52</v>
      </c>
      <c r="CD407">
        <f t="shared" si="827"/>
        <v>3</v>
      </c>
      <c r="CE407">
        <f t="shared" si="828"/>
        <v>5</v>
      </c>
      <c r="CG407">
        <f t="shared" si="829"/>
        <v>4.1791505282420314</v>
      </c>
      <c r="CH407">
        <f t="shared" si="830"/>
        <v>0.40902281757155035</v>
      </c>
      <c r="CI407">
        <f t="shared" si="831"/>
        <v>0.40906121071054885</v>
      </c>
    </row>
    <row r="408" spans="1:87">
      <c r="A408">
        <f t="shared" ref="A408:F408" si="929">A114</f>
        <v>7.0027777777777782</v>
      </c>
      <c r="B408">
        <f t="shared" si="929"/>
        <v>111.315</v>
      </c>
      <c r="C408">
        <f t="shared" si="929"/>
        <v>7</v>
      </c>
      <c r="D408">
        <f t="shared" si="929"/>
        <v>2013</v>
      </c>
      <c r="E408">
        <f t="shared" si="929"/>
        <v>12</v>
      </c>
      <c r="F408">
        <f t="shared" si="929"/>
        <v>3</v>
      </c>
      <c r="G408">
        <f t="shared" si="763"/>
        <v>0.12222152900771403</v>
      </c>
      <c r="H408">
        <f t="shared" ref="H408:J408" si="930">H114</f>
        <v>1</v>
      </c>
      <c r="I408">
        <f t="shared" si="930"/>
        <v>30</v>
      </c>
      <c r="J408">
        <f t="shared" si="930"/>
        <v>1.5</v>
      </c>
      <c r="L408">
        <f t="shared" ref="L408:M408" si="931">L114</f>
        <v>20</v>
      </c>
      <c r="M408">
        <f t="shared" si="931"/>
        <v>-13</v>
      </c>
      <c r="N408">
        <f t="shared" si="766"/>
        <v>2456629.2708333335</v>
      </c>
      <c r="O408">
        <f t="shared" si="767"/>
        <v>7.9270719030230497E-4</v>
      </c>
      <c r="P408">
        <f t="shared" si="768"/>
        <v>2456629.2716260408</v>
      </c>
      <c r="Q408">
        <f t="shared" si="769"/>
        <v>0.13919977073349227</v>
      </c>
      <c r="R408">
        <f t="shared" si="770"/>
        <v>239.82151131566843</v>
      </c>
      <c r="S408">
        <f t="shared" si="771"/>
        <v>320.92437508639705</v>
      </c>
      <c r="T408">
        <f t="shared" si="772"/>
        <v>4.1856749895672518</v>
      </c>
      <c r="U408">
        <f t="shared" si="773"/>
        <v>5.6011869951628901</v>
      </c>
      <c r="V408">
        <f t="shared" si="774"/>
        <v>215.80887703398179</v>
      </c>
      <c r="W408">
        <f t="shared" si="775"/>
        <v>3.7665754592745566</v>
      </c>
      <c r="X408">
        <f t="shared" si="776"/>
        <v>251.7647910294163</v>
      </c>
      <c r="Y408">
        <f t="shared" si="777"/>
        <v>4.3941245440587986</v>
      </c>
      <c r="Z408">
        <f t="shared" si="778"/>
        <v>328.58550662352536</v>
      </c>
      <c r="AA408">
        <f t="shared" si="779"/>
        <v>5.7348989649141533</v>
      </c>
      <c r="AB408">
        <f t="shared" si="780"/>
        <v>-15011.843905601732</v>
      </c>
      <c r="AC408">
        <f t="shared" si="781"/>
        <v>71.270307458766865</v>
      </c>
      <c r="AD408">
        <f t="shared" si="782"/>
        <v>2220.2476910948562</v>
      </c>
      <c r="AE408">
        <f t="shared" si="783"/>
        <v>-640.28345369365752</v>
      </c>
      <c r="AF408">
        <f t="shared" si="784"/>
        <v>-134.21178345835173</v>
      </c>
      <c r="AG408">
        <f t="shared" si="785"/>
        <v>1285.792799483125</v>
      </c>
      <c r="AH408">
        <f t="shared" si="786"/>
        <v>-12209.028344716995</v>
      </c>
      <c r="AI408">
        <f t="shared" si="787"/>
        <v>-3.3913967624213877</v>
      </c>
      <c r="AJ408">
        <f t="shared" si="788"/>
        <v>236.43011455324705</v>
      </c>
      <c r="AK408">
        <f t="shared" si="789"/>
        <v>4.1264839498215231</v>
      </c>
      <c r="AL408">
        <f t="shared" si="790"/>
        <v>236</v>
      </c>
      <c r="AM408">
        <f t="shared" si="791"/>
        <v>25</v>
      </c>
      <c r="AN408">
        <f t="shared" si="792"/>
        <v>48</v>
      </c>
      <c r="AP408">
        <f t="shared" si="793"/>
        <v>1.7026630115422818</v>
      </c>
      <c r="AQ408">
        <f t="shared" si="794"/>
        <v>2.9717075603335034E-2</v>
      </c>
      <c r="AR408" t="str">
        <f t="shared" si="795"/>
        <v>POSITIF</v>
      </c>
      <c r="AS408">
        <f t="shared" si="796"/>
        <v>1</v>
      </c>
      <c r="AT408">
        <f t="shared" si="797"/>
        <v>42</v>
      </c>
      <c r="AU408">
        <f t="shared" si="798"/>
        <v>9</v>
      </c>
      <c r="AV408">
        <f t="shared" si="799"/>
        <v>1.0083338596211029</v>
      </c>
      <c r="AW408" s="4">
        <f t="shared" si="800"/>
        <v>4.2013910817545956E-2</v>
      </c>
      <c r="AX408">
        <f t="shared" si="801"/>
        <v>1.7598745809730549E-2</v>
      </c>
      <c r="AY408">
        <f t="shared" si="802"/>
        <v>0.27475078848504431</v>
      </c>
      <c r="AZ408" s="4">
        <f t="shared" si="803"/>
        <v>1.1447949520210179E-2</v>
      </c>
      <c r="BA408">
        <f t="shared" si="804"/>
        <v>362430.89756559709</v>
      </c>
      <c r="BB408" t="s">
        <v>191</v>
      </c>
      <c r="BC408">
        <f t="shared" si="805"/>
        <v>1.6702753609629195E-2</v>
      </c>
      <c r="BD408">
        <f t="shared" si="806"/>
        <v>215.81319604066582</v>
      </c>
      <c r="BE408">
        <f t="shared" si="807"/>
        <v>23.43748093251742</v>
      </c>
      <c r="BF408">
        <f t="shared" si="808"/>
        <v>-2.1998129598526785E-3</v>
      </c>
      <c r="BG408">
        <f t="shared" si="809"/>
        <v>23.435281119557569</v>
      </c>
      <c r="BH408" s="19">
        <f t="shared" si="810"/>
        <v>0.13919977073349227</v>
      </c>
      <c r="BI408">
        <f t="shared" si="811"/>
        <v>23.284076477152606</v>
      </c>
      <c r="BJ408">
        <f t="shared" si="812"/>
        <v>6.7050764771526055</v>
      </c>
      <c r="BK408">
        <f t="shared" si="813"/>
        <v>221.12517311390133</v>
      </c>
      <c r="BL408">
        <f t="shared" si="814"/>
        <v>3.8593623298800201</v>
      </c>
      <c r="BM408">
        <f t="shared" si="815"/>
        <v>239.45097404338776</v>
      </c>
      <c r="BN408">
        <f t="shared" si="816"/>
        <v>15.963398269559184</v>
      </c>
      <c r="BO408">
        <f t="shared" si="817"/>
        <v>15</v>
      </c>
      <c r="BP408">
        <f t="shared" si="818"/>
        <v>57</v>
      </c>
      <c r="BQ408">
        <f t="shared" si="819"/>
        <v>48</v>
      </c>
      <c r="BR408">
        <f t="shared" si="820"/>
        <v>-17.696278502485058</v>
      </c>
      <c r="BS408" t="str">
        <f t="shared" si="821"/>
        <v>NEGATIF</v>
      </c>
      <c r="BT408">
        <f t="shared" si="757"/>
        <v>-0.30885832521825579</v>
      </c>
      <c r="BU408">
        <f t="shared" si="758"/>
        <v>17</v>
      </c>
      <c r="BV408">
        <f t="shared" si="759"/>
        <v>-2082</v>
      </c>
      <c r="BW408">
        <f t="shared" si="760"/>
        <v>13</v>
      </c>
      <c r="BX408" t="str">
        <f t="shared" si="761"/>
        <v>NEGATIF</v>
      </c>
      <c r="BY408">
        <f t="shared" si="822"/>
        <v>-71.125855345411125</v>
      </c>
      <c r="BZ408">
        <f t="shared" si="823"/>
        <v>108.87414465458887</v>
      </c>
      <c r="CA408">
        <f t="shared" si="824"/>
        <v>-48.532937858178109</v>
      </c>
      <c r="CB408" t="str">
        <f t="shared" si="825"/>
        <v>NEGATIF</v>
      </c>
      <c r="CC408">
        <f t="shared" si="826"/>
        <v>48</v>
      </c>
      <c r="CD408">
        <f t="shared" si="827"/>
        <v>31</v>
      </c>
      <c r="CE408">
        <f t="shared" si="828"/>
        <v>58</v>
      </c>
      <c r="CG408">
        <f t="shared" si="829"/>
        <v>4.1792078941645956</v>
      </c>
      <c r="CH408">
        <f t="shared" si="830"/>
        <v>0.40902281666674245</v>
      </c>
      <c r="CI408">
        <f t="shared" si="831"/>
        <v>0.40906121064581991</v>
      </c>
    </row>
    <row r="409" spans="1:87">
      <c r="A409">
        <f t="shared" ref="A409:F409" si="932">A115</f>
        <v>7.0027777777777782</v>
      </c>
      <c r="B409">
        <f t="shared" si="932"/>
        <v>111.315</v>
      </c>
      <c r="C409">
        <f t="shared" si="932"/>
        <v>7</v>
      </c>
      <c r="D409">
        <f t="shared" si="932"/>
        <v>2013</v>
      </c>
      <c r="E409">
        <f t="shared" si="932"/>
        <v>12</v>
      </c>
      <c r="F409">
        <f t="shared" si="932"/>
        <v>3</v>
      </c>
      <c r="G409">
        <f t="shared" si="763"/>
        <v>0.12222152900771403</v>
      </c>
      <c r="H409">
        <f t="shared" ref="H409:J409" si="933">H115</f>
        <v>1</v>
      </c>
      <c r="I409">
        <f t="shared" si="933"/>
        <v>45</v>
      </c>
      <c r="J409">
        <f t="shared" si="933"/>
        <v>1.75</v>
      </c>
      <c r="L409">
        <f t="shared" ref="L409:M409" si="934">L115</f>
        <v>20</v>
      </c>
      <c r="M409">
        <f t="shared" si="934"/>
        <v>-13</v>
      </c>
      <c r="N409">
        <f t="shared" si="766"/>
        <v>2456629.28125</v>
      </c>
      <c r="O409">
        <f t="shared" si="767"/>
        <v>7.9270719030230497E-4</v>
      </c>
      <c r="P409">
        <f t="shared" si="768"/>
        <v>2456629.2820427073</v>
      </c>
      <c r="Q409">
        <f t="shared" si="769"/>
        <v>0.13920005592627835</v>
      </c>
      <c r="R409">
        <f t="shared" si="770"/>
        <v>239.82151131566843</v>
      </c>
      <c r="S409">
        <f t="shared" si="771"/>
        <v>321.06046875564789</v>
      </c>
      <c r="T409">
        <f t="shared" si="772"/>
        <v>4.1856749895672518</v>
      </c>
      <c r="U409">
        <f t="shared" si="773"/>
        <v>5.6035622777824372</v>
      </c>
      <c r="V409">
        <f t="shared" si="774"/>
        <v>215.80832543063616</v>
      </c>
      <c r="W409">
        <f t="shared" si="775"/>
        <v>3.7665658319800106</v>
      </c>
      <c r="X409">
        <f t="shared" si="776"/>
        <v>251.77505818902864</v>
      </c>
      <c r="Y409">
        <f t="shared" si="777"/>
        <v>4.3943037397988611</v>
      </c>
      <c r="Z409">
        <f t="shared" si="778"/>
        <v>328.59577329289095</v>
      </c>
      <c r="AA409">
        <f t="shared" si="779"/>
        <v>5.7350781520977963</v>
      </c>
      <c r="AB409">
        <f t="shared" si="780"/>
        <v>-14970.056280972101</v>
      </c>
      <c r="AC409">
        <f t="shared" si="781"/>
        <v>70.212219574896039</v>
      </c>
      <c r="AD409">
        <f t="shared" si="782"/>
        <v>2202.7558889788652</v>
      </c>
      <c r="AE409">
        <f t="shared" si="783"/>
        <v>-638.29472912295614</v>
      </c>
      <c r="AF409">
        <f t="shared" si="784"/>
        <v>-134.85190675259557</v>
      </c>
      <c r="AG409">
        <f t="shared" si="785"/>
        <v>1273.5931783236988</v>
      </c>
      <c r="AH409">
        <f t="shared" si="786"/>
        <v>-12196.641629970192</v>
      </c>
      <c r="AI409">
        <f t="shared" si="787"/>
        <v>-3.3879560083250535</v>
      </c>
      <c r="AJ409">
        <f t="shared" si="788"/>
        <v>236.43355530734337</v>
      </c>
      <c r="AK409">
        <f t="shared" si="789"/>
        <v>4.1265440023092559</v>
      </c>
      <c r="AL409">
        <f t="shared" si="790"/>
        <v>236</v>
      </c>
      <c r="AM409">
        <f t="shared" si="791"/>
        <v>26</v>
      </c>
      <c r="AN409">
        <f t="shared" si="792"/>
        <v>0</v>
      </c>
      <c r="AP409">
        <f t="shared" si="793"/>
        <v>1.714510224414052</v>
      </c>
      <c r="AQ409">
        <f t="shared" si="794"/>
        <v>2.9923848475132075E-2</v>
      </c>
      <c r="AR409" t="str">
        <f t="shared" si="795"/>
        <v>POSITIF</v>
      </c>
      <c r="AS409">
        <f t="shared" si="796"/>
        <v>1</v>
      </c>
      <c r="AT409">
        <f t="shared" si="797"/>
        <v>42</v>
      </c>
      <c r="AU409">
        <f t="shared" si="798"/>
        <v>52</v>
      </c>
      <c r="AV409">
        <f t="shared" si="799"/>
        <v>1.0084315253989893</v>
      </c>
      <c r="AW409" s="4">
        <f t="shared" si="800"/>
        <v>4.2017980224957889E-2</v>
      </c>
      <c r="AX409">
        <f t="shared" si="801"/>
        <v>1.7600450399121188E-2</v>
      </c>
      <c r="AY409">
        <f t="shared" si="802"/>
        <v>0.27477739791026418</v>
      </c>
      <c r="AZ409" s="4">
        <f t="shared" si="803"/>
        <v>1.1449058246261008E-2</v>
      </c>
      <c r="BA409">
        <f t="shared" si="804"/>
        <v>362395.80005024816</v>
      </c>
      <c r="BB409" t="s">
        <v>191</v>
      </c>
      <c r="BC409">
        <f t="shared" si="805"/>
        <v>1.6702753597651096E-2</v>
      </c>
      <c r="BD409">
        <f t="shared" si="806"/>
        <v>215.81264443895716</v>
      </c>
      <c r="BE409">
        <f t="shared" si="807"/>
        <v>23.437480928808725</v>
      </c>
      <c r="BF409">
        <f t="shared" si="808"/>
        <v>-2.1998610762864745E-3</v>
      </c>
      <c r="BG409">
        <f t="shared" si="809"/>
        <v>23.43528106773244</v>
      </c>
      <c r="BH409" s="19">
        <f t="shared" si="810"/>
        <v>0.13920005592627835</v>
      </c>
      <c r="BI409">
        <f t="shared" si="811"/>
        <v>23.534760954960561</v>
      </c>
      <c r="BJ409">
        <f t="shared" si="812"/>
        <v>6.9557609549605601</v>
      </c>
      <c r="BK409">
        <f t="shared" si="813"/>
        <v>224.88235525387492</v>
      </c>
      <c r="BL409">
        <f t="shared" si="814"/>
        <v>3.9249375288196862</v>
      </c>
      <c r="BM409">
        <f t="shared" si="815"/>
        <v>239.45405907053348</v>
      </c>
      <c r="BN409">
        <f t="shared" si="816"/>
        <v>15.963603938035565</v>
      </c>
      <c r="BO409">
        <f t="shared" si="817"/>
        <v>15</v>
      </c>
      <c r="BP409">
        <f t="shared" si="818"/>
        <v>57</v>
      </c>
      <c r="BQ409">
        <f t="shared" si="819"/>
        <v>48</v>
      </c>
      <c r="BR409">
        <f t="shared" si="820"/>
        <v>-17.68554502174214</v>
      </c>
      <c r="BS409" t="str">
        <f t="shared" si="821"/>
        <v>NEGATIF</v>
      </c>
      <c r="BT409">
        <f t="shared" si="757"/>
        <v>-0.30867099063909248</v>
      </c>
      <c r="BU409">
        <f t="shared" si="758"/>
        <v>17</v>
      </c>
      <c r="BV409">
        <f t="shared" si="759"/>
        <v>-2082</v>
      </c>
      <c r="BW409">
        <f t="shared" si="760"/>
        <v>52</v>
      </c>
      <c r="BX409" t="str">
        <f t="shared" si="761"/>
        <v>NEGATIF</v>
      </c>
      <c r="BY409">
        <f t="shared" si="822"/>
        <v>-71.939950281843252</v>
      </c>
      <c r="BZ409">
        <f t="shared" si="823"/>
        <v>108.06004971815675</v>
      </c>
      <c r="CA409">
        <f t="shared" si="824"/>
        <v>-44.997120620424482</v>
      </c>
      <c r="CB409" t="str">
        <f t="shared" si="825"/>
        <v>NEGATIF</v>
      </c>
      <c r="CC409">
        <f t="shared" si="826"/>
        <v>44</v>
      </c>
      <c r="CD409">
        <f t="shared" si="827"/>
        <v>59</v>
      </c>
      <c r="CE409">
        <f t="shared" si="828"/>
        <v>49</v>
      </c>
      <c r="CG409">
        <f t="shared" si="829"/>
        <v>4.1792617380458017</v>
      </c>
      <c r="CH409">
        <f t="shared" si="830"/>
        <v>0.40902281576222332</v>
      </c>
      <c r="CI409">
        <f t="shared" si="831"/>
        <v>0.40906121058109096</v>
      </c>
    </row>
    <row r="410" spans="1:87">
      <c r="A410">
        <f t="shared" ref="A410:F410" si="935">A116</f>
        <v>7.0027777777777782</v>
      </c>
      <c r="B410">
        <f t="shared" si="935"/>
        <v>111.315</v>
      </c>
      <c r="C410">
        <f t="shared" si="935"/>
        <v>7</v>
      </c>
      <c r="D410">
        <f t="shared" si="935"/>
        <v>2013</v>
      </c>
      <c r="E410">
        <f t="shared" si="935"/>
        <v>12</v>
      </c>
      <c r="F410">
        <f t="shared" si="935"/>
        <v>3</v>
      </c>
      <c r="G410">
        <f t="shared" si="763"/>
        <v>0.12222152900771403</v>
      </c>
      <c r="H410">
        <f t="shared" ref="H410:J410" si="936">H116</f>
        <v>2</v>
      </c>
      <c r="I410">
        <f t="shared" si="936"/>
        <v>0</v>
      </c>
      <c r="J410">
        <f t="shared" si="936"/>
        <v>2</v>
      </c>
      <c r="L410">
        <f t="shared" ref="L410:M410" si="937">L116</f>
        <v>20</v>
      </c>
      <c r="M410">
        <f t="shared" si="937"/>
        <v>-13</v>
      </c>
      <c r="N410">
        <f t="shared" si="766"/>
        <v>2456629.291666667</v>
      </c>
      <c r="O410">
        <f t="shared" si="767"/>
        <v>7.9270719030230497E-4</v>
      </c>
      <c r="P410">
        <f t="shared" si="768"/>
        <v>2456629.2924593743</v>
      </c>
      <c r="Q410">
        <f t="shared" si="769"/>
        <v>0.13920034111907717</v>
      </c>
      <c r="R410">
        <f t="shared" si="770"/>
        <v>239.82151131566843</v>
      </c>
      <c r="S410">
        <f t="shared" si="771"/>
        <v>321.19656243099598</v>
      </c>
      <c r="T410">
        <f t="shared" si="772"/>
        <v>4.1856749895672518</v>
      </c>
      <c r="U410">
        <f t="shared" si="773"/>
        <v>5.6059375605084023</v>
      </c>
      <c r="V410">
        <f t="shared" si="774"/>
        <v>215.80777382726586</v>
      </c>
      <c r="W410">
        <f t="shared" si="775"/>
        <v>3.7665562046850338</v>
      </c>
      <c r="X410">
        <f t="shared" si="776"/>
        <v>251.78532534909937</v>
      </c>
      <c r="Y410">
        <f t="shared" si="777"/>
        <v>4.3944829355469253</v>
      </c>
      <c r="Z410">
        <f t="shared" si="778"/>
        <v>328.60603996271493</v>
      </c>
      <c r="AA410">
        <f t="shared" si="779"/>
        <v>5.7352573392894399</v>
      </c>
      <c r="AB410">
        <f t="shared" si="780"/>
        <v>-14928.188373610925</v>
      </c>
      <c r="AC410">
        <f t="shared" si="781"/>
        <v>69.14673031761987</v>
      </c>
      <c r="AD410">
        <f t="shared" si="782"/>
        <v>2184.3353084274904</v>
      </c>
      <c r="AE410">
        <f t="shared" si="783"/>
        <v>-636.23872591323004</v>
      </c>
      <c r="AF410">
        <f t="shared" si="784"/>
        <v>-135.49650506032896</v>
      </c>
      <c r="AG410">
        <f t="shared" si="785"/>
        <v>1261.3835077309143</v>
      </c>
      <c r="AH410">
        <f t="shared" si="786"/>
        <v>-12185.058058108461</v>
      </c>
      <c r="AI410">
        <f t="shared" si="787"/>
        <v>-3.3847383494745724</v>
      </c>
      <c r="AJ410">
        <f t="shared" si="788"/>
        <v>236.43677296619387</v>
      </c>
      <c r="AK410">
        <f t="shared" si="789"/>
        <v>4.1266001610504031</v>
      </c>
      <c r="AL410">
        <f t="shared" si="790"/>
        <v>236</v>
      </c>
      <c r="AM410">
        <f t="shared" si="791"/>
        <v>26</v>
      </c>
      <c r="AN410">
        <f t="shared" si="792"/>
        <v>12</v>
      </c>
      <c r="AP410">
        <f t="shared" si="793"/>
        <v>1.713418241252457</v>
      </c>
      <c r="AQ410">
        <f t="shared" si="794"/>
        <v>2.9904789773585905E-2</v>
      </c>
      <c r="AR410" t="str">
        <f t="shared" si="795"/>
        <v>POSITIF</v>
      </c>
      <c r="AS410">
        <f t="shared" si="796"/>
        <v>1</v>
      </c>
      <c r="AT410">
        <f t="shared" si="797"/>
        <v>42</v>
      </c>
      <c r="AU410">
        <f t="shared" si="798"/>
        <v>48</v>
      </c>
      <c r="AV410">
        <f t="shared" si="799"/>
        <v>1.0085288794433218</v>
      </c>
      <c r="AW410" s="4">
        <f t="shared" si="800"/>
        <v>4.202203664347174E-2</v>
      </c>
      <c r="AX410">
        <f t="shared" si="801"/>
        <v>1.7602149547734921E-2</v>
      </c>
      <c r="AY410">
        <f t="shared" si="802"/>
        <v>0.27480392240171586</v>
      </c>
      <c r="AZ410" s="4">
        <f t="shared" si="803"/>
        <v>1.1450163433404827E-2</v>
      </c>
      <c r="BA410">
        <f t="shared" si="804"/>
        <v>362360.82132607279</v>
      </c>
      <c r="BB410" t="s">
        <v>191</v>
      </c>
      <c r="BC410">
        <f t="shared" si="805"/>
        <v>1.6702753585673E-2</v>
      </c>
      <c r="BD410">
        <f t="shared" si="806"/>
        <v>215.8120928372239</v>
      </c>
      <c r="BE410">
        <f t="shared" si="807"/>
        <v>23.437480925100029</v>
      </c>
      <c r="BF410">
        <f t="shared" si="808"/>
        <v>-2.1999091761716874E-3</v>
      </c>
      <c r="BG410">
        <f t="shared" si="809"/>
        <v>23.435281015923859</v>
      </c>
      <c r="BH410" s="19">
        <f t="shared" si="810"/>
        <v>0.13920034111907717</v>
      </c>
      <c r="BI410">
        <f t="shared" si="811"/>
        <v>23.785445443959908</v>
      </c>
      <c r="BJ410">
        <f t="shared" si="812"/>
        <v>7.2064454439599075</v>
      </c>
      <c r="BK410">
        <f t="shared" si="813"/>
        <v>228.63973758119613</v>
      </c>
      <c r="BL410">
        <f t="shared" si="814"/>
        <v>3.9905162216876886</v>
      </c>
      <c r="BM410">
        <f t="shared" si="815"/>
        <v>239.45694407820247</v>
      </c>
      <c r="BN410">
        <f t="shared" si="816"/>
        <v>15.963796271880165</v>
      </c>
      <c r="BO410">
        <f t="shared" si="817"/>
        <v>15</v>
      </c>
      <c r="BP410">
        <f t="shared" si="818"/>
        <v>57</v>
      </c>
      <c r="BQ410">
        <f t="shared" si="819"/>
        <v>49</v>
      </c>
      <c r="BR410">
        <f t="shared" si="820"/>
        <v>-17.687349773866025</v>
      </c>
      <c r="BS410" t="str">
        <f t="shared" si="821"/>
        <v>NEGATIF</v>
      </c>
      <c r="BT410">
        <f t="shared" si="757"/>
        <v>-0.30870248950583662</v>
      </c>
      <c r="BU410">
        <f t="shared" si="758"/>
        <v>17</v>
      </c>
      <c r="BV410">
        <f t="shared" si="759"/>
        <v>-2082</v>
      </c>
      <c r="BW410">
        <f t="shared" si="760"/>
        <v>45</v>
      </c>
      <c r="BX410" t="str">
        <f t="shared" si="761"/>
        <v>NEGATIF</v>
      </c>
      <c r="BY410">
        <f t="shared" si="822"/>
        <v>-72.548417517986636</v>
      </c>
      <c r="BZ410">
        <f t="shared" si="823"/>
        <v>107.45158248201336</v>
      </c>
      <c r="CA410">
        <f t="shared" si="824"/>
        <v>-41.444930323328521</v>
      </c>
      <c r="CB410" t="str">
        <f t="shared" si="825"/>
        <v>NEGATIF</v>
      </c>
      <c r="CC410">
        <f t="shared" si="826"/>
        <v>41</v>
      </c>
      <c r="CD410">
        <f t="shared" si="827"/>
        <v>26</v>
      </c>
      <c r="CE410">
        <f t="shared" si="828"/>
        <v>41</v>
      </c>
      <c r="CG410">
        <f t="shared" si="829"/>
        <v>4.1793120909285708</v>
      </c>
      <c r="CH410">
        <f t="shared" si="830"/>
        <v>0.40902281485799302</v>
      </c>
      <c r="CI410">
        <f t="shared" si="831"/>
        <v>0.40906121051636202</v>
      </c>
    </row>
    <row r="411" spans="1:87">
      <c r="A411">
        <f t="shared" ref="A411:F411" si="938">A117</f>
        <v>7.0027777777777782</v>
      </c>
      <c r="B411">
        <f t="shared" si="938"/>
        <v>111.315</v>
      </c>
      <c r="C411">
        <f t="shared" si="938"/>
        <v>7</v>
      </c>
      <c r="D411">
        <f t="shared" si="938"/>
        <v>2013</v>
      </c>
      <c r="E411">
        <f t="shared" si="938"/>
        <v>12</v>
      </c>
      <c r="F411">
        <f t="shared" si="938"/>
        <v>3</v>
      </c>
      <c r="G411">
        <f t="shared" si="763"/>
        <v>0.12222152900771403</v>
      </c>
      <c r="H411">
        <f t="shared" ref="H411:J411" si="939">H117</f>
        <v>2</v>
      </c>
      <c r="I411">
        <f t="shared" si="939"/>
        <v>15</v>
      </c>
      <c r="J411">
        <f t="shared" si="939"/>
        <v>2.25</v>
      </c>
      <c r="L411">
        <f t="shared" ref="L411:M411" si="940">L117</f>
        <v>20</v>
      </c>
      <c r="M411">
        <f t="shared" si="940"/>
        <v>-13</v>
      </c>
      <c r="N411">
        <f t="shared" si="766"/>
        <v>2456629.3020833335</v>
      </c>
      <c r="O411">
        <f t="shared" si="767"/>
        <v>7.9270719030230497E-4</v>
      </c>
      <c r="P411">
        <f t="shared" si="768"/>
        <v>2456629.3028760408</v>
      </c>
      <c r="Q411">
        <f t="shared" si="769"/>
        <v>0.13920062631186325</v>
      </c>
      <c r="R411">
        <f t="shared" si="770"/>
        <v>239.82151131566843</v>
      </c>
      <c r="S411">
        <f t="shared" si="771"/>
        <v>321.33265610026137</v>
      </c>
      <c r="T411">
        <f t="shared" si="772"/>
        <v>4.1856749895672518</v>
      </c>
      <c r="U411">
        <f t="shared" si="773"/>
        <v>5.6083128431282034</v>
      </c>
      <c r="V411">
        <f t="shared" si="774"/>
        <v>215.80722222392018</v>
      </c>
      <c r="W411">
        <f t="shared" si="775"/>
        <v>3.7665465773904865</v>
      </c>
      <c r="X411">
        <f t="shared" si="776"/>
        <v>251.79559250871171</v>
      </c>
      <c r="Y411">
        <f t="shared" si="777"/>
        <v>4.3946621312869878</v>
      </c>
      <c r="Z411">
        <f t="shared" si="778"/>
        <v>328.61630663208143</v>
      </c>
      <c r="AA411">
        <f t="shared" si="779"/>
        <v>5.7354365264730989</v>
      </c>
      <c r="AB411">
        <f t="shared" si="780"/>
        <v>-14886.240423482517</v>
      </c>
      <c r="AC411">
        <f t="shared" si="781"/>
        <v>68.073952099178172</v>
      </c>
      <c r="AD411">
        <f t="shared" si="782"/>
        <v>2164.9937180026091</v>
      </c>
      <c r="AE411">
        <f t="shared" si="783"/>
        <v>-634.11566095796559</v>
      </c>
      <c r="AF411">
        <f t="shared" si="784"/>
        <v>-136.14556163744106</v>
      </c>
      <c r="AG411">
        <f t="shared" si="785"/>
        <v>1249.1638811939947</v>
      </c>
      <c r="AH411">
        <f t="shared" si="786"/>
        <v>-12174.270094782143</v>
      </c>
      <c r="AI411">
        <f t="shared" si="787"/>
        <v>-3.3817416929950399</v>
      </c>
      <c r="AJ411">
        <f t="shared" si="788"/>
        <v>236.4397696226734</v>
      </c>
      <c r="AK411">
        <f t="shared" si="789"/>
        <v>4.1266524625725216</v>
      </c>
      <c r="AL411">
        <f t="shared" si="790"/>
        <v>236</v>
      </c>
      <c r="AM411">
        <f t="shared" si="791"/>
        <v>26</v>
      </c>
      <c r="AN411">
        <f t="shared" si="792"/>
        <v>23</v>
      </c>
      <c r="AP411">
        <f t="shared" si="793"/>
        <v>1.711869919556261</v>
      </c>
      <c r="AQ411">
        <f t="shared" si="794"/>
        <v>2.9877766462107221E-2</v>
      </c>
      <c r="AR411" t="str">
        <f t="shared" si="795"/>
        <v>POSITIF</v>
      </c>
      <c r="AS411">
        <f t="shared" si="796"/>
        <v>1</v>
      </c>
      <c r="AT411">
        <f t="shared" si="797"/>
        <v>42</v>
      </c>
      <c r="AU411">
        <f t="shared" si="798"/>
        <v>42</v>
      </c>
      <c r="AV411">
        <f t="shared" si="799"/>
        <v>1.0086259209617796</v>
      </c>
      <c r="AW411" s="4">
        <f t="shared" si="800"/>
        <v>4.2026080040074153E-2</v>
      </c>
      <c r="AX411">
        <f t="shared" si="801"/>
        <v>1.7603843241743147E-2</v>
      </c>
      <c r="AY411">
        <f t="shared" si="802"/>
        <v>0.27483036174353553</v>
      </c>
      <c r="AZ411" s="4">
        <f t="shared" si="803"/>
        <v>1.1451265072647314E-2</v>
      </c>
      <c r="BA411">
        <f t="shared" si="804"/>
        <v>362325.96161083161</v>
      </c>
      <c r="BB411" t="s">
        <v>191</v>
      </c>
      <c r="BC411">
        <f t="shared" si="805"/>
        <v>1.6702753573694901E-2</v>
      </c>
      <c r="BD411">
        <f t="shared" si="806"/>
        <v>215.81154123551525</v>
      </c>
      <c r="BE411">
        <f t="shared" si="807"/>
        <v>23.437480921391334</v>
      </c>
      <c r="BF411">
        <f t="shared" si="808"/>
        <v>-2.1999572594996902E-3</v>
      </c>
      <c r="BG411">
        <f t="shared" si="809"/>
        <v>23.435280964131834</v>
      </c>
      <c r="BH411" s="19">
        <f t="shared" si="810"/>
        <v>0.13920062631186325</v>
      </c>
      <c r="BI411">
        <f t="shared" si="811"/>
        <v>3.6129921736816568E-2</v>
      </c>
      <c r="BJ411">
        <f t="shared" si="812"/>
        <v>7.4571299217368168</v>
      </c>
      <c r="BK411">
        <f t="shared" si="813"/>
        <v>232.39731788533558</v>
      </c>
      <c r="BL411">
        <f t="shared" si="814"/>
        <v>4.0560983699030118</v>
      </c>
      <c r="BM411">
        <f t="shared" si="815"/>
        <v>239.45963094071666</v>
      </c>
      <c r="BN411">
        <f t="shared" si="816"/>
        <v>15.963975396047777</v>
      </c>
      <c r="BO411">
        <f t="shared" si="817"/>
        <v>15</v>
      </c>
      <c r="BP411">
        <f t="shared" si="818"/>
        <v>57</v>
      </c>
      <c r="BQ411">
        <f t="shared" si="819"/>
        <v>50</v>
      </c>
      <c r="BR411">
        <f t="shared" si="820"/>
        <v>-17.689547518194029</v>
      </c>
      <c r="BS411" t="str">
        <f t="shared" si="821"/>
        <v>NEGATIF</v>
      </c>
      <c r="BT411">
        <f t="shared" si="757"/>
        <v>-0.30874084738047736</v>
      </c>
      <c r="BU411">
        <f t="shared" si="758"/>
        <v>17</v>
      </c>
      <c r="BV411">
        <f t="shared" si="759"/>
        <v>-2082</v>
      </c>
      <c r="BW411">
        <f t="shared" si="760"/>
        <v>37</v>
      </c>
      <c r="BX411" t="str">
        <f t="shared" si="761"/>
        <v>NEGATIF</v>
      </c>
      <c r="BY411">
        <f t="shared" si="822"/>
        <v>-73.003299990892828</v>
      </c>
      <c r="BZ411">
        <f t="shared" si="823"/>
        <v>106.99670000910717</v>
      </c>
      <c r="CA411">
        <f t="shared" si="824"/>
        <v>-37.882207042387563</v>
      </c>
      <c r="CB411" t="str">
        <f t="shared" si="825"/>
        <v>NEGATIF</v>
      </c>
      <c r="CC411">
        <f t="shared" si="826"/>
        <v>37</v>
      </c>
      <c r="CD411">
        <f t="shared" si="827"/>
        <v>52</v>
      </c>
      <c r="CE411">
        <f t="shared" si="828"/>
        <v>55</v>
      </c>
      <c r="CG411">
        <f t="shared" si="829"/>
        <v>4.1793589855259921</v>
      </c>
      <c r="CH411">
        <f t="shared" si="830"/>
        <v>0.40902281395405166</v>
      </c>
      <c r="CI411">
        <f t="shared" si="831"/>
        <v>0.40906121045163307</v>
      </c>
    </row>
    <row r="412" spans="1:87">
      <c r="A412">
        <f t="shared" ref="A412:F412" si="941">A118</f>
        <v>7.0027777777777782</v>
      </c>
      <c r="B412">
        <f t="shared" si="941"/>
        <v>111.315</v>
      </c>
      <c r="C412">
        <f t="shared" si="941"/>
        <v>7</v>
      </c>
      <c r="D412">
        <f t="shared" si="941"/>
        <v>2013</v>
      </c>
      <c r="E412">
        <f t="shared" si="941"/>
        <v>12</v>
      </c>
      <c r="F412">
        <f t="shared" si="941"/>
        <v>3</v>
      </c>
      <c r="G412">
        <f t="shared" si="763"/>
        <v>0.12222152900771403</v>
      </c>
      <c r="H412">
        <f t="shared" ref="H412:J412" si="942">H118</f>
        <v>2</v>
      </c>
      <c r="I412">
        <f t="shared" si="942"/>
        <v>30</v>
      </c>
      <c r="J412">
        <f t="shared" si="942"/>
        <v>2.5</v>
      </c>
      <c r="L412">
        <f t="shared" ref="L412:M412" si="943">L118</f>
        <v>20</v>
      </c>
      <c r="M412">
        <f t="shared" si="943"/>
        <v>-13</v>
      </c>
      <c r="N412">
        <f t="shared" si="766"/>
        <v>2456629.3125</v>
      </c>
      <c r="O412">
        <f t="shared" si="767"/>
        <v>7.9270719030230497E-4</v>
      </c>
      <c r="P412">
        <f t="shared" si="768"/>
        <v>2456629.3132927073</v>
      </c>
      <c r="Q412">
        <f t="shared" si="769"/>
        <v>0.13920091150464933</v>
      </c>
      <c r="R412">
        <f t="shared" si="770"/>
        <v>239.82151131566843</v>
      </c>
      <c r="S412">
        <f t="shared" si="771"/>
        <v>321.46874976951221</v>
      </c>
      <c r="T412">
        <f t="shared" si="772"/>
        <v>4.1856749895672518</v>
      </c>
      <c r="U412">
        <f t="shared" si="773"/>
        <v>5.6106881257477506</v>
      </c>
      <c r="V412">
        <f t="shared" si="774"/>
        <v>215.80667062057449</v>
      </c>
      <c r="W412">
        <f t="shared" si="775"/>
        <v>3.7665369500959391</v>
      </c>
      <c r="X412">
        <f t="shared" si="776"/>
        <v>251.80585966832314</v>
      </c>
      <c r="Y412">
        <f t="shared" si="777"/>
        <v>4.3948413270270352</v>
      </c>
      <c r="Z412">
        <f t="shared" si="778"/>
        <v>328.62657330144702</v>
      </c>
      <c r="AA412">
        <f t="shared" si="779"/>
        <v>5.7356157136567427</v>
      </c>
      <c r="AB412">
        <f t="shared" si="780"/>
        <v>-14844.212665390738</v>
      </c>
      <c r="AC412">
        <f t="shared" si="781"/>
        <v>66.993997957719216</v>
      </c>
      <c r="AD412">
        <f t="shared" si="782"/>
        <v>2144.7392721592455</v>
      </c>
      <c r="AE412">
        <f t="shared" si="783"/>
        <v>-631.92575794587719</v>
      </c>
      <c r="AF412">
        <f t="shared" si="784"/>
        <v>-136.79905970977043</v>
      </c>
      <c r="AG412">
        <f t="shared" si="785"/>
        <v>1236.9343906432518</v>
      </c>
      <c r="AH412">
        <f t="shared" si="786"/>
        <v>-12164.269822286169</v>
      </c>
      <c r="AI412">
        <f t="shared" si="787"/>
        <v>-3.3789638395239359</v>
      </c>
      <c r="AJ412">
        <f t="shared" si="788"/>
        <v>236.44254747614448</v>
      </c>
      <c r="AK412">
        <f t="shared" si="789"/>
        <v>4.1267009452617298</v>
      </c>
      <c r="AL412">
        <f t="shared" si="790"/>
        <v>236</v>
      </c>
      <c r="AM412">
        <f t="shared" si="791"/>
        <v>26</v>
      </c>
      <c r="AN412">
        <f t="shared" si="792"/>
        <v>33</v>
      </c>
      <c r="AP412">
        <f t="shared" si="793"/>
        <v>1.7125684921381639</v>
      </c>
      <c r="AQ412">
        <f t="shared" si="794"/>
        <v>2.9889958853725584E-2</v>
      </c>
      <c r="AR412" t="str">
        <f t="shared" si="795"/>
        <v>POSITIF</v>
      </c>
      <c r="AS412">
        <f t="shared" si="796"/>
        <v>1</v>
      </c>
      <c r="AT412">
        <f t="shared" si="797"/>
        <v>42</v>
      </c>
      <c r="AU412">
        <f t="shared" si="798"/>
        <v>45</v>
      </c>
      <c r="AV412">
        <f t="shared" si="799"/>
        <v>1.008722649177213</v>
      </c>
      <c r="AW412" s="4">
        <f t="shared" si="800"/>
        <v>4.2030110382383877E-2</v>
      </c>
      <c r="AX412">
        <f t="shared" si="801"/>
        <v>1.7605531467582036E-2</v>
      </c>
      <c r="AY412">
        <f t="shared" si="802"/>
        <v>0.27485671572399262</v>
      </c>
      <c r="AZ412" s="4">
        <f t="shared" si="803"/>
        <v>1.1452363155166359E-2</v>
      </c>
      <c r="BA412">
        <f t="shared" si="804"/>
        <v>362291.22111686436</v>
      </c>
      <c r="BB412" t="s">
        <v>191</v>
      </c>
      <c r="BC412">
        <f t="shared" si="805"/>
        <v>1.6702753561716806E-2</v>
      </c>
      <c r="BD412">
        <f t="shared" si="806"/>
        <v>215.8109896338066</v>
      </c>
      <c r="BE412">
        <f t="shared" si="807"/>
        <v>23.437480917682638</v>
      </c>
      <c r="BF412">
        <f t="shared" si="808"/>
        <v>-2.2000053262682989E-3</v>
      </c>
      <c r="BG412">
        <f t="shared" si="809"/>
        <v>23.435280912356369</v>
      </c>
      <c r="BH412" s="19">
        <f t="shared" si="810"/>
        <v>0.13920091150464933</v>
      </c>
      <c r="BI412">
        <f t="shared" si="811"/>
        <v>0.28681439952924848</v>
      </c>
      <c r="BJ412">
        <f t="shared" si="812"/>
        <v>7.7078143995292487</v>
      </c>
      <c r="BK412">
        <f t="shared" si="813"/>
        <v>236.15509436488503</v>
      </c>
      <c r="BL412">
        <f t="shared" si="814"/>
        <v>4.1216839420251512</v>
      </c>
      <c r="BM412">
        <f t="shared" si="815"/>
        <v>239.46212162805369</v>
      </c>
      <c r="BN412">
        <f t="shared" si="816"/>
        <v>15.964141441870247</v>
      </c>
      <c r="BO412">
        <f t="shared" si="817"/>
        <v>15</v>
      </c>
      <c r="BP412">
        <f t="shared" si="818"/>
        <v>57</v>
      </c>
      <c r="BQ412">
        <f t="shared" si="819"/>
        <v>50</v>
      </c>
      <c r="BR412">
        <f t="shared" si="820"/>
        <v>-17.689508500958929</v>
      </c>
      <c r="BS412" t="str">
        <f t="shared" si="821"/>
        <v>NEGATIF</v>
      </c>
      <c r="BT412">
        <f t="shared" si="757"/>
        <v>-0.30874016640125984</v>
      </c>
      <c r="BU412">
        <f t="shared" si="758"/>
        <v>17</v>
      </c>
      <c r="BV412">
        <f t="shared" si="759"/>
        <v>-2082</v>
      </c>
      <c r="BW412">
        <f t="shared" si="760"/>
        <v>37</v>
      </c>
      <c r="BX412" t="str">
        <f t="shared" si="761"/>
        <v>NEGATIF</v>
      </c>
      <c r="BY412">
        <f t="shared" si="822"/>
        <v>-73.332801100903509</v>
      </c>
      <c r="BZ412">
        <f t="shared" si="823"/>
        <v>106.66719889909649</v>
      </c>
      <c r="CA412">
        <f t="shared" si="824"/>
        <v>-34.312074127435636</v>
      </c>
      <c r="CB412" t="str">
        <f t="shared" si="825"/>
        <v>NEGATIF</v>
      </c>
      <c r="CC412">
        <f t="shared" si="826"/>
        <v>34</v>
      </c>
      <c r="CD412">
        <f t="shared" si="827"/>
        <v>18</v>
      </c>
      <c r="CE412">
        <f t="shared" si="828"/>
        <v>43</v>
      </c>
      <c r="CG412">
        <f t="shared" si="829"/>
        <v>4.1794024562206609</v>
      </c>
      <c r="CH412">
        <f t="shared" si="830"/>
        <v>0.40902281305039928</v>
      </c>
      <c r="CI412">
        <f t="shared" si="831"/>
        <v>0.40906121038690413</v>
      </c>
    </row>
    <row r="413" spans="1:87">
      <c r="A413">
        <f t="shared" ref="A413:F413" si="944">A119</f>
        <v>7.0027777777777782</v>
      </c>
      <c r="B413">
        <f t="shared" si="944"/>
        <v>111.315</v>
      </c>
      <c r="C413">
        <f t="shared" si="944"/>
        <v>7</v>
      </c>
      <c r="D413">
        <f t="shared" si="944"/>
        <v>2013</v>
      </c>
      <c r="E413">
        <f t="shared" si="944"/>
        <v>12</v>
      </c>
      <c r="F413">
        <f t="shared" si="944"/>
        <v>3</v>
      </c>
      <c r="G413">
        <f t="shared" si="763"/>
        <v>0.12222152900771403</v>
      </c>
      <c r="H413">
        <f t="shared" ref="H413:J413" si="945">H119</f>
        <v>2</v>
      </c>
      <c r="I413">
        <f t="shared" si="945"/>
        <v>45</v>
      </c>
      <c r="J413">
        <f t="shared" si="945"/>
        <v>2.75</v>
      </c>
      <c r="L413">
        <f t="shared" ref="L413:M413" si="946">L119</f>
        <v>20</v>
      </c>
      <c r="M413">
        <f t="shared" si="946"/>
        <v>-13</v>
      </c>
      <c r="N413">
        <f t="shared" si="766"/>
        <v>2456629.322916667</v>
      </c>
      <c r="O413">
        <f t="shared" si="767"/>
        <v>7.9270719030230497E-4</v>
      </c>
      <c r="P413">
        <f t="shared" si="768"/>
        <v>2456629.3237093743</v>
      </c>
      <c r="Q413">
        <f t="shared" si="769"/>
        <v>0.13920119669744815</v>
      </c>
      <c r="R413">
        <f t="shared" si="770"/>
        <v>239.82151131566843</v>
      </c>
      <c r="S413">
        <f t="shared" si="771"/>
        <v>321.60484344486031</v>
      </c>
      <c r="T413">
        <f t="shared" si="772"/>
        <v>4.1856749895672518</v>
      </c>
      <c r="U413">
        <f t="shared" si="773"/>
        <v>5.6130634084737148</v>
      </c>
      <c r="V413">
        <f t="shared" si="774"/>
        <v>215.8061190172042</v>
      </c>
      <c r="W413">
        <f t="shared" si="775"/>
        <v>3.7665273228009624</v>
      </c>
      <c r="X413">
        <f t="shared" si="776"/>
        <v>251.81612682839386</v>
      </c>
      <c r="Y413">
        <f t="shared" si="777"/>
        <v>4.3950205227750985</v>
      </c>
      <c r="Z413">
        <f t="shared" si="778"/>
        <v>328.636839971271</v>
      </c>
      <c r="AA413">
        <f t="shared" si="779"/>
        <v>5.7357949008483864</v>
      </c>
      <c r="AB413">
        <f t="shared" si="780"/>
        <v>-14802.105334561971</v>
      </c>
      <c r="AC413">
        <f t="shared" si="781"/>
        <v>65.906981686262597</v>
      </c>
      <c r="AD413">
        <f t="shared" si="782"/>
        <v>2123.5805100835273</v>
      </c>
      <c r="AE413">
        <f t="shared" si="783"/>
        <v>-629.66924759815197</v>
      </c>
      <c r="AF413">
        <f t="shared" si="784"/>
        <v>-137.45698238822229</v>
      </c>
      <c r="AG413">
        <f t="shared" si="785"/>
        <v>1224.6951280803494</v>
      </c>
      <c r="AH413">
        <f t="shared" si="786"/>
        <v>-12155.048944698206</v>
      </c>
      <c r="AI413">
        <f t="shared" si="787"/>
        <v>-3.3764024846383909</v>
      </c>
      <c r="AJ413">
        <f t="shared" si="788"/>
        <v>236.44510883103004</v>
      </c>
      <c r="AK413">
        <f t="shared" si="789"/>
        <v>4.1267456493377948</v>
      </c>
      <c r="AL413">
        <f t="shared" si="790"/>
        <v>236</v>
      </c>
      <c r="AM413">
        <f t="shared" si="791"/>
        <v>26</v>
      </c>
      <c r="AN413">
        <f t="shared" si="792"/>
        <v>42</v>
      </c>
      <c r="AP413">
        <f t="shared" si="793"/>
        <v>1.7142861710284141</v>
      </c>
      <c r="AQ413">
        <f t="shared" si="794"/>
        <v>2.9919938005852451E-2</v>
      </c>
      <c r="AR413" t="str">
        <f t="shared" si="795"/>
        <v>POSITIF</v>
      </c>
      <c r="AS413">
        <f t="shared" si="796"/>
        <v>1</v>
      </c>
      <c r="AT413">
        <f t="shared" si="797"/>
        <v>42</v>
      </c>
      <c r="AU413">
        <f t="shared" si="798"/>
        <v>51</v>
      </c>
      <c r="AV413">
        <f t="shared" si="799"/>
        <v>1.0088190633145635</v>
      </c>
      <c r="AW413" s="4">
        <f t="shared" si="800"/>
        <v>4.2034127638106815E-2</v>
      </c>
      <c r="AX413">
        <f t="shared" si="801"/>
        <v>1.7607214211724273E-2</v>
      </c>
      <c r="AY413">
        <f t="shared" si="802"/>
        <v>0.27488298413192641</v>
      </c>
      <c r="AZ413" s="4">
        <f t="shared" si="803"/>
        <v>1.1453457672163601E-2</v>
      </c>
      <c r="BA413">
        <f t="shared" si="804"/>
        <v>362256.6000557933</v>
      </c>
      <c r="BB413" t="s">
        <v>191</v>
      </c>
      <c r="BC413">
        <f t="shared" si="805"/>
        <v>1.6702753549738707E-2</v>
      </c>
      <c r="BD413">
        <f t="shared" si="806"/>
        <v>215.81043803207328</v>
      </c>
      <c r="BE413">
        <f t="shared" si="807"/>
        <v>23.437480913973943</v>
      </c>
      <c r="BF413">
        <f t="shared" si="808"/>
        <v>-2.2000533764753374E-3</v>
      </c>
      <c r="BG413">
        <f t="shared" si="809"/>
        <v>23.435280860597466</v>
      </c>
      <c r="BH413" s="19">
        <f t="shared" si="810"/>
        <v>0.13920119669744815</v>
      </c>
      <c r="BI413">
        <f t="shared" si="811"/>
        <v>0.5374988885285954</v>
      </c>
      <c r="BJ413">
        <f t="shared" si="812"/>
        <v>7.9584988885285952</v>
      </c>
      <c r="BK413">
        <f t="shared" si="813"/>
        <v>239.9130651233653</v>
      </c>
      <c r="BL413">
        <f t="shared" si="814"/>
        <v>4.1872729049543</v>
      </c>
      <c r="BM413">
        <f t="shared" si="815"/>
        <v>239.46441820456363</v>
      </c>
      <c r="BN413">
        <f t="shared" si="816"/>
        <v>15.964294546970908</v>
      </c>
      <c r="BO413">
        <f t="shared" si="817"/>
        <v>15</v>
      </c>
      <c r="BP413">
        <f t="shared" si="818"/>
        <v>57</v>
      </c>
      <c r="BQ413">
        <f t="shared" si="819"/>
        <v>51</v>
      </c>
      <c r="BR413">
        <f t="shared" si="820"/>
        <v>-17.688427894983352</v>
      </c>
      <c r="BS413" t="str">
        <f t="shared" si="821"/>
        <v>NEGATIF</v>
      </c>
      <c r="BT413">
        <f t="shared" si="757"/>
        <v>-0.3087213062690693</v>
      </c>
      <c r="BU413">
        <f t="shared" si="758"/>
        <v>17</v>
      </c>
      <c r="BV413">
        <f t="shared" si="759"/>
        <v>-2082</v>
      </c>
      <c r="BW413">
        <f t="shared" si="760"/>
        <v>41</v>
      </c>
      <c r="BX413" t="str">
        <f t="shared" si="761"/>
        <v>NEGATIF</v>
      </c>
      <c r="BY413">
        <f t="shared" si="822"/>
        <v>-73.553776372734475</v>
      </c>
      <c r="BZ413">
        <f t="shared" si="823"/>
        <v>106.44622362726552</v>
      </c>
      <c r="CA413">
        <f t="shared" si="824"/>
        <v>-30.736687181425037</v>
      </c>
      <c r="CB413" t="str">
        <f t="shared" si="825"/>
        <v>NEGATIF</v>
      </c>
      <c r="CC413">
        <f t="shared" si="826"/>
        <v>30</v>
      </c>
      <c r="CD413">
        <f t="shared" si="827"/>
        <v>44</v>
      </c>
      <c r="CE413">
        <f t="shared" si="828"/>
        <v>12</v>
      </c>
      <c r="CG413">
        <f t="shared" si="829"/>
        <v>4.1794425390422836</v>
      </c>
      <c r="CH413">
        <f t="shared" si="830"/>
        <v>0.40902281214703601</v>
      </c>
      <c r="CI413">
        <f t="shared" si="831"/>
        <v>0.40906121032217518</v>
      </c>
    </row>
    <row r="414" spans="1:87">
      <c r="A414">
        <f t="shared" ref="A414:F414" si="947">A120</f>
        <v>7.0027777777777782</v>
      </c>
      <c r="B414">
        <f t="shared" si="947"/>
        <v>111.315</v>
      </c>
      <c r="C414">
        <f t="shared" si="947"/>
        <v>7</v>
      </c>
      <c r="D414">
        <f t="shared" si="947"/>
        <v>2013</v>
      </c>
      <c r="E414">
        <f t="shared" si="947"/>
        <v>12</v>
      </c>
      <c r="F414">
        <f t="shared" si="947"/>
        <v>3</v>
      </c>
      <c r="G414">
        <f t="shared" si="763"/>
        <v>0.12222152900771403</v>
      </c>
      <c r="H414">
        <f t="shared" ref="H414:J414" si="948">H120</f>
        <v>3</v>
      </c>
      <c r="I414">
        <f t="shared" si="948"/>
        <v>0</v>
      </c>
      <c r="J414">
        <f t="shared" si="948"/>
        <v>3</v>
      </c>
      <c r="L414">
        <f t="shared" ref="L414:M414" si="949">L120</f>
        <v>20</v>
      </c>
      <c r="M414">
        <f t="shared" si="949"/>
        <v>-13</v>
      </c>
      <c r="N414">
        <f t="shared" si="766"/>
        <v>2456629.3333333335</v>
      </c>
      <c r="O414">
        <f t="shared" si="767"/>
        <v>7.9270719030230497E-4</v>
      </c>
      <c r="P414">
        <f t="shared" si="768"/>
        <v>2456629.3341260408</v>
      </c>
      <c r="Q414">
        <f t="shared" si="769"/>
        <v>0.13920148189023424</v>
      </c>
      <c r="R414">
        <f t="shared" si="770"/>
        <v>239.82151131566843</v>
      </c>
      <c r="S414">
        <f t="shared" si="771"/>
        <v>321.74093711411115</v>
      </c>
      <c r="T414">
        <f t="shared" si="772"/>
        <v>4.1856749895672518</v>
      </c>
      <c r="U414">
        <f t="shared" si="773"/>
        <v>5.6154386910932619</v>
      </c>
      <c r="V414">
        <f t="shared" si="774"/>
        <v>215.80556741385857</v>
      </c>
      <c r="W414">
        <f t="shared" si="775"/>
        <v>3.7665176955064164</v>
      </c>
      <c r="X414">
        <f t="shared" si="776"/>
        <v>251.8263939880062</v>
      </c>
      <c r="Y414">
        <f t="shared" si="777"/>
        <v>4.3951997185151619</v>
      </c>
      <c r="Z414">
        <f t="shared" si="778"/>
        <v>328.64710664063659</v>
      </c>
      <c r="AA414">
        <f t="shared" si="779"/>
        <v>5.7359740880320293</v>
      </c>
      <c r="AB414">
        <f t="shared" si="780"/>
        <v>-14759.91867233727</v>
      </c>
      <c r="AC414">
        <f t="shared" si="781"/>
        <v>64.813017968306667</v>
      </c>
      <c r="AD414">
        <f t="shared" si="782"/>
        <v>2101.5263551198786</v>
      </c>
      <c r="AE414">
        <f t="shared" si="783"/>
        <v>-627.34636796054065</v>
      </c>
      <c r="AF414">
        <f t="shared" si="784"/>
        <v>-138.11931257963178</v>
      </c>
      <c r="AG414">
        <f t="shared" si="785"/>
        <v>1212.4461872291092</v>
      </c>
      <c r="AH414">
        <f t="shared" si="786"/>
        <v>-12146.598792560149</v>
      </c>
      <c r="AI414">
        <f t="shared" si="787"/>
        <v>-3.3740552201555971</v>
      </c>
      <c r="AJ414">
        <f t="shared" si="788"/>
        <v>236.44745609551285</v>
      </c>
      <c r="AK414">
        <f t="shared" si="789"/>
        <v>4.1267866168314349</v>
      </c>
      <c r="AL414">
        <f t="shared" si="790"/>
        <v>236</v>
      </c>
      <c r="AM414">
        <f t="shared" si="791"/>
        <v>26</v>
      </c>
      <c r="AN414">
        <f t="shared" si="792"/>
        <v>50</v>
      </c>
      <c r="AP414">
        <f t="shared" si="793"/>
        <v>1.7157019111893292</v>
      </c>
      <c r="AQ414">
        <f t="shared" si="794"/>
        <v>2.9944647333013136E-2</v>
      </c>
      <c r="AR414" t="str">
        <f t="shared" si="795"/>
        <v>POSITIF</v>
      </c>
      <c r="AS414">
        <f t="shared" si="796"/>
        <v>1</v>
      </c>
      <c r="AT414">
        <f t="shared" si="797"/>
        <v>42</v>
      </c>
      <c r="AU414">
        <f t="shared" si="798"/>
        <v>56</v>
      </c>
      <c r="AV414">
        <f t="shared" si="799"/>
        <v>1.008915162587938</v>
      </c>
      <c r="AW414" s="4">
        <f t="shared" si="800"/>
        <v>4.2038131774497417E-2</v>
      </c>
      <c r="AX414">
        <f t="shared" si="801"/>
        <v>1.7608891460453434E-2</v>
      </c>
      <c r="AY414">
        <f t="shared" si="802"/>
        <v>0.27490916675322441</v>
      </c>
      <c r="AZ414" s="4">
        <f t="shared" si="803"/>
        <v>1.1454548614717683E-2</v>
      </c>
      <c r="BA414">
        <f t="shared" si="804"/>
        <v>362222.09864316549</v>
      </c>
      <c r="BB414" t="s">
        <v>191</v>
      </c>
      <c r="BC414">
        <f t="shared" si="805"/>
        <v>1.6702753537760611E-2</v>
      </c>
      <c r="BD414">
        <f t="shared" si="806"/>
        <v>215.80988643036463</v>
      </c>
      <c r="BE414">
        <f t="shared" si="807"/>
        <v>23.437480910265247</v>
      </c>
      <c r="BF414">
        <f t="shared" si="808"/>
        <v>-2.2001014101121871E-3</v>
      </c>
      <c r="BG414">
        <f t="shared" si="809"/>
        <v>23.435280808855136</v>
      </c>
      <c r="BH414" s="19">
        <f t="shared" si="810"/>
        <v>0.13920148189023424</v>
      </c>
      <c r="BI414">
        <f t="shared" si="811"/>
        <v>0.78818336632102726</v>
      </c>
      <c r="BJ414">
        <f t="shared" si="812"/>
        <v>8.2091833663210281</v>
      </c>
      <c r="BK414">
        <f t="shared" si="813"/>
        <v>243.6712276670161</v>
      </c>
      <c r="BL414">
        <f t="shared" si="814"/>
        <v>4.2528652151661319</v>
      </c>
      <c r="BM414">
        <f t="shared" si="815"/>
        <v>239.46652282779931</v>
      </c>
      <c r="BN414">
        <f t="shared" si="816"/>
        <v>15.964434855186621</v>
      </c>
      <c r="BO414">
        <f t="shared" si="817"/>
        <v>15</v>
      </c>
      <c r="BP414">
        <f t="shared" si="818"/>
        <v>57</v>
      </c>
      <c r="BQ414">
        <f t="shared" si="819"/>
        <v>51</v>
      </c>
      <c r="BR414">
        <f t="shared" si="820"/>
        <v>-17.687591657153249</v>
      </c>
      <c r="BS414" t="str">
        <f t="shared" si="821"/>
        <v>NEGATIF</v>
      </c>
      <c r="BT414">
        <f t="shared" si="757"/>
        <v>-0.30870671116560422</v>
      </c>
      <c r="BU414">
        <f t="shared" si="758"/>
        <v>17</v>
      </c>
      <c r="BV414">
        <f t="shared" si="759"/>
        <v>-2082</v>
      </c>
      <c r="BW414">
        <f t="shared" si="760"/>
        <v>44</v>
      </c>
      <c r="BX414" t="str">
        <f t="shared" si="761"/>
        <v>NEGATIF</v>
      </c>
      <c r="BY414">
        <f t="shared" si="822"/>
        <v>-73.678548592180292</v>
      </c>
      <c r="BZ414">
        <f t="shared" si="823"/>
        <v>106.32145140781971</v>
      </c>
      <c r="CA414">
        <f t="shared" si="824"/>
        <v>-27.157914735333861</v>
      </c>
      <c r="CB414" t="str">
        <f t="shared" si="825"/>
        <v>NEGATIF</v>
      </c>
      <c r="CC414">
        <f t="shared" si="826"/>
        <v>27</v>
      </c>
      <c r="CD414">
        <f t="shared" si="827"/>
        <v>9</v>
      </c>
      <c r="CE414">
        <f t="shared" si="828"/>
        <v>28</v>
      </c>
      <c r="CG414">
        <f t="shared" si="829"/>
        <v>4.17947927164726</v>
      </c>
      <c r="CH414">
        <f t="shared" si="830"/>
        <v>0.409022811243962</v>
      </c>
      <c r="CI414">
        <f t="shared" si="831"/>
        <v>0.40906121025744624</v>
      </c>
    </row>
    <row r="415" spans="1:87">
      <c r="A415">
        <f t="shared" ref="A415:F415" si="950">A121</f>
        <v>7.0027777777777782</v>
      </c>
      <c r="B415">
        <f t="shared" si="950"/>
        <v>111.315</v>
      </c>
      <c r="C415">
        <f t="shared" si="950"/>
        <v>7</v>
      </c>
      <c r="D415">
        <f t="shared" si="950"/>
        <v>2013</v>
      </c>
      <c r="E415">
        <f t="shared" si="950"/>
        <v>12</v>
      </c>
      <c r="F415">
        <f t="shared" si="950"/>
        <v>3</v>
      </c>
      <c r="G415">
        <f t="shared" si="763"/>
        <v>0.12222152900771403</v>
      </c>
      <c r="H415">
        <f t="shared" ref="H415:J415" si="951">H121</f>
        <v>3</v>
      </c>
      <c r="I415">
        <f t="shared" si="951"/>
        <v>15</v>
      </c>
      <c r="J415">
        <f t="shared" si="951"/>
        <v>3.25</v>
      </c>
      <c r="L415">
        <f t="shared" ref="L415:M415" si="952">L121</f>
        <v>20</v>
      </c>
      <c r="M415">
        <f t="shared" si="952"/>
        <v>-13</v>
      </c>
      <c r="N415">
        <f t="shared" si="766"/>
        <v>2456629.34375</v>
      </c>
      <c r="O415">
        <f t="shared" si="767"/>
        <v>7.9270719030230497E-4</v>
      </c>
      <c r="P415">
        <f t="shared" si="768"/>
        <v>2456629.3445427073</v>
      </c>
      <c r="Q415">
        <f t="shared" si="769"/>
        <v>0.13920176708302032</v>
      </c>
      <c r="R415">
        <f t="shared" si="770"/>
        <v>239.82151131566843</v>
      </c>
      <c r="S415">
        <f t="shared" si="771"/>
        <v>321.87703078337654</v>
      </c>
      <c r="T415">
        <f t="shared" si="772"/>
        <v>4.1856749895672518</v>
      </c>
      <c r="U415">
        <f t="shared" si="773"/>
        <v>5.6178139737130639</v>
      </c>
      <c r="V415">
        <f t="shared" si="774"/>
        <v>215.80501581051288</v>
      </c>
      <c r="W415">
        <f t="shared" si="775"/>
        <v>3.766508068211869</v>
      </c>
      <c r="X415">
        <f t="shared" si="776"/>
        <v>251.83666114761854</v>
      </c>
      <c r="Y415">
        <f t="shared" si="777"/>
        <v>4.3953789142552253</v>
      </c>
      <c r="Z415">
        <f t="shared" si="778"/>
        <v>328.65737331000309</v>
      </c>
      <c r="AA415">
        <f t="shared" si="779"/>
        <v>5.7361532752156883</v>
      </c>
      <c r="AB415">
        <f t="shared" si="780"/>
        <v>-14717.652914843056</v>
      </c>
      <c r="AC415">
        <f t="shared" si="781"/>
        <v>63.712222074175607</v>
      </c>
      <c r="AD415">
        <f t="shared" si="782"/>
        <v>2078.5861053337567</v>
      </c>
      <c r="AE415">
        <f t="shared" si="783"/>
        <v>-624.9573637733813</v>
      </c>
      <c r="AF415">
        <f t="shared" si="784"/>
        <v>-138.78603316416567</v>
      </c>
      <c r="AG415">
        <f t="shared" si="785"/>
        <v>1200.18766024363</v>
      </c>
      <c r="AH415">
        <f t="shared" si="786"/>
        <v>-12138.910324129043</v>
      </c>
      <c r="AI415">
        <f t="shared" si="787"/>
        <v>-3.3719195344802899</v>
      </c>
      <c r="AJ415">
        <f t="shared" si="788"/>
        <v>236.44959178118813</v>
      </c>
      <c r="AK415">
        <f t="shared" si="789"/>
        <v>4.1268238915782565</v>
      </c>
      <c r="AL415">
        <f t="shared" si="790"/>
        <v>236</v>
      </c>
      <c r="AM415">
        <f t="shared" si="791"/>
        <v>26</v>
      </c>
      <c r="AN415">
        <f t="shared" si="792"/>
        <v>58</v>
      </c>
      <c r="AP415">
        <f t="shared" si="793"/>
        <v>1.7163656835445051</v>
      </c>
      <c r="AQ415">
        <f t="shared" si="794"/>
        <v>2.9956232346094673E-2</v>
      </c>
      <c r="AR415" t="str">
        <f t="shared" si="795"/>
        <v>POSITIF</v>
      </c>
      <c r="AS415">
        <f t="shared" si="796"/>
        <v>1</v>
      </c>
      <c r="AT415">
        <f t="shared" si="797"/>
        <v>42</v>
      </c>
      <c r="AU415">
        <f t="shared" si="798"/>
        <v>58</v>
      </c>
      <c r="AV415">
        <f t="shared" si="799"/>
        <v>1.0090109462265568</v>
      </c>
      <c r="AW415" s="4">
        <f t="shared" si="800"/>
        <v>4.2042122759439866E-2</v>
      </c>
      <c r="AX415">
        <f t="shared" si="801"/>
        <v>1.761056320031687E-2</v>
      </c>
      <c r="AY415">
        <f t="shared" si="802"/>
        <v>0.27493526337789126</v>
      </c>
      <c r="AZ415" s="4">
        <f t="shared" si="803"/>
        <v>1.1455635974078802E-2</v>
      </c>
      <c r="BA415">
        <f t="shared" si="804"/>
        <v>362187.71708913811</v>
      </c>
      <c r="BB415" t="s">
        <v>191</v>
      </c>
      <c r="BC415">
        <f t="shared" si="805"/>
        <v>1.6702753525782512E-2</v>
      </c>
      <c r="BD415">
        <f t="shared" si="806"/>
        <v>215.80933482865598</v>
      </c>
      <c r="BE415">
        <f t="shared" si="807"/>
        <v>23.437480906556551</v>
      </c>
      <c r="BF415">
        <f t="shared" si="808"/>
        <v>-2.2001494271766757E-3</v>
      </c>
      <c r="BG415">
        <f t="shared" si="809"/>
        <v>23.435280757129373</v>
      </c>
      <c r="BH415" s="19">
        <f t="shared" si="810"/>
        <v>0.13920176708302032</v>
      </c>
      <c r="BI415">
        <f t="shared" si="811"/>
        <v>1.0388678441134591</v>
      </c>
      <c r="BJ415">
        <f t="shared" si="812"/>
        <v>8.4598678441134592</v>
      </c>
      <c r="BK415">
        <f t="shared" si="813"/>
        <v>247.4295799135009</v>
      </c>
      <c r="BL415">
        <f t="shared" si="814"/>
        <v>4.3184608363170174</v>
      </c>
      <c r="BM415">
        <f t="shared" si="815"/>
        <v>239.46843774820098</v>
      </c>
      <c r="BN415">
        <f t="shared" si="816"/>
        <v>15.964562516546732</v>
      </c>
      <c r="BO415">
        <f t="shared" si="817"/>
        <v>15</v>
      </c>
      <c r="BP415">
        <f t="shared" si="818"/>
        <v>57</v>
      </c>
      <c r="BQ415">
        <f t="shared" si="819"/>
        <v>52</v>
      </c>
      <c r="BR415">
        <f t="shared" si="820"/>
        <v>-17.6874382683406</v>
      </c>
      <c r="BS415" t="str">
        <f t="shared" si="821"/>
        <v>NEGATIF</v>
      </c>
      <c r="BT415">
        <f t="shared" si="757"/>
        <v>-0.30870403402578778</v>
      </c>
      <c r="BU415">
        <f t="shared" si="758"/>
        <v>17</v>
      </c>
      <c r="BV415">
        <f t="shared" si="759"/>
        <v>-2082</v>
      </c>
      <c r="BW415">
        <f t="shared" si="760"/>
        <v>45</v>
      </c>
      <c r="BX415" t="str">
        <f t="shared" si="761"/>
        <v>NEGATIF</v>
      </c>
      <c r="BY415">
        <f t="shared" si="822"/>
        <v>-73.71700634197137</v>
      </c>
      <c r="BZ415">
        <f t="shared" si="823"/>
        <v>106.28299365802863</v>
      </c>
      <c r="CA415">
        <f t="shared" si="824"/>
        <v>-23.57745622052872</v>
      </c>
      <c r="CB415" t="str">
        <f t="shared" si="825"/>
        <v>NEGATIF</v>
      </c>
      <c r="CC415">
        <f t="shared" si="826"/>
        <v>23</v>
      </c>
      <c r="CD415">
        <f t="shared" si="827"/>
        <v>34</v>
      </c>
      <c r="CE415">
        <f t="shared" si="828"/>
        <v>38</v>
      </c>
      <c r="CG415">
        <f t="shared" si="829"/>
        <v>4.1795126933131828</v>
      </c>
      <c r="CH415">
        <f t="shared" si="830"/>
        <v>0.40902281034117716</v>
      </c>
      <c r="CI415">
        <f t="shared" si="831"/>
        <v>0.40906121019271729</v>
      </c>
    </row>
    <row r="416" spans="1:87">
      <c r="A416">
        <f t="shared" ref="A416:F416" si="953">A122</f>
        <v>7.0027777777777782</v>
      </c>
      <c r="B416">
        <f t="shared" si="953"/>
        <v>111.315</v>
      </c>
      <c r="C416">
        <f t="shared" si="953"/>
        <v>7</v>
      </c>
      <c r="D416">
        <f t="shared" si="953"/>
        <v>2013</v>
      </c>
      <c r="E416">
        <f t="shared" si="953"/>
        <v>12</v>
      </c>
      <c r="F416">
        <f t="shared" si="953"/>
        <v>3</v>
      </c>
      <c r="G416">
        <f t="shared" si="763"/>
        <v>0.12222152900771403</v>
      </c>
      <c r="H416">
        <f t="shared" ref="H416:J416" si="954">H122</f>
        <v>3</v>
      </c>
      <c r="I416">
        <f t="shared" si="954"/>
        <v>30</v>
      </c>
      <c r="J416">
        <f t="shared" si="954"/>
        <v>3.5</v>
      </c>
      <c r="L416">
        <f t="shared" ref="L416:M416" si="955">L122</f>
        <v>20</v>
      </c>
      <c r="M416">
        <f t="shared" si="955"/>
        <v>-13</v>
      </c>
      <c r="N416">
        <f t="shared" si="766"/>
        <v>2456629.354166667</v>
      </c>
      <c r="O416">
        <f t="shared" si="767"/>
        <v>7.9270719030230497E-4</v>
      </c>
      <c r="P416">
        <f t="shared" si="768"/>
        <v>2456629.3549593743</v>
      </c>
      <c r="Q416">
        <f t="shared" si="769"/>
        <v>0.13920205227581914</v>
      </c>
      <c r="R416">
        <f t="shared" si="770"/>
        <v>239.82151131566843</v>
      </c>
      <c r="S416">
        <f t="shared" si="771"/>
        <v>322.01312445872463</v>
      </c>
      <c r="T416">
        <f t="shared" si="772"/>
        <v>4.1856749895672518</v>
      </c>
      <c r="U416">
        <f t="shared" si="773"/>
        <v>5.6201892564390281</v>
      </c>
      <c r="V416">
        <f t="shared" si="774"/>
        <v>215.80446420714259</v>
      </c>
      <c r="W416">
        <f t="shared" si="775"/>
        <v>3.7664984409168922</v>
      </c>
      <c r="X416">
        <f t="shared" si="776"/>
        <v>251.84692830768927</v>
      </c>
      <c r="Y416">
        <f t="shared" si="777"/>
        <v>4.3955581100032886</v>
      </c>
      <c r="Z416">
        <f t="shared" si="778"/>
        <v>328.66763997982707</v>
      </c>
      <c r="AA416">
        <f t="shared" si="779"/>
        <v>5.736332462407332</v>
      </c>
      <c r="AB416">
        <f t="shared" si="780"/>
        <v>-14675.30829865144</v>
      </c>
      <c r="AC416">
        <f t="shared" si="781"/>
        <v>62.604709993178119</v>
      </c>
      <c r="AD416">
        <f t="shared" si="782"/>
        <v>2054.7694322484926</v>
      </c>
      <c r="AE416">
        <f t="shared" si="783"/>
        <v>-622.50248673560498</v>
      </c>
      <c r="AF416">
        <f t="shared" si="784"/>
        <v>-139.45712690797882</v>
      </c>
      <c r="AG416">
        <f t="shared" si="785"/>
        <v>1187.9196393544771</v>
      </c>
      <c r="AH416">
        <f t="shared" si="786"/>
        <v>-12131.974130698874</v>
      </c>
      <c r="AI416">
        <f t="shared" si="787"/>
        <v>-3.3699928140830209</v>
      </c>
      <c r="AJ416">
        <f t="shared" si="788"/>
        <v>236.45151850158541</v>
      </c>
      <c r="AK416">
        <f t="shared" si="789"/>
        <v>4.1268575191929546</v>
      </c>
      <c r="AL416">
        <f t="shared" si="790"/>
        <v>236</v>
      </c>
      <c r="AM416">
        <f t="shared" si="791"/>
        <v>27</v>
      </c>
      <c r="AN416">
        <f t="shared" si="792"/>
        <v>5</v>
      </c>
      <c r="AP416">
        <f t="shared" si="793"/>
        <v>1.7165948325271709</v>
      </c>
      <c r="AQ416">
        <f t="shared" si="794"/>
        <v>2.9960231750319786E-2</v>
      </c>
      <c r="AR416" t="str">
        <f t="shared" si="795"/>
        <v>POSITIF</v>
      </c>
      <c r="AS416">
        <f t="shared" si="796"/>
        <v>1</v>
      </c>
      <c r="AT416">
        <f t="shared" si="797"/>
        <v>42</v>
      </c>
      <c r="AU416">
        <f t="shared" si="798"/>
        <v>59</v>
      </c>
      <c r="AV416">
        <f t="shared" si="799"/>
        <v>1.0091064134616983</v>
      </c>
      <c r="AW416" s="4">
        <f t="shared" si="800"/>
        <v>4.2046100560904097E-2</v>
      </c>
      <c r="AX416">
        <f t="shared" si="801"/>
        <v>1.7612229417897866E-2</v>
      </c>
      <c r="AY416">
        <f t="shared" si="802"/>
        <v>0.2749612737964931</v>
      </c>
      <c r="AZ416" s="4">
        <f t="shared" si="803"/>
        <v>1.1456719741520545E-2</v>
      </c>
      <c r="BA416">
        <f t="shared" si="804"/>
        <v>362153.45560316904</v>
      </c>
      <c r="BB416" t="s">
        <v>191</v>
      </c>
      <c r="BC416">
        <f t="shared" si="805"/>
        <v>1.6702753513804416E-2</v>
      </c>
      <c r="BD416">
        <f t="shared" si="806"/>
        <v>215.80878322692271</v>
      </c>
      <c r="BE416">
        <f t="shared" si="807"/>
        <v>23.437480902847856</v>
      </c>
      <c r="BF416">
        <f t="shared" si="808"/>
        <v>-2.2001974276666218E-3</v>
      </c>
      <c r="BG416">
        <f t="shared" si="809"/>
        <v>23.43528070542019</v>
      </c>
      <c r="BH416" s="19">
        <f t="shared" si="810"/>
        <v>0.13920205227581914</v>
      </c>
      <c r="BI416">
        <f t="shared" si="811"/>
        <v>1.2895523331283281</v>
      </c>
      <c r="BJ416">
        <f t="shared" si="812"/>
        <v>8.7105523331283283</v>
      </c>
      <c r="BK416">
        <f t="shared" si="813"/>
        <v>251.18811968915827</v>
      </c>
      <c r="BL416">
        <f t="shared" si="814"/>
        <v>4.3840597304694073</v>
      </c>
      <c r="BM416">
        <f t="shared" si="815"/>
        <v>239.47016530776665</v>
      </c>
      <c r="BN416">
        <f t="shared" si="816"/>
        <v>15.964677687184443</v>
      </c>
      <c r="BO416">
        <f t="shared" si="817"/>
        <v>15</v>
      </c>
      <c r="BP416">
        <f t="shared" si="818"/>
        <v>57</v>
      </c>
      <c r="BQ416">
        <f t="shared" si="819"/>
        <v>52</v>
      </c>
      <c r="BR416">
        <f t="shared" si="820"/>
        <v>-17.687659562544816</v>
      </c>
      <c r="BS416" t="str">
        <f t="shared" si="821"/>
        <v>NEGATIF</v>
      </c>
      <c r="BT416">
        <f t="shared" si="757"/>
        <v>-0.30870789633826695</v>
      </c>
      <c r="BU416">
        <f t="shared" si="758"/>
        <v>17</v>
      </c>
      <c r="BV416">
        <f t="shared" si="759"/>
        <v>-2082</v>
      </c>
      <c r="BW416">
        <f t="shared" si="760"/>
        <v>44</v>
      </c>
      <c r="BX416" t="str">
        <f t="shared" si="761"/>
        <v>NEGATIF</v>
      </c>
      <c r="BY416">
        <f t="shared" si="822"/>
        <v>-73.677104462144371</v>
      </c>
      <c r="BZ416">
        <f t="shared" si="823"/>
        <v>106.32289553785563</v>
      </c>
      <c r="CA416">
        <f t="shared" si="824"/>
        <v>-19.996842796706723</v>
      </c>
      <c r="CB416" t="str">
        <f t="shared" si="825"/>
        <v>NEGATIF</v>
      </c>
      <c r="CC416">
        <f t="shared" si="826"/>
        <v>19</v>
      </c>
      <c r="CD416">
        <f t="shared" si="827"/>
        <v>59</v>
      </c>
      <c r="CE416">
        <f t="shared" si="828"/>
        <v>48</v>
      </c>
      <c r="CG416">
        <f t="shared" si="829"/>
        <v>4.1795428449156278</v>
      </c>
      <c r="CH416">
        <f t="shared" si="830"/>
        <v>0.40902280943868163</v>
      </c>
      <c r="CI416">
        <f t="shared" si="831"/>
        <v>0.4090612101279883</v>
      </c>
    </row>
    <row r="417" spans="1:87">
      <c r="A417">
        <f t="shared" ref="A417:F417" si="956">A123</f>
        <v>7.0027777777777782</v>
      </c>
      <c r="B417">
        <f t="shared" si="956"/>
        <v>111.315</v>
      </c>
      <c r="C417">
        <f t="shared" si="956"/>
        <v>7</v>
      </c>
      <c r="D417">
        <f t="shared" si="956"/>
        <v>2013</v>
      </c>
      <c r="E417">
        <f t="shared" si="956"/>
        <v>12</v>
      </c>
      <c r="F417">
        <f t="shared" si="956"/>
        <v>3</v>
      </c>
      <c r="G417">
        <f t="shared" si="763"/>
        <v>0.12222152900771403</v>
      </c>
      <c r="H417">
        <f t="shared" ref="H417:J417" si="957">H123</f>
        <v>3</v>
      </c>
      <c r="I417">
        <f t="shared" si="957"/>
        <v>45</v>
      </c>
      <c r="J417">
        <f t="shared" si="957"/>
        <v>3.75</v>
      </c>
      <c r="L417">
        <f t="shared" ref="L417:M417" si="958">L123</f>
        <v>20</v>
      </c>
      <c r="M417">
        <f t="shared" si="958"/>
        <v>-13</v>
      </c>
      <c r="N417">
        <f t="shared" si="766"/>
        <v>2456629.3645833335</v>
      </c>
      <c r="O417">
        <f t="shared" si="767"/>
        <v>7.9270719030230497E-4</v>
      </c>
      <c r="P417">
        <f t="shared" si="768"/>
        <v>2456629.3653760408</v>
      </c>
      <c r="Q417">
        <f t="shared" si="769"/>
        <v>0.13920233746860519</v>
      </c>
      <c r="R417">
        <f t="shared" si="770"/>
        <v>239.82151131566843</v>
      </c>
      <c r="S417">
        <f t="shared" si="771"/>
        <v>322.14921812796092</v>
      </c>
      <c r="T417">
        <f t="shared" si="772"/>
        <v>4.1856749895672518</v>
      </c>
      <c r="U417">
        <f t="shared" si="773"/>
        <v>5.6225645390583212</v>
      </c>
      <c r="V417">
        <f t="shared" si="774"/>
        <v>215.80391260379702</v>
      </c>
      <c r="W417">
        <f t="shared" si="775"/>
        <v>3.7664888136223471</v>
      </c>
      <c r="X417">
        <f t="shared" si="776"/>
        <v>251.8571954673007</v>
      </c>
      <c r="Y417">
        <f t="shared" si="777"/>
        <v>4.395737305743336</v>
      </c>
      <c r="Z417">
        <f t="shared" si="778"/>
        <v>328.67790664919175</v>
      </c>
      <c r="AA417">
        <f t="shared" si="779"/>
        <v>5.7365116495909589</v>
      </c>
      <c r="AB417">
        <f t="shared" si="780"/>
        <v>-14632.885066463499</v>
      </c>
      <c r="AC417">
        <f t="shared" si="781"/>
        <v>61.490598571184137</v>
      </c>
      <c r="AD417">
        <f t="shared" si="782"/>
        <v>2030.0863801370692</v>
      </c>
      <c r="AE417">
        <f t="shared" si="783"/>
        <v>-619.98199581925098</v>
      </c>
      <c r="AF417">
        <f t="shared" si="784"/>
        <v>-140.13257637293282</v>
      </c>
      <c r="AG417">
        <f t="shared" si="785"/>
        <v>1175.6422185124491</v>
      </c>
      <c r="AH417">
        <f t="shared" si="786"/>
        <v>-12125.780441434981</v>
      </c>
      <c r="AI417">
        <f t="shared" si="787"/>
        <v>-3.3682723448430503</v>
      </c>
      <c r="AJ417">
        <f t="shared" si="788"/>
        <v>236.45323897082537</v>
      </c>
      <c r="AK417">
        <f t="shared" si="789"/>
        <v>4.1268875470458708</v>
      </c>
      <c r="AL417">
        <f t="shared" si="790"/>
        <v>236</v>
      </c>
      <c r="AM417">
        <f t="shared" si="791"/>
        <v>27</v>
      </c>
      <c r="AN417">
        <f t="shared" si="792"/>
        <v>11</v>
      </c>
      <c r="AP417">
        <f t="shared" si="793"/>
        <v>1.7167849772817865</v>
      </c>
      <c r="AQ417">
        <f t="shared" si="794"/>
        <v>2.9963550402343223E-2</v>
      </c>
      <c r="AR417" t="str">
        <f t="shared" si="795"/>
        <v>POSITIF</v>
      </c>
      <c r="AS417">
        <f t="shared" si="796"/>
        <v>1</v>
      </c>
      <c r="AT417">
        <f t="shared" si="797"/>
        <v>43</v>
      </c>
      <c r="AU417">
        <f t="shared" si="798"/>
        <v>0</v>
      </c>
      <c r="AV417">
        <f t="shared" si="799"/>
        <v>1.0092015635139917</v>
      </c>
      <c r="AW417" s="4">
        <f t="shared" si="800"/>
        <v>4.2050065146416321E-2</v>
      </c>
      <c r="AX417">
        <f t="shared" si="801"/>
        <v>1.761389009959383E-2</v>
      </c>
      <c r="AY417">
        <f t="shared" si="802"/>
        <v>0.27498719779669423</v>
      </c>
      <c r="AZ417" s="4">
        <f t="shared" si="803"/>
        <v>1.1457799908195593E-2</v>
      </c>
      <c r="BA417">
        <f t="shared" si="804"/>
        <v>362119.31439857901</v>
      </c>
      <c r="BB417" t="s">
        <v>191</v>
      </c>
      <c r="BC417">
        <f t="shared" si="805"/>
        <v>1.6702753501826321E-2</v>
      </c>
      <c r="BD417">
        <f t="shared" si="806"/>
        <v>215.80823162521412</v>
      </c>
      <c r="BE417">
        <f t="shared" si="807"/>
        <v>23.43748089913916</v>
      </c>
      <c r="BF417">
        <f t="shared" si="808"/>
        <v>-2.2002454115734168E-3</v>
      </c>
      <c r="BG417">
        <f t="shared" si="809"/>
        <v>23.435280653727588</v>
      </c>
      <c r="BH417" s="19">
        <f t="shared" si="810"/>
        <v>0.13920233746860519</v>
      </c>
      <c r="BI417">
        <f t="shared" si="811"/>
        <v>1.5402368109362821</v>
      </c>
      <c r="BJ417">
        <f t="shared" si="812"/>
        <v>8.961236810936283</v>
      </c>
      <c r="BK417">
        <f t="shared" si="813"/>
        <v>254.94684422520112</v>
      </c>
      <c r="BL417">
        <f t="shared" si="814"/>
        <v>4.4496618492988516</v>
      </c>
      <c r="BM417">
        <f t="shared" si="815"/>
        <v>239.47170793884311</v>
      </c>
      <c r="BN417">
        <f t="shared" si="816"/>
        <v>15.964780529256208</v>
      </c>
      <c r="BO417">
        <f t="shared" si="817"/>
        <v>15</v>
      </c>
      <c r="BP417">
        <f t="shared" si="818"/>
        <v>57</v>
      </c>
      <c r="BQ417">
        <f t="shared" si="819"/>
        <v>53</v>
      </c>
      <c r="BR417">
        <f t="shared" si="820"/>
        <v>-17.687871227975368</v>
      </c>
      <c r="BS417" t="str">
        <f t="shared" si="821"/>
        <v>NEGATIF</v>
      </c>
      <c r="BT417">
        <f t="shared" si="757"/>
        <v>-0.3087115905969427</v>
      </c>
      <c r="BU417">
        <f t="shared" si="758"/>
        <v>17</v>
      </c>
      <c r="BV417">
        <f t="shared" si="759"/>
        <v>-2082</v>
      </c>
      <c r="BW417">
        <f t="shared" si="760"/>
        <v>43</v>
      </c>
      <c r="BX417" t="str">
        <f t="shared" si="761"/>
        <v>NEGATIF</v>
      </c>
      <c r="BY417">
        <f t="shared" si="822"/>
        <v>-73.564620770816106</v>
      </c>
      <c r="BZ417">
        <f t="shared" si="823"/>
        <v>106.43537922918389</v>
      </c>
      <c r="CA417">
        <f t="shared" si="824"/>
        <v>-16.417459901149293</v>
      </c>
      <c r="CB417" t="str">
        <f t="shared" si="825"/>
        <v>NEGATIF</v>
      </c>
      <c r="CC417">
        <f t="shared" si="826"/>
        <v>16</v>
      </c>
      <c r="CD417">
        <f t="shared" si="827"/>
        <v>25</v>
      </c>
      <c r="CE417">
        <f t="shared" si="828"/>
        <v>2</v>
      </c>
      <c r="CG417">
        <f t="shared" si="829"/>
        <v>4.1795697689070561</v>
      </c>
      <c r="CH417">
        <f t="shared" si="830"/>
        <v>0.40902280853647555</v>
      </c>
      <c r="CI417">
        <f t="shared" si="831"/>
        <v>0.40906121006325935</v>
      </c>
    </row>
    <row r="418" spans="1:87">
      <c r="A418">
        <f t="shared" ref="A418:F418" si="959">A124</f>
        <v>7.0027777777777782</v>
      </c>
      <c r="B418">
        <f t="shared" si="959"/>
        <v>111.315</v>
      </c>
      <c r="C418">
        <f t="shared" si="959"/>
        <v>7</v>
      </c>
      <c r="D418">
        <f t="shared" si="959"/>
        <v>2013</v>
      </c>
      <c r="E418">
        <f t="shared" si="959"/>
        <v>12</v>
      </c>
      <c r="F418">
        <f t="shared" si="959"/>
        <v>3</v>
      </c>
      <c r="G418">
        <f t="shared" si="763"/>
        <v>0.12222152900771403</v>
      </c>
      <c r="H418">
        <f t="shared" ref="H418:J418" si="960">H124</f>
        <v>4</v>
      </c>
      <c r="I418">
        <f t="shared" si="960"/>
        <v>0</v>
      </c>
      <c r="J418">
        <f t="shared" si="960"/>
        <v>4</v>
      </c>
      <c r="L418">
        <f t="shared" ref="L418:M418" si="961">L124</f>
        <v>20</v>
      </c>
      <c r="M418">
        <f t="shared" si="961"/>
        <v>-13</v>
      </c>
      <c r="N418">
        <f t="shared" si="766"/>
        <v>2456629.375</v>
      </c>
      <c r="O418">
        <f t="shared" si="767"/>
        <v>7.9270719030230497E-4</v>
      </c>
      <c r="P418">
        <f t="shared" si="768"/>
        <v>2456629.3757927073</v>
      </c>
      <c r="Q418">
        <f t="shared" si="769"/>
        <v>0.13920262266139127</v>
      </c>
      <c r="R418">
        <f t="shared" si="770"/>
        <v>239.82151131566843</v>
      </c>
      <c r="S418">
        <f t="shared" si="771"/>
        <v>322.28531179722631</v>
      </c>
      <c r="T418">
        <f t="shared" si="772"/>
        <v>4.1856749895672518</v>
      </c>
      <c r="U418">
        <f t="shared" si="773"/>
        <v>5.6249398216781223</v>
      </c>
      <c r="V418">
        <f t="shared" si="774"/>
        <v>215.80336100045133</v>
      </c>
      <c r="W418">
        <f t="shared" si="775"/>
        <v>3.7664791863277998</v>
      </c>
      <c r="X418">
        <f t="shared" si="776"/>
        <v>251.86746262691304</v>
      </c>
      <c r="Y418">
        <f t="shared" si="777"/>
        <v>4.3959165014833985</v>
      </c>
      <c r="Z418">
        <f t="shared" si="778"/>
        <v>328.68817331855735</v>
      </c>
      <c r="AA418">
        <f t="shared" si="779"/>
        <v>5.7366908367746028</v>
      </c>
      <c r="AB418">
        <f t="shared" si="780"/>
        <v>-14590.383455720646</v>
      </c>
      <c r="AC418">
        <f t="shared" si="781"/>
        <v>60.370005201240495</v>
      </c>
      <c r="AD418">
        <f t="shared" si="782"/>
        <v>2004.547355398538</v>
      </c>
      <c r="AE418">
        <f t="shared" si="783"/>
        <v>-617.39615658448713</v>
      </c>
      <c r="AF418">
        <f t="shared" si="784"/>
        <v>-140.812364097489</v>
      </c>
      <c r="AG418">
        <f t="shared" si="785"/>
        <v>1163.3554900900997</v>
      </c>
      <c r="AH418">
        <f t="shared" si="786"/>
        <v>-12120.319125712744</v>
      </c>
      <c r="AI418">
        <f t="shared" si="787"/>
        <v>-3.3667553126979843</v>
      </c>
      <c r="AJ418">
        <f t="shared" si="788"/>
        <v>236.45475600297044</v>
      </c>
      <c r="AK418">
        <f t="shared" si="789"/>
        <v>4.1269140242516613</v>
      </c>
      <c r="AL418">
        <f t="shared" si="790"/>
        <v>236</v>
      </c>
      <c r="AM418">
        <f t="shared" si="791"/>
        <v>27</v>
      </c>
      <c r="AN418">
        <f t="shared" si="792"/>
        <v>17</v>
      </c>
      <c r="AP418">
        <f t="shared" si="793"/>
        <v>1.7169386136004658</v>
      </c>
      <c r="AQ418">
        <f t="shared" si="794"/>
        <v>2.9966231861954823E-2</v>
      </c>
      <c r="AR418" t="str">
        <f t="shared" si="795"/>
        <v>POSITIF</v>
      </c>
      <c r="AS418">
        <f t="shared" si="796"/>
        <v>1</v>
      </c>
      <c r="AT418">
        <f t="shared" si="797"/>
        <v>43</v>
      </c>
      <c r="AU418">
        <f t="shared" si="798"/>
        <v>0</v>
      </c>
      <c r="AV418">
        <f t="shared" si="799"/>
        <v>1.0092963956191012</v>
      </c>
      <c r="AW418" s="4">
        <f t="shared" si="800"/>
        <v>4.2054016484129216E-2</v>
      </c>
      <c r="AX418">
        <f t="shared" si="801"/>
        <v>1.761554523206459E-2</v>
      </c>
      <c r="AY418">
        <f t="shared" si="802"/>
        <v>0.27501303517025538</v>
      </c>
      <c r="AZ418" s="4">
        <f t="shared" si="803"/>
        <v>1.1458876465427308E-2</v>
      </c>
      <c r="BA418">
        <f t="shared" si="804"/>
        <v>362085.293683336</v>
      </c>
      <c r="BB418" t="s">
        <v>191</v>
      </c>
      <c r="BC418">
        <f t="shared" si="805"/>
        <v>1.6702753489848222E-2</v>
      </c>
      <c r="BD418">
        <f t="shared" si="806"/>
        <v>215.80768002350547</v>
      </c>
      <c r="BE418">
        <f t="shared" si="807"/>
        <v>23.437480895430465</v>
      </c>
      <c r="BF418">
        <f t="shared" si="808"/>
        <v>-2.2002933788949001E-3</v>
      </c>
      <c r="BG418">
        <f t="shared" si="809"/>
        <v>23.43528060205157</v>
      </c>
      <c r="BH418" s="19">
        <f t="shared" si="810"/>
        <v>0.13920262266139127</v>
      </c>
      <c r="BI418">
        <f t="shared" si="811"/>
        <v>1.790921288728714</v>
      </c>
      <c r="BJ418">
        <f t="shared" si="812"/>
        <v>9.2119212887287141</v>
      </c>
      <c r="BK418">
        <f t="shared" si="813"/>
        <v>258.70575116739127</v>
      </c>
      <c r="BL418">
        <f t="shared" si="814"/>
        <v>4.5152671517161416</v>
      </c>
      <c r="BM418">
        <f t="shared" si="815"/>
        <v>239.47306816353944</v>
      </c>
      <c r="BN418">
        <f t="shared" si="816"/>
        <v>15.964871210902629</v>
      </c>
      <c r="BO418">
        <f t="shared" si="817"/>
        <v>15</v>
      </c>
      <c r="BP418">
        <f t="shared" si="818"/>
        <v>57</v>
      </c>
      <c r="BQ418">
        <f t="shared" si="819"/>
        <v>53</v>
      </c>
      <c r="BR418">
        <f t="shared" si="820"/>
        <v>-17.688071491597633</v>
      </c>
      <c r="BS418" t="str">
        <f t="shared" si="821"/>
        <v>NEGATIF</v>
      </c>
      <c r="BT418">
        <f t="shared" si="757"/>
        <v>-0.30871508585652319</v>
      </c>
      <c r="BU418">
        <f t="shared" si="758"/>
        <v>17</v>
      </c>
      <c r="BV418">
        <f t="shared" si="759"/>
        <v>-2082</v>
      </c>
      <c r="BW418">
        <f t="shared" si="760"/>
        <v>42</v>
      </c>
      <c r="BX418" t="str">
        <f t="shared" si="761"/>
        <v>NEGATIF</v>
      </c>
      <c r="BY418">
        <f t="shared" si="822"/>
        <v>-73.383083882777754</v>
      </c>
      <c r="BZ418">
        <f t="shared" si="823"/>
        <v>106.61691611722225</v>
      </c>
      <c r="CA418">
        <f t="shared" si="824"/>
        <v>-12.840622182065246</v>
      </c>
      <c r="CB418" t="str">
        <f t="shared" si="825"/>
        <v>NEGATIF</v>
      </c>
      <c r="CC418">
        <f t="shared" si="826"/>
        <v>12</v>
      </c>
      <c r="CD418">
        <f t="shared" si="827"/>
        <v>50</v>
      </c>
      <c r="CE418">
        <f t="shared" si="828"/>
        <v>26</v>
      </c>
      <c r="CG418">
        <f t="shared" si="829"/>
        <v>4.1795935093065735</v>
      </c>
      <c r="CH418">
        <f t="shared" si="830"/>
        <v>0.40902280763455889</v>
      </c>
      <c r="CI418">
        <f t="shared" si="831"/>
        <v>0.40906120999853041</v>
      </c>
    </row>
    <row r="419" spans="1:87">
      <c r="A419">
        <f t="shared" ref="A419:F419" si="962">A125</f>
        <v>7.0027777777777782</v>
      </c>
      <c r="B419">
        <f t="shared" si="962"/>
        <v>111.315</v>
      </c>
      <c r="C419">
        <f t="shared" si="962"/>
        <v>7</v>
      </c>
      <c r="D419">
        <f t="shared" si="962"/>
        <v>2013</v>
      </c>
      <c r="E419">
        <f t="shared" si="962"/>
        <v>12</v>
      </c>
      <c r="F419">
        <f t="shared" si="962"/>
        <v>3</v>
      </c>
      <c r="G419">
        <f t="shared" si="763"/>
        <v>0.12222152900771403</v>
      </c>
      <c r="H419">
        <f t="shared" ref="H419:J419" si="963">H125</f>
        <v>4</v>
      </c>
      <c r="I419">
        <f t="shared" si="963"/>
        <v>15</v>
      </c>
      <c r="J419">
        <f t="shared" si="963"/>
        <v>4.25</v>
      </c>
      <c r="L419">
        <f t="shared" ref="L419:M419" si="964">L125</f>
        <v>20</v>
      </c>
      <c r="M419">
        <f t="shared" si="964"/>
        <v>-13</v>
      </c>
      <c r="N419">
        <f t="shared" si="766"/>
        <v>2456629.385416667</v>
      </c>
      <c r="O419">
        <f t="shared" si="767"/>
        <v>7.9270719030230497E-4</v>
      </c>
      <c r="P419">
        <f t="shared" si="768"/>
        <v>2456629.3862093743</v>
      </c>
      <c r="Q419">
        <f t="shared" si="769"/>
        <v>0.13920290785419009</v>
      </c>
      <c r="R419">
        <f t="shared" si="770"/>
        <v>239.82151131566843</v>
      </c>
      <c r="S419">
        <f t="shared" si="771"/>
        <v>322.42140547257441</v>
      </c>
      <c r="T419">
        <f t="shared" si="772"/>
        <v>4.1856749895672518</v>
      </c>
      <c r="U419">
        <f t="shared" si="773"/>
        <v>5.6273151044040874</v>
      </c>
      <c r="V419">
        <f t="shared" si="774"/>
        <v>215.80280939708103</v>
      </c>
      <c r="W419">
        <f t="shared" si="775"/>
        <v>3.766469559032823</v>
      </c>
      <c r="X419">
        <f t="shared" si="776"/>
        <v>251.87772978698376</v>
      </c>
      <c r="Y419">
        <f t="shared" si="777"/>
        <v>4.3960956972314627</v>
      </c>
      <c r="Z419">
        <f t="shared" si="778"/>
        <v>328.69843998838223</v>
      </c>
      <c r="AA419">
        <f t="shared" si="779"/>
        <v>5.7368700239662616</v>
      </c>
      <c r="AB419">
        <f t="shared" si="780"/>
        <v>-14547.803704319684</v>
      </c>
      <c r="AC419">
        <f t="shared" si="781"/>
        <v>59.24304795881806</v>
      </c>
      <c r="AD419">
        <f t="shared" si="782"/>
        <v>1978.1631252008981</v>
      </c>
      <c r="AE419">
        <f t="shared" si="783"/>
        <v>-614.74524146818692</v>
      </c>
      <c r="AF419">
        <f t="shared" si="784"/>
        <v>-141.49647250723237</v>
      </c>
      <c r="AG419">
        <f t="shared" si="785"/>
        <v>1151.0595465381575</v>
      </c>
      <c r="AH419">
        <f t="shared" si="786"/>
        <v>-12115.57969859723</v>
      </c>
      <c r="AI419">
        <f t="shared" si="787"/>
        <v>-3.3654388051658972</v>
      </c>
      <c r="AJ419">
        <f t="shared" si="788"/>
        <v>236.45607251050254</v>
      </c>
      <c r="AK419">
        <f t="shared" si="789"/>
        <v>4.1269370016427231</v>
      </c>
      <c r="AL419">
        <f t="shared" si="790"/>
        <v>236</v>
      </c>
      <c r="AM419">
        <f t="shared" si="791"/>
        <v>27</v>
      </c>
      <c r="AN419">
        <f t="shared" si="792"/>
        <v>21</v>
      </c>
      <c r="AP419">
        <f t="shared" si="793"/>
        <v>1.7167024074884707</v>
      </c>
      <c r="AQ419">
        <f t="shared" si="794"/>
        <v>2.9962109287587173E-2</v>
      </c>
      <c r="AR419" t="str">
        <f t="shared" si="795"/>
        <v>POSITIF</v>
      </c>
      <c r="AS419">
        <f t="shared" si="796"/>
        <v>1</v>
      </c>
      <c r="AT419">
        <f t="shared" si="797"/>
        <v>43</v>
      </c>
      <c r="AU419">
        <f t="shared" si="798"/>
        <v>0</v>
      </c>
      <c r="AV419">
        <f t="shared" si="799"/>
        <v>1.0093909090147455</v>
      </c>
      <c r="AW419" s="4">
        <f t="shared" si="800"/>
        <v>4.2057954542281062E-2</v>
      </c>
      <c r="AX419">
        <f t="shared" si="801"/>
        <v>1.7617194802005822E-2</v>
      </c>
      <c r="AY419">
        <f t="shared" si="802"/>
        <v>0.27503878570949691</v>
      </c>
      <c r="AZ419" s="4">
        <f t="shared" si="803"/>
        <v>1.1459949404562372E-2</v>
      </c>
      <c r="BA419">
        <f t="shared" si="804"/>
        <v>362051.39366471773</v>
      </c>
      <c r="BB419" t="s">
        <v>191</v>
      </c>
      <c r="BC419">
        <f t="shared" si="805"/>
        <v>1.6702753477870126E-2</v>
      </c>
      <c r="BD419">
        <f t="shared" si="806"/>
        <v>215.80712842177215</v>
      </c>
      <c r="BE419">
        <f t="shared" si="807"/>
        <v>23.437480891721769</v>
      </c>
      <c r="BF419">
        <f t="shared" si="808"/>
        <v>-2.2003413296288925E-3</v>
      </c>
      <c r="BG419">
        <f t="shared" si="809"/>
        <v>23.43528055039214</v>
      </c>
      <c r="BH419" s="19">
        <f t="shared" si="810"/>
        <v>0.13920290785419009</v>
      </c>
      <c r="BI419">
        <f t="shared" si="811"/>
        <v>2.041605777743583</v>
      </c>
      <c r="BJ419">
        <f t="shared" si="812"/>
        <v>9.4626057777435832</v>
      </c>
      <c r="BK419">
        <f t="shared" si="813"/>
        <v>262.46483807379741</v>
      </c>
      <c r="BL419">
        <f t="shared" si="814"/>
        <v>4.5808755951015367</v>
      </c>
      <c r="BM419">
        <f t="shared" si="815"/>
        <v>239.47424859235633</v>
      </c>
      <c r="BN419">
        <f t="shared" si="816"/>
        <v>15.96494990615709</v>
      </c>
      <c r="BO419">
        <f t="shared" si="817"/>
        <v>15</v>
      </c>
      <c r="BP419">
        <f t="shared" si="818"/>
        <v>57</v>
      </c>
      <c r="BQ419">
        <f t="shared" si="819"/>
        <v>53</v>
      </c>
      <c r="BR419">
        <f t="shared" si="820"/>
        <v>-17.68860483575742</v>
      </c>
      <c r="BS419" t="str">
        <f t="shared" si="821"/>
        <v>NEGATIF</v>
      </c>
      <c r="BT419">
        <f t="shared" si="757"/>
        <v>-0.3087243944681578</v>
      </c>
      <c r="BU419">
        <f t="shared" si="758"/>
        <v>17</v>
      </c>
      <c r="BV419">
        <f t="shared" si="759"/>
        <v>-2082</v>
      </c>
      <c r="BW419">
        <f t="shared" si="760"/>
        <v>41</v>
      </c>
      <c r="BX419" t="str">
        <f t="shared" si="761"/>
        <v>NEGATIF</v>
      </c>
      <c r="BY419">
        <f t="shared" si="822"/>
        <v>-73.134116627277876</v>
      </c>
      <c r="BZ419">
        <f t="shared" si="823"/>
        <v>106.86588337272212</v>
      </c>
      <c r="CA419">
        <f t="shared" si="824"/>
        <v>-9.2676540923457846</v>
      </c>
      <c r="CB419" t="str">
        <f t="shared" si="825"/>
        <v>NEGATIF</v>
      </c>
      <c r="CC419">
        <f t="shared" si="826"/>
        <v>9</v>
      </c>
      <c r="CD419">
        <f t="shared" si="827"/>
        <v>16</v>
      </c>
      <c r="CE419">
        <f t="shared" si="828"/>
        <v>3</v>
      </c>
      <c r="CG419">
        <f t="shared" si="829"/>
        <v>4.1796141116760142</v>
      </c>
      <c r="CH419">
        <f t="shared" si="830"/>
        <v>0.40902280673293173</v>
      </c>
      <c r="CI419">
        <f t="shared" si="831"/>
        <v>0.40906120993380146</v>
      </c>
    </row>
    <row r="420" spans="1:87">
      <c r="A420">
        <f t="shared" ref="A420:F420" si="965">A126</f>
        <v>7.0027777777777782</v>
      </c>
      <c r="B420">
        <f t="shared" si="965"/>
        <v>111.315</v>
      </c>
      <c r="C420">
        <f t="shared" si="965"/>
        <v>7</v>
      </c>
      <c r="D420">
        <f t="shared" si="965"/>
        <v>2013</v>
      </c>
      <c r="E420">
        <f t="shared" si="965"/>
        <v>12</v>
      </c>
      <c r="F420">
        <f t="shared" si="965"/>
        <v>3</v>
      </c>
      <c r="G420">
        <f t="shared" si="763"/>
        <v>0.12222152900771403</v>
      </c>
      <c r="H420">
        <f t="shared" ref="H420:J420" si="966">H126</f>
        <v>4</v>
      </c>
      <c r="I420">
        <f t="shared" si="966"/>
        <v>30</v>
      </c>
      <c r="J420">
        <f t="shared" si="966"/>
        <v>4.5</v>
      </c>
      <c r="L420">
        <f t="shared" ref="L420:M420" si="967">L126</f>
        <v>20</v>
      </c>
      <c r="M420">
        <f t="shared" si="967"/>
        <v>-13</v>
      </c>
      <c r="N420">
        <f t="shared" si="766"/>
        <v>2456629.3958333335</v>
      </c>
      <c r="O420">
        <f t="shared" si="767"/>
        <v>7.9270719030230497E-4</v>
      </c>
      <c r="P420">
        <f t="shared" si="768"/>
        <v>2456629.3966260408</v>
      </c>
      <c r="Q420">
        <f t="shared" si="769"/>
        <v>0.13920319304697618</v>
      </c>
      <c r="R420">
        <f t="shared" si="770"/>
        <v>239.82151131566843</v>
      </c>
      <c r="S420">
        <f t="shared" si="771"/>
        <v>322.55749914182525</v>
      </c>
      <c r="T420">
        <f t="shared" si="772"/>
        <v>4.1856749895672518</v>
      </c>
      <c r="U420">
        <f t="shared" si="773"/>
        <v>5.6296903870236346</v>
      </c>
      <c r="V420">
        <f t="shared" si="774"/>
        <v>215.80225779373541</v>
      </c>
      <c r="W420">
        <f t="shared" si="775"/>
        <v>3.766459931738277</v>
      </c>
      <c r="X420">
        <f t="shared" si="776"/>
        <v>251.8879969465961</v>
      </c>
      <c r="Y420">
        <f t="shared" si="777"/>
        <v>4.3962748929715252</v>
      </c>
      <c r="Z420">
        <f t="shared" si="778"/>
        <v>328.70870665774783</v>
      </c>
      <c r="AA420">
        <f t="shared" si="779"/>
        <v>5.7370492111499054</v>
      </c>
      <c r="AB420">
        <f t="shared" si="780"/>
        <v>-14505.146056304862</v>
      </c>
      <c r="AC420">
        <f t="shared" si="781"/>
        <v>58.109845741209313</v>
      </c>
      <c r="AD420">
        <f t="shared" si="782"/>
        <v>1950.944816637799</v>
      </c>
      <c r="AE420">
        <f t="shared" si="783"/>
        <v>-612.02953012346131</v>
      </c>
      <c r="AF420">
        <f t="shared" si="784"/>
        <v>-142.18488382322019</v>
      </c>
      <c r="AG420">
        <f t="shared" si="785"/>
        <v>1138.7544820267772</v>
      </c>
      <c r="AH420">
        <f t="shared" si="786"/>
        <v>-12111.551325845758</v>
      </c>
      <c r="AI420">
        <f t="shared" si="787"/>
        <v>-3.3643198127349327</v>
      </c>
      <c r="AJ420">
        <f t="shared" si="788"/>
        <v>236.45719150293351</v>
      </c>
      <c r="AK420">
        <f t="shared" si="789"/>
        <v>4.1269565317449493</v>
      </c>
      <c r="AL420">
        <f t="shared" si="790"/>
        <v>236</v>
      </c>
      <c r="AM420">
        <f t="shared" si="791"/>
        <v>27</v>
      </c>
      <c r="AN420">
        <f t="shared" si="792"/>
        <v>25</v>
      </c>
      <c r="AP420">
        <f t="shared" si="793"/>
        <v>1.715815137921646</v>
      </c>
      <c r="AQ420">
        <f t="shared" si="794"/>
        <v>2.9946623512293338E-2</v>
      </c>
      <c r="AR420" t="str">
        <f t="shared" si="795"/>
        <v>POSITIF</v>
      </c>
      <c r="AS420">
        <f t="shared" si="796"/>
        <v>1</v>
      </c>
      <c r="AT420">
        <f t="shared" si="797"/>
        <v>42</v>
      </c>
      <c r="AU420">
        <f t="shared" si="798"/>
        <v>56</v>
      </c>
      <c r="AV420">
        <f t="shared" si="799"/>
        <v>1.0094851029281717</v>
      </c>
      <c r="AW420" s="4">
        <f t="shared" si="800"/>
        <v>4.2061879288673824E-2</v>
      </c>
      <c r="AX420">
        <f t="shared" si="801"/>
        <v>1.7618838795930448E-2</v>
      </c>
      <c r="AY420">
        <f t="shared" si="802"/>
        <v>0.27506444920388629</v>
      </c>
      <c r="AZ420" s="4">
        <f t="shared" si="803"/>
        <v>1.1461018716828595E-2</v>
      </c>
      <c r="BA420">
        <f t="shared" si="804"/>
        <v>362017.61455380451</v>
      </c>
      <c r="BB420" t="s">
        <v>191</v>
      </c>
      <c r="BC420">
        <f t="shared" si="805"/>
        <v>1.6702753465892027E-2</v>
      </c>
      <c r="BD420">
        <f t="shared" si="806"/>
        <v>215.8065768200635</v>
      </c>
      <c r="BE420">
        <f t="shared" si="807"/>
        <v>23.437480888013074</v>
      </c>
      <c r="BF420">
        <f t="shared" si="808"/>
        <v>-2.2003892637667984E-3</v>
      </c>
      <c r="BG420">
        <f t="shared" si="809"/>
        <v>23.435280498749307</v>
      </c>
      <c r="BH420" s="19">
        <f t="shared" si="810"/>
        <v>0.13920319304697618</v>
      </c>
      <c r="BI420">
        <f t="shared" si="811"/>
        <v>2.2922902555515368</v>
      </c>
      <c r="BJ420">
        <f t="shared" si="812"/>
        <v>9.7132902555515379</v>
      </c>
      <c r="BK420">
        <f t="shared" si="813"/>
        <v>266.22410191033754</v>
      </c>
      <c r="BL420">
        <f t="shared" si="814"/>
        <v>4.6464871265003156</v>
      </c>
      <c r="BM420">
        <f t="shared" si="815"/>
        <v>239.47525192293554</v>
      </c>
      <c r="BN420">
        <f t="shared" si="816"/>
        <v>15.96501679486237</v>
      </c>
      <c r="BO420">
        <f t="shared" si="817"/>
        <v>15</v>
      </c>
      <c r="BP420">
        <f t="shared" si="818"/>
        <v>57</v>
      </c>
      <c r="BQ420">
        <f t="shared" si="819"/>
        <v>54</v>
      </c>
      <c r="BR420">
        <f t="shared" si="820"/>
        <v>-17.689726137360296</v>
      </c>
      <c r="BS420" t="str">
        <f t="shared" si="821"/>
        <v>NEGATIF</v>
      </c>
      <c r="BT420">
        <f t="shared" si="757"/>
        <v>-0.30874396487303585</v>
      </c>
      <c r="BU420">
        <f t="shared" si="758"/>
        <v>17</v>
      </c>
      <c r="BV420">
        <f t="shared" si="759"/>
        <v>-2082</v>
      </c>
      <c r="BW420">
        <f t="shared" si="760"/>
        <v>36</v>
      </c>
      <c r="BX420" t="str">
        <f t="shared" si="761"/>
        <v>NEGATIF</v>
      </c>
      <c r="BY420">
        <f t="shared" si="822"/>
        <v>-72.818059587583619</v>
      </c>
      <c r="BZ420">
        <f t="shared" si="823"/>
        <v>107.18194041241638</v>
      </c>
      <c r="CA420">
        <f t="shared" si="824"/>
        <v>-5.6999221261712423</v>
      </c>
      <c r="CB420" t="str">
        <f t="shared" si="825"/>
        <v>NEGATIF</v>
      </c>
      <c r="CC420">
        <f t="shared" si="826"/>
        <v>5</v>
      </c>
      <c r="CD420">
        <f t="shared" si="827"/>
        <v>41</v>
      </c>
      <c r="CE420">
        <f t="shared" si="828"/>
        <v>59</v>
      </c>
      <c r="CG420">
        <f t="shared" si="829"/>
        <v>4.179631623098107</v>
      </c>
      <c r="CH420">
        <f t="shared" si="830"/>
        <v>0.40902280583159428</v>
      </c>
      <c r="CI420">
        <f t="shared" si="831"/>
        <v>0.40906120986907252</v>
      </c>
    </row>
    <row r="421" spans="1:87">
      <c r="A421">
        <f t="shared" ref="A421:F421" si="968">A127</f>
        <v>7.0027777777777782</v>
      </c>
      <c r="B421">
        <f t="shared" si="968"/>
        <v>111.315</v>
      </c>
      <c r="C421">
        <f t="shared" si="968"/>
        <v>7</v>
      </c>
      <c r="D421">
        <f t="shared" si="968"/>
        <v>2013</v>
      </c>
      <c r="E421">
        <f t="shared" si="968"/>
        <v>12</v>
      </c>
      <c r="F421">
        <f t="shared" si="968"/>
        <v>3</v>
      </c>
      <c r="G421">
        <f t="shared" si="763"/>
        <v>0.12222152900771403</v>
      </c>
      <c r="H421">
        <f t="shared" ref="H421:J421" si="969">H127</f>
        <v>4</v>
      </c>
      <c r="I421">
        <f t="shared" si="969"/>
        <v>45</v>
      </c>
      <c r="J421">
        <f t="shared" si="969"/>
        <v>4.75</v>
      </c>
      <c r="L421">
        <f t="shared" ref="L421:M421" si="970">L127</f>
        <v>20</v>
      </c>
      <c r="M421">
        <f t="shared" si="970"/>
        <v>-13</v>
      </c>
      <c r="N421">
        <f t="shared" si="766"/>
        <v>2456629.40625</v>
      </c>
      <c r="O421">
        <f t="shared" si="767"/>
        <v>7.9270719030230497E-4</v>
      </c>
      <c r="P421">
        <f t="shared" si="768"/>
        <v>2456629.4070427073</v>
      </c>
      <c r="Q421">
        <f t="shared" si="769"/>
        <v>0.13920347823976226</v>
      </c>
      <c r="R421">
        <f t="shared" si="770"/>
        <v>239.82151131566843</v>
      </c>
      <c r="S421">
        <f t="shared" si="771"/>
        <v>322.69359281109064</v>
      </c>
      <c r="T421">
        <f t="shared" si="772"/>
        <v>4.1856749895672518</v>
      </c>
      <c r="U421">
        <f t="shared" si="773"/>
        <v>5.6320656696434357</v>
      </c>
      <c r="V421">
        <f t="shared" si="774"/>
        <v>215.80170619038972</v>
      </c>
      <c r="W421">
        <f t="shared" si="775"/>
        <v>3.7664503044437296</v>
      </c>
      <c r="X421">
        <f t="shared" si="776"/>
        <v>251.89826410620844</v>
      </c>
      <c r="Y421">
        <f t="shared" si="777"/>
        <v>4.3964540887115886</v>
      </c>
      <c r="Z421">
        <f t="shared" si="778"/>
        <v>328.71897332711342</v>
      </c>
      <c r="AA421">
        <f t="shared" si="779"/>
        <v>5.7372283983335484</v>
      </c>
      <c r="AB421">
        <f t="shared" si="780"/>
        <v>-14462.410750438645</v>
      </c>
      <c r="AC421">
        <f t="shared" si="781"/>
        <v>56.970517953212706</v>
      </c>
      <c r="AD421">
        <f t="shared" si="782"/>
        <v>1922.9039049716066</v>
      </c>
      <c r="AE421">
        <f t="shared" si="783"/>
        <v>-609.24930867885291</v>
      </c>
      <c r="AF421">
        <f t="shared" si="784"/>
        <v>-142.87758024602667</v>
      </c>
      <c r="AG421">
        <f t="shared" si="785"/>
        <v>1126.4403891457277</v>
      </c>
      <c r="AH421">
        <f t="shared" si="786"/>
        <v>-12108.222827292977</v>
      </c>
      <c r="AI421">
        <f t="shared" si="787"/>
        <v>-3.3633952298036047</v>
      </c>
      <c r="AJ421">
        <f t="shared" si="788"/>
        <v>236.45811608586482</v>
      </c>
      <c r="AK421">
        <f t="shared" si="789"/>
        <v>4.126972668761308</v>
      </c>
      <c r="AL421">
        <f t="shared" si="790"/>
        <v>236</v>
      </c>
      <c r="AM421">
        <f t="shared" si="791"/>
        <v>27</v>
      </c>
      <c r="AN421">
        <f t="shared" si="792"/>
        <v>29</v>
      </c>
      <c r="AP421">
        <f t="shared" si="793"/>
        <v>1.7146121939862327</v>
      </c>
      <c r="AQ421">
        <f t="shared" si="794"/>
        <v>2.9925628179903477E-2</v>
      </c>
      <c r="AR421" t="str">
        <f t="shared" si="795"/>
        <v>POSITIF</v>
      </c>
      <c r="AS421">
        <f t="shared" si="796"/>
        <v>1</v>
      </c>
      <c r="AT421">
        <f t="shared" si="797"/>
        <v>42</v>
      </c>
      <c r="AU421">
        <f t="shared" si="798"/>
        <v>52</v>
      </c>
      <c r="AV421">
        <f t="shared" si="799"/>
        <v>1.0095789766015297</v>
      </c>
      <c r="AW421" s="4">
        <f t="shared" si="800"/>
        <v>4.2065790691730408E-2</v>
      </c>
      <c r="AX421">
        <f t="shared" si="801"/>
        <v>1.7620477200611485E-2</v>
      </c>
      <c r="AY421">
        <f t="shared" si="802"/>
        <v>0.27509002544695138</v>
      </c>
      <c r="AZ421" s="4">
        <f t="shared" si="803"/>
        <v>1.1462084393622974E-2</v>
      </c>
      <c r="BA421">
        <f t="shared" si="804"/>
        <v>361983.95655638142</v>
      </c>
      <c r="BB421" t="s">
        <v>191</v>
      </c>
      <c r="BC421">
        <f t="shared" si="805"/>
        <v>1.6702753453913931E-2</v>
      </c>
      <c r="BD421">
        <f t="shared" si="806"/>
        <v>215.80602521835485</v>
      </c>
      <c r="BE421">
        <f t="shared" si="807"/>
        <v>23.437480884304378</v>
      </c>
      <c r="BF421">
        <f t="shared" si="808"/>
        <v>-2.2004371813064538E-3</v>
      </c>
      <c r="BG421">
        <f t="shared" si="809"/>
        <v>23.435280447123073</v>
      </c>
      <c r="BH421" s="19">
        <f t="shared" si="810"/>
        <v>0.13920347823976226</v>
      </c>
      <c r="BI421">
        <f t="shared" si="811"/>
        <v>2.5429747333439687</v>
      </c>
      <c r="BJ421">
        <f t="shared" si="812"/>
        <v>9.963974733343969</v>
      </c>
      <c r="BK421">
        <f t="shared" si="813"/>
        <v>269.98354006094871</v>
      </c>
      <c r="BL421">
        <f t="shared" si="814"/>
        <v>4.7121017002535668</v>
      </c>
      <c r="BM421">
        <f t="shared" si="815"/>
        <v>239.47608093921082</v>
      </c>
      <c r="BN421">
        <f t="shared" si="816"/>
        <v>15.965072062614054</v>
      </c>
      <c r="BO421">
        <f t="shared" si="817"/>
        <v>15</v>
      </c>
      <c r="BP421">
        <f t="shared" si="818"/>
        <v>57</v>
      </c>
      <c r="BQ421">
        <f t="shared" si="819"/>
        <v>54</v>
      </c>
      <c r="BR421">
        <f t="shared" si="820"/>
        <v>-17.691109773175345</v>
      </c>
      <c r="BS421" t="str">
        <f t="shared" si="821"/>
        <v>NEGATIF</v>
      </c>
      <c r="BT421">
        <f t="shared" si="757"/>
        <v>-0.30876811387365699</v>
      </c>
      <c r="BU421">
        <f t="shared" si="758"/>
        <v>17</v>
      </c>
      <c r="BV421">
        <f t="shared" si="759"/>
        <v>-2082</v>
      </c>
      <c r="BW421">
        <f t="shared" si="760"/>
        <v>32</v>
      </c>
      <c r="BX421" t="str">
        <f t="shared" si="761"/>
        <v>NEGATIF</v>
      </c>
      <c r="BY421">
        <f t="shared" si="822"/>
        <v>-72.434540600378327</v>
      </c>
      <c r="BZ421">
        <f t="shared" si="823"/>
        <v>107.56545939962167</v>
      </c>
      <c r="CA421">
        <f t="shared" si="824"/>
        <v>-2.1388078434902416</v>
      </c>
      <c r="CB421" t="str">
        <f t="shared" si="825"/>
        <v>NEGATIF</v>
      </c>
      <c r="CC421">
        <f t="shared" si="826"/>
        <v>2</v>
      </c>
      <c r="CD421">
        <f t="shared" si="827"/>
        <v>8</v>
      </c>
      <c r="CE421">
        <f t="shared" si="828"/>
        <v>19</v>
      </c>
      <c r="CG421">
        <f t="shared" si="829"/>
        <v>4.1796460921616632</v>
      </c>
      <c r="CH421">
        <f t="shared" si="830"/>
        <v>0.40902280493054649</v>
      </c>
      <c r="CI421">
        <f t="shared" si="831"/>
        <v>0.40906120980434357</v>
      </c>
    </row>
    <row r="422" spans="1:87">
      <c r="A422">
        <f t="shared" ref="A422:F422" si="971">A128</f>
        <v>7.0027777777777782</v>
      </c>
      <c r="B422">
        <f t="shared" si="971"/>
        <v>111.315</v>
      </c>
      <c r="C422">
        <f t="shared" si="971"/>
        <v>7</v>
      </c>
      <c r="D422">
        <f t="shared" si="971"/>
        <v>2013</v>
      </c>
      <c r="E422">
        <f t="shared" si="971"/>
        <v>12</v>
      </c>
      <c r="F422">
        <f t="shared" si="971"/>
        <v>3</v>
      </c>
      <c r="G422">
        <f t="shared" si="763"/>
        <v>0.12222152900771403</v>
      </c>
      <c r="H422">
        <f t="shared" ref="H422:J422" si="972">H128</f>
        <v>5</v>
      </c>
      <c r="I422">
        <f t="shared" si="972"/>
        <v>0</v>
      </c>
      <c r="J422">
        <f t="shared" si="972"/>
        <v>5</v>
      </c>
      <c r="L422">
        <f t="shared" ref="L422:M422" si="973">L128</f>
        <v>20</v>
      </c>
      <c r="M422">
        <f t="shared" si="973"/>
        <v>-13</v>
      </c>
      <c r="N422">
        <f t="shared" si="766"/>
        <v>2456629.416666667</v>
      </c>
      <c r="O422">
        <f t="shared" si="767"/>
        <v>7.9270719030230497E-4</v>
      </c>
      <c r="P422">
        <f t="shared" si="768"/>
        <v>2456629.4174593743</v>
      </c>
      <c r="Q422">
        <f t="shared" si="769"/>
        <v>0.13920376343256108</v>
      </c>
      <c r="R422">
        <f t="shared" si="770"/>
        <v>239.82151131566843</v>
      </c>
      <c r="S422">
        <f t="shared" si="771"/>
        <v>322.82968648643873</v>
      </c>
      <c r="T422">
        <f t="shared" si="772"/>
        <v>4.1856749895672518</v>
      </c>
      <c r="U422">
        <f t="shared" si="773"/>
        <v>5.6344409523693999</v>
      </c>
      <c r="V422">
        <f t="shared" si="774"/>
        <v>215.80115458701943</v>
      </c>
      <c r="W422">
        <f t="shared" si="775"/>
        <v>3.7664406771487529</v>
      </c>
      <c r="X422">
        <f t="shared" si="776"/>
        <v>251.90853126627917</v>
      </c>
      <c r="Y422">
        <f t="shared" si="777"/>
        <v>4.3966332844596518</v>
      </c>
      <c r="Z422">
        <f t="shared" si="778"/>
        <v>328.7292399969383</v>
      </c>
      <c r="AA422">
        <f t="shared" si="779"/>
        <v>5.737407585525208</v>
      </c>
      <c r="AB422">
        <f t="shared" si="780"/>
        <v>-14419.598025921443</v>
      </c>
      <c r="AC422">
        <f t="shared" si="781"/>
        <v>55.825184644251536</v>
      </c>
      <c r="AD422">
        <f t="shared" si="782"/>
        <v>1894.0522121630286</v>
      </c>
      <c r="AE422">
        <f t="shared" si="783"/>
        <v>-606.40487005095633</v>
      </c>
      <c r="AF422">
        <f t="shared" si="784"/>
        <v>-143.57454386493484</v>
      </c>
      <c r="AG422">
        <f t="shared" si="785"/>
        <v>1114.117360557136</v>
      </c>
      <c r="AH422">
        <f t="shared" si="786"/>
        <v>-12105.582682472917</v>
      </c>
      <c r="AI422">
        <f t="shared" si="787"/>
        <v>-3.362661856242477</v>
      </c>
      <c r="AJ422">
        <f t="shared" si="788"/>
        <v>236.45884945942595</v>
      </c>
      <c r="AK422">
        <f t="shared" si="789"/>
        <v>4.1269854685445964</v>
      </c>
      <c r="AL422">
        <f t="shared" si="790"/>
        <v>236</v>
      </c>
      <c r="AM422">
        <f t="shared" si="791"/>
        <v>27</v>
      </c>
      <c r="AN422">
        <f t="shared" si="792"/>
        <v>31</v>
      </c>
      <c r="AP422">
        <f t="shared" si="793"/>
        <v>1.7140450107041698</v>
      </c>
      <c r="AQ422">
        <f t="shared" si="794"/>
        <v>2.9915728964169212E-2</v>
      </c>
      <c r="AR422" t="str">
        <f t="shared" si="795"/>
        <v>POSITIF</v>
      </c>
      <c r="AS422">
        <f t="shared" si="796"/>
        <v>1</v>
      </c>
      <c r="AT422">
        <f t="shared" si="797"/>
        <v>42</v>
      </c>
      <c r="AU422">
        <f t="shared" si="798"/>
        <v>50</v>
      </c>
      <c r="AV422">
        <f t="shared" si="799"/>
        <v>1.0096725292790831</v>
      </c>
      <c r="AW422" s="4">
        <f t="shared" si="800"/>
        <v>4.2069688719961799E-2</v>
      </c>
      <c r="AX422">
        <f t="shared" si="801"/>
        <v>1.7622110002858848E-2</v>
      </c>
      <c r="AY422">
        <f t="shared" si="802"/>
        <v>0.27511551423279579</v>
      </c>
      <c r="AZ422" s="4">
        <f t="shared" si="803"/>
        <v>1.1463146426366491E-2</v>
      </c>
      <c r="BA422">
        <f t="shared" si="804"/>
        <v>361950.4198775281</v>
      </c>
      <c r="BB422" t="s">
        <v>191</v>
      </c>
      <c r="BC422">
        <f t="shared" si="805"/>
        <v>1.6702753441935832E-2</v>
      </c>
      <c r="BD422">
        <f t="shared" si="806"/>
        <v>215.80547361662158</v>
      </c>
      <c r="BE422">
        <f t="shared" si="807"/>
        <v>23.437480880595682</v>
      </c>
      <c r="BF422">
        <f t="shared" si="808"/>
        <v>-2.2004850822456867E-3</v>
      </c>
      <c r="BG422">
        <f t="shared" si="809"/>
        <v>23.435280395513438</v>
      </c>
      <c r="BH422" s="19">
        <f t="shared" si="810"/>
        <v>0.13920376343256108</v>
      </c>
      <c r="BI422">
        <f t="shared" si="811"/>
        <v>2.7936592223588379</v>
      </c>
      <c r="BJ422">
        <f t="shared" si="812"/>
        <v>10.214659222358838</v>
      </c>
      <c r="BK422">
        <f t="shared" si="813"/>
        <v>273.7431498253801</v>
      </c>
      <c r="BL422">
        <f t="shared" si="814"/>
        <v>4.7777192692330237</v>
      </c>
      <c r="BM422">
        <f t="shared" si="815"/>
        <v>239.47673851000249</v>
      </c>
      <c r="BN422">
        <f t="shared" si="816"/>
        <v>15.965115900666833</v>
      </c>
      <c r="BO422">
        <f t="shared" si="817"/>
        <v>15</v>
      </c>
      <c r="BP422">
        <f t="shared" si="818"/>
        <v>57</v>
      </c>
      <c r="BQ422">
        <f t="shared" si="819"/>
        <v>54</v>
      </c>
      <c r="BR422">
        <f t="shared" si="820"/>
        <v>-17.691830705083792</v>
      </c>
      <c r="BS422" t="str">
        <f t="shared" si="821"/>
        <v>NEGATIF</v>
      </c>
      <c r="BT422">
        <f t="shared" si="757"/>
        <v>-0.30878069650914208</v>
      </c>
      <c r="BU422">
        <f t="shared" si="758"/>
        <v>17</v>
      </c>
      <c r="BV422">
        <f t="shared" si="759"/>
        <v>-2082</v>
      </c>
      <c r="BW422">
        <f t="shared" si="760"/>
        <v>29</v>
      </c>
      <c r="BX422" t="str">
        <f t="shared" si="761"/>
        <v>NEGATIF</v>
      </c>
      <c r="BY422">
        <f t="shared" si="822"/>
        <v>-71.982512268126527</v>
      </c>
      <c r="BZ422">
        <f t="shared" si="823"/>
        <v>108.01748773187347</v>
      </c>
      <c r="CA422">
        <f t="shared" si="824"/>
        <v>1.4143105320426417</v>
      </c>
      <c r="CB422" t="str">
        <f t="shared" si="825"/>
        <v>POSITIF</v>
      </c>
      <c r="CC422">
        <f t="shared" si="826"/>
        <v>1</v>
      </c>
      <c r="CD422">
        <f t="shared" si="827"/>
        <v>24</v>
      </c>
      <c r="CE422">
        <f t="shared" si="828"/>
        <v>51</v>
      </c>
      <c r="CG422">
        <f t="shared" si="829"/>
        <v>4.179657568937043</v>
      </c>
      <c r="CH422">
        <f t="shared" si="830"/>
        <v>0.40902280402978841</v>
      </c>
      <c r="CI422">
        <f t="shared" si="831"/>
        <v>0.40906120973961463</v>
      </c>
    </row>
    <row r="423" spans="1:87">
      <c r="A423">
        <f t="shared" ref="A423:F423" si="974">A129</f>
        <v>7.0027777777777782</v>
      </c>
      <c r="B423">
        <f t="shared" si="974"/>
        <v>111.315</v>
      </c>
      <c r="C423">
        <f t="shared" si="974"/>
        <v>7</v>
      </c>
      <c r="D423">
        <f t="shared" si="974"/>
        <v>2013</v>
      </c>
      <c r="E423">
        <f t="shared" si="974"/>
        <v>12</v>
      </c>
      <c r="F423">
        <f t="shared" si="974"/>
        <v>3</v>
      </c>
      <c r="G423">
        <f t="shared" si="763"/>
        <v>0.12222152900771403</v>
      </c>
      <c r="H423">
        <f t="shared" ref="H423:J423" si="975">H129</f>
        <v>5</v>
      </c>
      <c r="I423">
        <f t="shared" si="975"/>
        <v>15</v>
      </c>
      <c r="J423">
        <f t="shared" si="975"/>
        <v>5.25</v>
      </c>
      <c r="L423">
        <f t="shared" ref="L423:M423" si="976">L129</f>
        <v>20</v>
      </c>
      <c r="M423">
        <f t="shared" si="976"/>
        <v>-13</v>
      </c>
      <c r="N423">
        <f t="shared" si="766"/>
        <v>2456629.4270833335</v>
      </c>
      <c r="O423">
        <f t="shared" si="767"/>
        <v>7.9270719030230497E-4</v>
      </c>
      <c r="P423">
        <f t="shared" si="768"/>
        <v>2456629.4278760408</v>
      </c>
      <c r="Q423">
        <f t="shared" si="769"/>
        <v>0.13920404862534716</v>
      </c>
      <c r="R423">
        <f t="shared" si="770"/>
        <v>239.82151131566843</v>
      </c>
      <c r="S423">
        <f t="shared" si="771"/>
        <v>322.96578015568957</v>
      </c>
      <c r="T423">
        <f t="shared" si="772"/>
        <v>4.1856749895672518</v>
      </c>
      <c r="U423">
        <f t="shared" si="773"/>
        <v>5.6368162349889479</v>
      </c>
      <c r="V423">
        <f t="shared" si="774"/>
        <v>215.8006029836738</v>
      </c>
      <c r="W423">
        <f t="shared" si="775"/>
        <v>3.7664310498542068</v>
      </c>
      <c r="X423">
        <f t="shared" si="776"/>
        <v>251.9187984258906</v>
      </c>
      <c r="Y423">
        <f t="shared" si="777"/>
        <v>4.3968124801996993</v>
      </c>
      <c r="Z423">
        <f t="shared" si="778"/>
        <v>328.7395066663039</v>
      </c>
      <c r="AA423">
        <f t="shared" si="779"/>
        <v>5.737586772708851</v>
      </c>
      <c r="AB423">
        <f t="shared" si="780"/>
        <v>-14376.708128132741</v>
      </c>
      <c r="AC423">
        <f t="shared" si="781"/>
        <v>54.673966650449394</v>
      </c>
      <c r="AD423">
        <f t="shared" si="782"/>
        <v>1864.4019059181408</v>
      </c>
      <c r="AE423">
        <f t="shared" si="783"/>
        <v>-603.49651430826736</v>
      </c>
      <c r="AF423">
        <f t="shared" si="784"/>
        <v>-144.2757565643015</v>
      </c>
      <c r="AG423">
        <f t="shared" si="785"/>
        <v>1101.7854906454163</v>
      </c>
      <c r="AH423">
        <f t="shared" si="786"/>
        <v>-12103.619035791306</v>
      </c>
      <c r="AI423">
        <f t="shared" si="787"/>
        <v>-3.3621163988309184</v>
      </c>
      <c r="AJ423">
        <f t="shared" si="788"/>
        <v>236.45939491683751</v>
      </c>
      <c r="AK423">
        <f t="shared" si="789"/>
        <v>4.126994988572358</v>
      </c>
      <c r="AL423">
        <f t="shared" si="790"/>
        <v>236</v>
      </c>
      <c r="AM423">
        <f t="shared" si="791"/>
        <v>27</v>
      </c>
      <c r="AN423">
        <f t="shared" si="792"/>
        <v>33</v>
      </c>
      <c r="AP423">
        <f t="shared" si="793"/>
        <v>1.7150971296631778</v>
      </c>
      <c r="AQ423">
        <f t="shared" si="794"/>
        <v>2.9934091904126558E-2</v>
      </c>
      <c r="AR423" t="str">
        <f t="shared" si="795"/>
        <v>POSITIF</v>
      </c>
      <c r="AS423">
        <f t="shared" si="796"/>
        <v>1</v>
      </c>
      <c r="AT423">
        <f t="shared" si="797"/>
        <v>42</v>
      </c>
      <c r="AU423">
        <f t="shared" si="798"/>
        <v>54</v>
      </c>
      <c r="AV423">
        <f t="shared" si="799"/>
        <v>1.00976576019477</v>
      </c>
      <c r="AW423" s="4">
        <f t="shared" si="800"/>
        <v>4.2073573341448754E-2</v>
      </c>
      <c r="AX423">
        <f t="shared" si="801"/>
        <v>1.7623737189302234E-2</v>
      </c>
      <c r="AY423">
        <f t="shared" si="802"/>
        <v>0.2751409153527099</v>
      </c>
      <c r="AZ423" s="4">
        <f t="shared" si="803"/>
        <v>1.1464204806362913E-2</v>
      </c>
      <c r="BA423">
        <f t="shared" si="804"/>
        <v>361917.00472607947</v>
      </c>
      <c r="BB423" t="s">
        <v>191</v>
      </c>
      <c r="BC423">
        <f t="shared" si="805"/>
        <v>1.6702753429957737E-2</v>
      </c>
      <c r="BD423">
        <f t="shared" si="806"/>
        <v>215.80492201491293</v>
      </c>
      <c r="BE423">
        <f t="shared" si="807"/>
        <v>23.437480876886987</v>
      </c>
      <c r="BF423">
        <f t="shared" si="808"/>
        <v>-2.2005329665759099E-3</v>
      </c>
      <c r="BG423">
        <f t="shared" si="809"/>
        <v>23.435280343920411</v>
      </c>
      <c r="BH423" s="19">
        <f t="shared" si="810"/>
        <v>0.13920404862534716</v>
      </c>
      <c r="BI423">
        <f t="shared" si="811"/>
        <v>3.0443437001667917</v>
      </c>
      <c r="BJ423">
        <f t="shared" si="812"/>
        <v>10.465343700166791</v>
      </c>
      <c r="BK423">
        <f t="shared" si="813"/>
        <v>277.50292791477887</v>
      </c>
      <c r="BL423">
        <f t="shared" si="814"/>
        <v>4.8433397760373733</v>
      </c>
      <c r="BM423">
        <f t="shared" si="815"/>
        <v>239.47722758772301</v>
      </c>
      <c r="BN423">
        <f t="shared" si="816"/>
        <v>15.9651485058482</v>
      </c>
      <c r="BO423">
        <f t="shared" si="817"/>
        <v>15</v>
      </c>
      <c r="BP423">
        <f t="shared" si="818"/>
        <v>57</v>
      </c>
      <c r="BQ423">
        <f t="shared" si="819"/>
        <v>54</v>
      </c>
      <c r="BR423">
        <f t="shared" si="820"/>
        <v>-17.690932671960883</v>
      </c>
      <c r="BS423" t="str">
        <f t="shared" si="821"/>
        <v>NEGATIF</v>
      </c>
      <c r="BT423">
        <f t="shared" si="757"/>
        <v>-0.30876502287435537</v>
      </c>
      <c r="BU423">
        <f t="shared" si="758"/>
        <v>17</v>
      </c>
      <c r="BV423">
        <f t="shared" si="759"/>
        <v>-2082</v>
      </c>
      <c r="BW423">
        <f t="shared" si="760"/>
        <v>32</v>
      </c>
      <c r="BX423" t="str">
        <f t="shared" si="761"/>
        <v>NEGATIF</v>
      </c>
      <c r="BY423">
        <f t="shared" si="822"/>
        <v>-71.459681524600228</v>
      </c>
      <c r="BZ423">
        <f t="shared" si="823"/>
        <v>108.54031847539977</v>
      </c>
      <c r="CA423">
        <f t="shared" si="824"/>
        <v>4.9579877110187498</v>
      </c>
      <c r="CB423" t="str">
        <f t="shared" si="825"/>
        <v>POSITIF</v>
      </c>
      <c r="CC423">
        <f t="shared" si="826"/>
        <v>4</v>
      </c>
      <c r="CD423">
        <f t="shared" si="827"/>
        <v>57</v>
      </c>
      <c r="CE423">
        <f t="shared" si="828"/>
        <v>28</v>
      </c>
      <c r="CG423">
        <f t="shared" si="829"/>
        <v>4.1796661049535642</v>
      </c>
      <c r="CH423">
        <f t="shared" si="830"/>
        <v>0.40902280312932027</v>
      </c>
      <c r="CI423">
        <f t="shared" si="831"/>
        <v>0.40906120967488568</v>
      </c>
    </row>
    <row r="424" spans="1:87">
      <c r="A424">
        <f t="shared" ref="A424:F424" si="977">A130</f>
        <v>7.0027777777777782</v>
      </c>
      <c r="B424">
        <f t="shared" si="977"/>
        <v>111.315</v>
      </c>
      <c r="C424">
        <f t="shared" si="977"/>
        <v>7</v>
      </c>
      <c r="D424">
        <f t="shared" si="977"/>
        <v>2013</v>
      </c>
      <c r="E424">
        <f t="shared" si="977"/>
        <v>12</v>
      </c>
      <c r="F424">
        <f t="shared" si="977"/>
        <v>3</v>
      </c>
      <c r="G424">
        <f t="shared" si="763"/>
        <v>0.12222152900771403</v>
      </c>
      <c r="H424">
        <f t="shared" ref="H424:J424" si="978">H130</f>
        <v>5</v>
      </c>
      <c r="I424">
        <f t="shared" si="978"/>
        <v>30</v>
      </c>
      <c r="J424">
        <f t="shared" si="978"/>
        <v>5.5</v>
      </c>
      <c r="L424">
        <f t="shared" ref="L424:M424" si="979">L130</f>
        <v>20</v>
      </c>
      <c r="M424">
        <f t="shared" si="979"/>
        <v>-13</v>
      </c>
      <c r="N424">
        <f t="shared" si="766"/>
        <v>2456629.4375</v>
      </c>
      <c r="O424">
        <f t="shared" si="767"/>
        <v>7.9270719030230497E-4</v>
      </c>
      <c r="P424">
        <f t="shared" si="768"/>
        <v>2456629.4382927073</v>
      </c>
      <c r="Q424">
        <f t="shared" si="769"/>
        <v>0.13920433381813324</v>
      </c>
      <c r="R424">
        <f t="shared" si="770"/>
        <v>239.82151131566843</v>
      </c>
      <c r="S424">
        <f t="shared" si="771"/>
        <v>323.10187382495496</v>
      </c>
      <c r="T424">
        <f t="shared" si="772"/>
        <v>4.1856749895672518</v>
      </c>
      <c r="U424">
        <f t="shared" si="773"/>
        <v>5.639191517608749</v>
      </c>
      <c r="V424">
        <f t="shared" si="774"/>
        <v>215.80005138032811</v>
      </c>
      <c r="W424">
        <f t="shared" si="775"/>
        <v>3.7664214225596595</v>
      </c>
      <c r="X424">
        <f t="shared" si="776"/>
        <v>251.92906558550294</v>
      </c>
      <c r="Y424">
        <f t="shared" si="777"/>
        <v>4.3969916759397627</v>
      </c>
      <c r="Z424">
        <f t="shared" si="778"/>
        <v>328.74977333566949</v>
      </c>
      <c r="AA424">
        <f t="shared" si="779"/>
        <v>5.7377659598924939</v>
      </c>
      <c r="AB424">
        <f t="shared" si="780"/>
        <v>-14333.741297134911</v>
      </c>
      <c r="AC424">
        <f t="shared" si="781"/>
        <v>53.51698527468092</v>
      </c>
      <c r="AD424">
        <f t="shared" si="782"/>
        <v>1833.9654868190103</v>
      </c>
      <c r="AE424">
        <f t="shared" si="783"/>
        <v>-600.52454787605961</v>
      </c>
      <c r="AF424">
        <f t="shared" si="784"/>
        <v>-144.9812002111436</v>
      </c>
      <c r="AG424">
        <f t="shared" si="785"/>
        <v>1089.4448722084485</v>
      </c>
      <c r="AH424">
        <f t="shared" si="786"/>
        <v>-12102.319700919974</v>
      </c>
      <c r="AI424">
        <f t="shared" si="787"/>
        <v>-3.3617554724777707</v>
      </c>
      <c r="AJ424">
        <f t="shared" si="788"/>
        <v>236.45975584319066</v>
      </c>
      <c r="AK424">
        <f t="shared" si="789"/>
        <v>4.1270012879255775</v>
      </c>
      <c r="AL424">
        <f t="shared" si="790"/>
        <v>236</v>
      </c>
      <c r="AM424">
        <f t="shared" si="791"/>
        <v>27</v>
      </c>
      <c r="AN424">
        <f t="shared" si="792"/>
        <v>35</v>
      </c>
      <c r="AP424">
        <f t="shared" si="793"/>
        <v>1.7173754447768141</v>
      </c>
      <c r="AQ424">
        <f t="shared" si="794"/>
        <v>2.9973856004257459E-2</v>
      </c>
      <c r="AR424" t="str">
        <f t="shared" si="795"/>
        <v>POSITIF</v>
      </c>
      <c r="AS424">
        <f t="shared" si="796"/>
        <v>1</v>
      </c>
      <c r="AT424">
        <f t="shared" si="797"/>
        <v>43</v>
      </c>
      <c r="AU424">
        <f t="shared" si="798"/>
        <v>2</v>
      </c>
      <c r="AV424">
        <f t="shared" si="799"/>
        <v>1.0098586685973292</v>
      </c>
      <c r="AW424" s="4">
        <f t="shared" si="800"/>
        <v>4.2077444524888714E-2</v>
      </c>
      <c r="AX424">
        <f t="shared" si="801"/>
        <v>1.7625358746829661E-2</v>
      </c>
      <c r="AY424">
        <f t="shared" si="802"/>
        <v>0.27516622860201673</v>
      </c>
      <c r="AZ424" s="4">
        <f t="shared" si="803"/>
        <v>1.146525952508403E-2</v>
      </c>
      <c r="BA424">
        <f t="shared" si="804"/>
        <v>361883.71130562073</v>
      </c>
      <c r="BB424" t="s">
        <v>191</v>
      </c>
      <c r="BC424">
        <f t="shared" si="805"/>
        <v>1.6702753417979638E-2</v>
      </c>
      <c r="BD424">
        <f t="shared" si="806"/>
        <v>215.80437041320428</v>
      </c>
      <c r="BE424">
        <f t="shared" si="807"/>
        <v>23.437480873178291</v>
      </c>
      <c r="BF424">
        <f t="shared" si="808"/>
        <v>-2.2005808342949701E-3</v>
      </c>
      <c r="BG424">
        <f t="shared" si="809"/>
        <v>23.435280292343997</v>
      </c>
      <c r="BH424" s="19">
        <f t="shared" si="810"/>
        <v>0.13920433381813324</v>
      </c>
      <c r="BI424">
        <f t="shared" si="811"/>
        <v>3.2950281779902677</v>
      </c>
      <c r="BJ424">
        <f t="shared" si="812"/>
        <v>10.716028177990268</v>
      </c>
      <c r="BK424">
        <f t="shared" si="813"/>
        <v>281.26287146257761</v>
      </c>
      <c r="BL424">
        <f t="shared" si="814"/>
        <v>4.9089631706355785</v>
      </c>
      <c r="BM424">
        <f t="shared" si="815"/>
        <v>239.47755120727641</v>
      </c>
      <c r="BN424">
        <f t="shared" si="816"/>
        <v>15.965170080485093</v>
      </c>
      <c r="BO424">
        <f t="shared" si="817"/>
        <v>15</v>
      </c>
      <c r="BP424">
        <f t="shared" si="818"/>
        <v>57</v>
      </c>
      <c r="BQ424">
        <f t="shared" si="819"/>
        <v>54</v>
      </c>
      <c r="BR424">
        <f t="shared" si="820"/>
        <v>-17.688798958346943</v>
      </c>
      <c r="BS424" t="str">
        <f t="shared" si="821"/>
        <v>NEGATIF</v>
      </c>
      <c r="BT424">
        <f t="shared" si="757"/>
        <v>-0.30872778254649746</v>
      </c>
      <c r="BU424">
        <f t="shared" si="758"/>
        <v>17</v>
      </c>
      <c r="BV424">
        <f t="shared" si="759"/>
        <v>-2082</v>
      </c>
      <c r="BW424">
        <f t="shared" si="760"/>
        <v>40</v>
      </c>
      <c r="BX424" t="str">
        <f t="shared" si="761"/>
        <v>NEGATIF</v>
      </c>
      <c r="BY424">
        <f t="shared" si="822"/>
        <v>-70.861102919662571</v>
      </c>
      <c r="BZ424">
        <f t="shared" si="823"/>
        <v>109.13889708033743</v>
      </c>
      <c r="CA424">
        <f t="shared" si="824"/>
        <v>8.4904302132403213</v>
      </c>
      <c r="CB424" t="str">
        <f t="shared" si="825"/>
        <v>POSITIF</v>
      </c>
      <c r="CC424">
        <f t="shared" si="826"/>
        <v>8</v>
      </c>
      <c r="CD424">
        <f t="shared" si="827"/>
        <v>29</v>
      </c>
      <c r="CE424">
        <f t="shared" si="828"/>
        <v>25</v>
      </c>
      <c r="CG424">
        <f t="shared" si="829"/>
        <v>4.1796717531802949</v>
      </c>
      <c r="CH424">
        <f t="shared" si="830"/>
        <v>0.409022802229142</v>
      </c>
      <c r="CI424">
        <f t="shared" si="831"/>
        <v>0.40906120961015674</v>
      </c>
    </row>
    <row r="425" spans="1:87">
      <c r="A425">
        <f t="shared" ref="A425:F425" si="980">A131</f>
        <v>7.0027777777777782</v>
      </c>
      <c r="B425">
        <f t="shared" si="980"/>
        <v>111.315</v>
      </c>
      <c r="C425">
        <f t="shared" si="980"/>
        <v>7</v>
      </c>
      <c r="D425">
        <f t="shared" si="980"/>
        <v>2013</v>
      </c>
      <c r="E425">
        <f t="shared" si="980"/>
        <v>12</v>
      </c>
      <c r="F425">
        <f t="shared" si="980"/>
        <v>3</v>
      </c>
      <c r="G425">
        <f t="shared" si="763"/>
        <v>0.12222152900771403</v>
      </c>
      <c r="H425">
        <f t="shared" ref="H425:J425" si="981">H131</f>
        <v>5</v>
      </c>
      <c r="I425">
        <f t="shared" si="981"/>
        <v>45</v>
      </c>
      <c r="J425">
        <f t="shared" si="981"/>
        <v>5.75</v>
      </c>
      <c r="L425">
        <f t="shared" ref="L425:M425" si="982">L131</f>
        <v>20</v>
      </c>
      <c r="M425">
        <f t="shared" si="982"/>
        <v>-13</v>
      </c>
      <c r="N425">
        <f t="shared" si="766"/>
        <v>2456629.447916667</v>
      </c>
      <c r="O425">
        <f t="shared" si="767"/>
        <v>7.9270719030230497E-4</v>
      </c>
      <c r="P425">
        <f t="shared" si="768"/>
        <v>2456629.4487093743</v>
      </c>
      <c r="Q425">
        <f t="shared" si="769"/>
        <v>0.13920461901093206</v>
      </c>
      <c r="R425">
        <f t="shared" si="770"/>
        <v>239.82151131566843</v>
      </c>
      <c r="S425">
        <f t="shared" si="771"/>
        <v>323.23796750028851</v>
      </c>
      <c r="T425">
        <f t="shared" si="772"/>
        <v>4.1856749895672518</v>
      </c>
      <c r="U425">
        <f t="shared" si="773"/>
        <v>5.6415668003344592</v>
      </c>
      <c r="V425">
        <f t="shared" si="774"/>
        <v>215.79949977695782</v>
      </c>
      <c r="W425">
        <f t="shared" si="775"/>
        <v>3.7664117952646827</v>
      </c>
      <c r="X425">
        <f t="shared" si="776"/>
        <v>251.93933274557367</v>
      </c>
      <c r="Y425">
        <f t="shared" si="777"/>
        <v>4.3971708716878259</v>
      </c>
      <c r="Z425">
        <f t="shared" si="778"/>
        <v>328.76004000549437</v>
      </c>
      <c r="AA425">
        <f t="shared" si="779"/>
        <v>5.7379451470841536</v>
      </c>
      <c r="AB425">
        <f t="shared" si="780"/>
        <v>-14290.697773428941</v>
      </c>
      <c r="AC425">
        <f t="shared" si="781"/>
        <v>52.354362426636321</v>
      </c>
      <c r="AD425">
        <f t="shared" si="782"/>
        <v>1802.7557867745318</v>
      </c>
      <c r="AE425">
        <f t="shared" si="783"/>
        <v>-597.48928387301896</v>
      </c>
      <c r="AF425">
        <f t="shared" si="784"/>
        <v>-145.69085656250587</v>
      </c>
      <c r="AG425">
        <f t="shared" si="785"/>
        <v>1077.0955981159502</v>
      </c>
      <c r="AH425">
        <f t="shared" si="786"/>
        <v>-12101.672166547349</v>
      </c>
      <c r="AI425">
        <f t="shared" si="787"/>
        <v>-3.361575601818708</v>
      </c>
      <c r="AJ425">
        <f t="shared" si="788"/>
        <v>236.45993571384972</v>
      </c>
      <c r="AK425">
        <f t="shared" si="789"/>
        <v>4.1270044272608057</v>
      </c>
      <c r="AL425">
        <f t="shared" si="790"/>
        <v>236</v>
      </c>
      <c r="AM425">
        <f t="shared" si="791"/>
        <v>27</v>
      </c>
      <c r="AN425">
        <f t="shared" si="792"/>
        <v>35</v>
      </c>
      <c r="AP425">
        <f t="shared" si="793"/>
        <v>1.7153515617715587</v>
      </c>
      <c r="AQ425">
        <f t="shared" si="794"/>
        <v>2.9938532582140596E-2</v>
      </c>
      <c r="AR425" t="str">
        <f t="shared" si="795"/>
        <v>POSITIF</v>
      </c>
      <c r="AS425">
        <f t="shared" si="796"/>
        <v>1</v>
      </c>
      <c r="AT425">
        <f t="shared" si="797"/>
        <v>42</v>
      </c>
      <c r="AU425">
        <f t="shared" si="798"/>
        <v>55</v>
      </c>
      <c r="AV425">
        <f t="shared" si="799"/>
        <v>1.0099512537376318</v>
      </c>
      <c r="AW425" s="4">
        <f t="shared" si="800"/>
        <v>4.2081302239067996E-2</v>
      </c>
      <c r="AX425">
        <f t="shared" si="801"/>
        <v>1.7626974662366363E-2</v>
      </c>
      <c r="AY425">
        <f t="shared" si="802"/>
        <v>0.27519145377662019</v>
      </c>
      <c r="AZ425" s="4">
        <f t="shared" si="803"/>
        <v>1.1466310574025841E-2</v>
      </c>
      <c r="BA425">
        <f t="shared" si="804"/>
        <v>361850.53981903195</v>
      </c>
      <c r="BB425" t="s">
        <v>191</v>
      </c>
      <c r="BC425">
        <f t="shared" si="805"/>
        <v>1.6702753406001542E-2</v>
      </c>
      <c r="BD425">
        <f t="shared" si="806"/>
        <v>215.80381881147096</v>
      </c>
      <c r="BE425">
        <f t="shared" si="807"/>
        <v>23.437480869469596</v>
      </c>
      <c r="BF425">
        <f t="shared" si="808"/>
        <v>-2.2006286854006959E-3</v>
      </c>
      <c r="BG425">
        <f t="shared" si="809"/>
        <v>23.435280240784195</v>
      </c>
      <c r="BH425" s="19">
        <f t="shared" si="810"/>
        <v>0.13920461901093206</v>
      </c>
      <c r="BI425">
        <f t="shared" si="811"/>
        <v>3.5457126670206587</v>
      </c>
      <c r="BJ425">
        <f t="shared" si="812"/>
        <v>10.966712667020659</v>
      </c>
      <c r="BK425">
        <f t="shared" si="813"/>
        <v>285.02297752068978</v>
      </c>
      <c r="BL425">
        <f t="shared" si="814"/>
        <v>4.9745894015738212</v>
      </c>
      <c r="BM425">
        <f t="shared" si="815"/>
        <v>239.47771248462013</v>
      </c>
      <c r="BN425">
        <f t="shared" si="816"/>
        <v>15.965180832308009</v>
      </c>
      <c r="BO425">
        <f t="shared" si="817"/>
        <v>15</v>
      </c>
      <c r="BP425">
        <f t="shared" si="818"/>
        <v>57</v>
      </c>
      <c r="BQ425">
        <f t="shared" si="819"/>
        <v>54</v>
      </c>
      <c r="BR425">
        <f t="shared" si="820"/>
        <v>-17.690809697177627</v>
      </c>
      <c r="BS425" t="str">
        <f t="shared" si="821"/>
        <v>NEGATIF</v>
      </c>
      <c r="BT425">
        <f t="shared" si="757"/>
        <v>-0.30876287655949058</v>
      </c>
      <c r="BU425">
        <f t="shared" si="758"/>
        <v>17</v>
      </c>
      <c r="BV425">
        <f t="shared" si="759"/>
        <v>-2082</v>
      </c>
      <c r="BW425">
        <f t="shared" si="760"/>
        <v>33</v>
      </c>
      <c r="BX425" t="str">
        <f t="shared" si="761"/>
        <v>NEGATIF</v>
      </c>
      <c r="BY425">
        <f t="shared" si="822"/>
        <v>-70.175369801463177</v>
      </c>
      <c r="BZ425">
        <f t="shared" si="823"/>
        <v>109.82463019853682</v>
      </c>
      <c r="CA425">
        <f t="shared" si="824"/>
        <v>12.008576051154344</v>
      </c>
      <c r="CB425" t="str">
        <f t="shared" si="825"/>
        <v>POSITIF</v>
      </c>
      <c r="CC425">
        <f t="shared" si="826"/>
        <v>12</v>
      </c>
      <c r="CD425">
        <f t="shared" si="827"/>
        <v>0</v>
      </c>
      <c r="CE425">
        <f t="shared" si="828"/>
        <v>30</v>
      </c>
      <c r="CG425">
        <f t="shared" si="829"/>
        <v>4.1796745680009515</v>
      </c>
      <c r="CH425">
        <f t="shared" si="830"/>
        <v>0.40902280132925373</v>
      </c>
      <c r="CI425">
        <f t="shared" si="831"/>
        <v>0.4090612095454278</v>
      </c>
    </row>
    <row r="426" spans="1:87">
      <c r="A426">
        <f t="shared" ref="A426:F426" si="983">A132</f>
        <v>7.0027777777777782</v>
      </c>
      <c r="B426">
        <f t="shared" si="983"/>
        <v>111.315</v>
      </c>
      <c r="C426">
        <f t="shared" si="983"/>
        <v>7</v>
      </c>
      <c r="D426">
        <f t="shared" si="983"/>
        <v>2013</v>
      </c>
      <c r="E426">
        <f t="shared" si="983"/>
        <v>12</v>
      </c>
      <c r="F426">
        <f t="shared" si="983"/>
        <v>3</v>
      </c>
      <c r="G426">
        <f t="shared" si="763"/>
        <v>0.12222152900771403</v>
      </c>
      <c r="H426">
        <f t="shared" ref="H426:J426" si="984">H132</f>
        <v>6</v>
      </c>
      <c r="I426">
        <f t="shared" si="984"/>
        <v>0</v>
      </c>
      <c r="J426">
        <f t="shared" si="984"/>
        <v>6</v>
      </c>
      <c r="L426">
        <f t="shared" ref="L426:M426" si="985">L132</f>
        <v>20</v>
      </c>
      <c r="M426">
        <f t="shared" si="985"/>
        <v>-13</v>
      </c>
      <c r="N426">
        <f t="shared" si="766"/>
        <v>2456629.4583333335</v>
      </c>
      <c r="O426">
        <f t="shared" si="767"/>
        <v>7.9270719030230497E-4</v>
      </c>
      <c r="P426">
        <f t="shared" si="768"/>
        <v>2456629.4591260408</v>
      </c>
      <c r="Q426">
        <f t="shared" si="769"/>
        <v>0.13920490420371814</v>
      </c>
      <c r="R426">
        <f t="shared" si="770"/>
        <v>239.82151131566843</v>
      </c>
      <c r="S426">
        <f t="shared" si="771"/>
        <v>323.3740611695539</v>
      </c>
      <c r="T426">
        <f t="shared" si="772"/>
        <v>4.1856749895672518</v>
      </c>
      <c r="U426">
        <f t="shared" si="773"/>
        <v>5.6439420829542604</v>
      </c>
      <c r="V426">
        <f t="shared" si="774"/>
        <v>215.79894817361219</v>
      </c>
      <c r="W426">
        <f t="shared" si="775"/>
        <v>3.7664021679701367</v>
      </c>
      <c r="X426">
        <f t="shared" si="776"/>
        <v>251.94959990518601</v>
      </c>
      <c r="Y426">
        <f t="shared" si="777"/>
        <v>4.3973500674278894</v>
      </c>
      <c r="Z426">
        <f t="shared" si="778"/>
        <v>328.77030667485997</v>
      </c>
      <c r="AA426">
        <f t="shared" si="779"/>
        <v>5.7381243342677966</v>
      </c>
      <c r="AB426">
        <f t="shared" si="780"/>
        <v>-14247.577803703325</v>
      </c>
      <c r="AC426">
        <f t="shared" si="781"/>
        <v>51.186220766434012</v>
      </c>
      <c r="AD426">
        <f t="shared" si="782"/>
        <v>1770.7859679369678</v>
      </c>
      <c r="AE426">
        <f t="shared" si="783"/>
        <v>-594.39104249839102</v>
      </c>
      <c r="AF426">
        <f t="shared" si="784"/>
        <v>-146.40470717051738</v>
      </c>
      <c r="AG426">
        <f t="shared" si="785"/>
        <v>1064.7377629565258</v>
      </c>
      <c r="AH426">
        <f t="shared" si="786"/>
        <v>-12101.663601712306</v>
      </c>
      <c r="AI426">
        <f t="shared" si="787"/>
        <v>-3.3615732226978627</v>
      </c>
      <c r="AJ426">
        <f t="shared" si="788"/>
        <v>236.45993809297056</v>
      </c>
      <c r="AK426">
        <f t="shared" si="789"/>
        <v>4.1270044687842979</v>
      </c>
      <c r="AL426">
        <f t="shared" si="790"/>
        <v>236</v>
      </c>
      <c r="AM426">
        <f t="shared" si="791"/>
        <v>27</v>
      </c>
      <c r="AN426">
        <f t="shared" si="792"/>
        <v>35</v>
      </c>
      <c r="AP426">
        <f t="shared" si="793"/>
        <v>1.7028813441011581</v>
      </c>
      <c r="AQ426">
        <f t="shared" si="794"/>
        <v>2.9720886225351729E-2</v>
      </c>
      <c r="AR426" t="str">
        <f t="shared" si="795"/>
        <v>POSITIF</v>
      </c>
      <c r="AS426">
        <f t="shared" si="796"/>
        <v>1</v>
      </c>
      <c r="AT426">
        <f t="shared" si="797"/>
        <v>42</v>
      </c>
      <c r="AU426">
        <f t="shared" si="798"/>
        <v>10</v>
      </c>
      <c r="AV426">
        <f t="shared" si="799"/>
        <v>1.0100435148564197</v>
      </c>
      <c r="AW426" s="4">
        <f t="shared" si="800"/>
        <v>4.208514645235082E-2</v>
      </c>
      <c r="AX426">
        <f t="shared" si="801"/>
        <v>1.7628584922660787E-2</v>
      </c>
      <c r="AY426">
        <f t="shared" si="802"/>
        <v>0.27521659066966431</v>
      </c>
      <c r="AZ426" s="4">
        <f t="shared" si="803"/>
        <v>1.1467357944569346E-2</v>
      </c>
      <c r="BA426">
        <f t="shared" si="804"/>
        <v>361817.49047288246</v>
      </c>
      <c r="BB426" t="s">
        <v>191</v>
      </c>
      <c r="BC426">
        <f t="shared" si="805"/>
        <v>1.6702753394023443E-2</v>
      </c>
      <c r="BD426">
        <f t="shared" si="806"/>
        <v>215.80326720976231</v>
      </c>
      <c r="BE426">
        <f t="shared" si="807"/>
        <v>23.4374808657609</v>
      </c>
      <c r="BF426">
        <f t="shared" si="808"/>
        <v>-2.2006765198845143E-3</v>
      </c>
      <c r="BG426">
        <f t="shared" si="809"/>
        <v>23.435280189241016</v>
      </c>
      <c r="BH426" s="19">
        <f t="shared" si="810"/>
        <v>0.13920490420371814</v>
      </c>
      <c r="BI426">
        <f t="shared" si="811"/>
        <v>3.7963971448286125</v>
      </c>
      <c r="BJ426">
        <f t="shared" si="812"/>
        <v>11.217397144828613</v>
      </c>
      <c r="BK426">
        <f t="shared" si="813"/>
        <v>288.78324255699931</v>
      </c>
      <c r="BL426">
        <f t="shared" si="814"/>
        <v>5.0402184072050469</v>
      </c>
      <c r="BM426">
        <f t="shared" si="815"/>
        <v>239.47771461542987</v>
      </c>
      <c r="BN426">
        <f t="shared" si="816"/>
        <v>15.965180974361992</v>
      </c>
      <c r="BO426">
        <f t="shared" si="817"/>
        <v>15</v>
      </c>
      <c r="BP426">
        <f t="shared" si="818"/>
        <v>57</v>
      </c>
      <c r="BQ426">
        <f t="shared" si="819"/>
        <v>54</v>
      </c>
      <c r="BR426">
        <f t="shared" si="820"/>
        <v>-17.702944155843376</v>
      </c>
      <c r="BS426" t="str">
        <f t="shared" si="821"/>
        <v>NEGATIF</v>
      </c>
      <c r="BT426">
        <f t="shared" si="757"/>
        <v>-0.3089746628161551</v>
      </c>
      <c r="BU426">
        <f t="shared" si="758"/>
        <v>17</v>
      </c>
      <c r="BV426">
        <f t="shared" si="759"/>
        <v>-2083</v>
      </c>
      <c r="BW426">
        <f t="shared" si="760"/>
        <v>49</v>
      </c>
      <c r="BX426" t="str">
        <f t="shared" si="761"/>
        <v>NEGATIF</v>
      </c>
      <c r="BY426">
        <f t="shared" si="822"/>
        <v>-69.388611867610138</v>
      </c>
      <c r="BZ426">
        <f t="shared" si="823"/>
        <v>110.61138813238986</v>
      </c>
      <c r="CA426">
        <f t="shared" si="824"/>
        <v>15.50843186644145</v>
      </c>
      <c r="CB426" t="str">
        <f t="shared" si="825"/>
        <v>POSITIF</v>
      </c>
      <c r="CC426">
        <f t="shared" si="826"/>
        <v>15</v>
      </c>
      <c r="CD426">
        <f t="shared" si="827"/>
        <v>30</v>
      </c>
      <c r="CE426">
        <f t="shared" si="828"/>
        <v>30</v>
      </c>
      <c r="CG426">
        <f t="shared" si="829"/>
        <v>4.1796746051905975</v>
      </c>
      <c r="CH426">
        <f t="shared" si="830"/>
        <v>0.40902280042965555</v>
      </c>
      <c r="CI426">
        <f t="shared" si="831"/>
        <v>0.40906120948069885</v>
      </c>
    </row>
    <row r="427" spans="1:87">
      <c r="A427">
        <f t="shared" ref="A427:F427" si="986">A133</f>
        <v>7.0027777777777782</v>
      </c>
      <c r="B427">
        <f t="shared" si="986"/>
        <v>111.315</v>
      </c>
      <c r="C427">
        <f t="shared" si="986"/>
        <v>7</v>
      </c>
      <c r="D427">
        <f t="shared" si="986"/>
        <v>2013</v>
      </c>
      <c r="E427">
        <f t="shared" si="986"/>
        <v>12</v>
      </c>
      <c r="F427">
        <f t="shared" si="986"/>
        <v>3</v>
      </c>
      <c r="G427">
        <f t="shared" si="763"/>
        <v>0.12222152900771403</v>
      </c>
      <c r="H427">
        <f t="shared" ref="H427:J427" si="987">H133</f>
        <v>6</v>
      </c>
      <c r="I427">
        <f t="shared" si="987"/>
        <v>15</v>
      </c>
      <c r="J427">
        <f t="shared" si="987"/>
        <v>6.25</v>
      </c>
      <c r="L427">
        <f t="shared" ref="L427:M427" si="988">L133</f>
        <v>20</v>
      </c>
      <c r="M427">
        <f t="shared" si="988"/>
        <v>-13</v>
      </c>
      <c r="N427">
        <f t="shared" si="766"/>
        <v>2456629.46875</v>
      </c>
      <c r="O427">
        <f t="shared" si="767"/>
        <v>7.9270719030230497E-4</v>
      </c>
      <c r="P427">
        <f t="shared" si="768"/>
        <v>2456629.4695427073</v>
      </c>
      <c r="Q427">
        <f t="shared" si="769"/>
        <v>0.13920518939650423</v>
      </c>
      <c r="R427">
        <f t="shared" si="770"/>
        <v>239.82151131566843</v>
      </c>
      <c r="S427">
        <f t="shared" si="771"/>
        <v>323.51015483881929</v>
      </c>
      <c r="T427">
        <f t="shared" si="772"/>
        <v>4.1856749895672518</v>
      </c>
      <c r="U427">
        <f t="shared" si="773"/>
        <v>5.6463173655740624</v>
      </c>
      <c r="V427">
        <f t="shared" si="774"/>
        <v>215.7983965702665</v>
      </c>
      <c r="W427">
        <f t="shared" si="775"/>
        <v>3.7663925406755894</v>
      </c>
      <c r="X427">
        <f t="shared" si="776"/>
        <v>251.95986706479835</v>
      </c>
      <c r="Y427">
        <f t="shared" si="777"/>
        <v>4.3975292631679519</v>
      </c>
      <c r="Z427">
        <f t="shared" si="778"/>
        <v>328.78057334422556</v>
      </c>
      <c r="AA427">
        <f t="shared" si="779"/>
        <v>5.7383035214514404</v>
      </c>
      <c r="AB427">
        <f t="shared" si="780"/>
        <v>-14204.381629321886</v>
      </c>
      <c r="AC427">
        <f t="shared" si="781"/>
        <v>50.012683380357814</v>
      </c>
      <c r="AD427">
        <f t="shared" si="782"/>
        <v>1738.0695087948102</v>
      </c>
      <c r="AE427">
        <f t="shared" si="783"/>
        <v>-591.23015018351623</v>
      </c>
      <c r="AF427">
        <f t="shared" si="784"/>
        <v>-147.12273357267131</v>
      </c>
      <c r="AG427">
        <f t="shared" si="785"/>
        <v>1052.3714597337955</v>
      </c>
      <c r="AH427">
        <f t="shared" si="786"/>
        <v>-12102.280861169111</v>
      </c>
      <c r="AI427">
        <f t="shared" si="787"/>
        <v>-3.3617446836580864</v>
      </c>
      <c r="AJ427">
        <f t="shared" si="788"/>
        <v>236.45976663201034</v>
      </c>
      <c r="AK427">
        <f t="shared" si="789"/>
        <v>4.1270014762260034</v>
      </c>
      <c r="AL427">
        <f t="shared" si="790"/>
        <v>236</v>
      </c>
      <c r="AM427">
        <f t="shared" si="791"/>
        <v>27</v>
      </c>
      <c r="AN427">
        <f t="shared" si="792"/>
        <v>35</v>
      </c>
      <c r="AP427">
        <f t="shared" si="793"/>
        <v>1.709163778276265</v>
      </c>
      <c r="AQ427">
        <f t="shared" si="794"/>
        <v>2.9830535386747157E-2</v>
      </c>
      <c r="AR427" t="str">
        <f t="shared" si="795"/>
        <v>POSITIF</v>
      </c>
      <c r="AS427">
        <f t="shared" si="796"/>
        <v>1</v>
      </c>
      <c r="AT427">
        <f t="shared" si="797"/>
        <v>42</v>
      </c>
      <c r="AU427">
        <f t="shared" si="798"/>
        <v>32</v>
      </c>
      <c r="AV427">
        <f t="shared" si="799"/>
        <v>1.0101354512090746</v>
      </c>
      <c r="AW427" s="4">
        <f t="shared" si="800"/>
        <v>4.2088977133711437E-2</v>
      </c>
      <c r="AX427">
        <f t="shared" si="801"/>
        <v>1.7630189514716888E-2</v>
      </c>
      <c r="AY427">
        <f t="shared" si="802"/>
        <v>0.27524163907828197</v>
      </c>
      <c r="AZ427" s="4">
        <f t="shared" si="803"/>
        <v>1.146840162826175E-2</v>
      </c>
      <c r="BA427">
        <f t="shared" si="804"/>
        <v>361784.563468559</v>
      </c>
      <c r="BB427" t="s">
        <v>191</v>
      </c>
      <c r="BC427">
        <f t="shared" si="805"/>
        <v>1.6702753382045347E-2</v>
      </c>
      <c r="BD427">
        <f t="shared" si="806"/>
        <v>215.80271560805366</v>
      </c>
      <c r="BE427">
        <f t="shared" si="807"/>
        <v>23.437480862052205</v>
      </c>
      <c r="BF427">
        <f t="shared" si="808"/>
        <v>-2.200724337744269E-3</v>
      </c>
      <c r="BG427">
        <f t="shared" si="809"/>
        <v>23.435280137714461</v>
      </c>
      <c r="BH427" s="19">
        <f t="shared" si="810"/>
        <v>0.13920518939650423</v>
      </c>
      <c r="BI427">
        <f t="shared" si="811"/>
        <v>4.0470816226365667</v>
      </c>
      <c r="BJ427">
        <f t="shared" si="812"/>
        <v>11.468081622636568</v>
      </c>
      <c r="BK427">
        <f t="shared" si="813"/>
        <v>292.54366346579121</v>
      </c>
      <c r="BL427">
        <f t="shared" si="814"/>
        <v>5.1058501333243029</v>
      </c>
      <c r="BM427">
        <f t="shared" si="815"/>
        <v>239.47756087375731</v>
      </c>
      <c r="BN427">
        <f t="shared" si="816"/>
        <v>15.965170724917154</v>
      </c>
      <c r="BO427">
        <f t="shared" si="817"/>
        <v>15</v>
      </c>
      <c r="BP427">
        <f t="shared" si="818"/>
        <v>57</v>
      </c>
      <c r="BQ427">
        <f t="shared" si="819"/>
        <v>54</v>
      </c>
      <c r="BR427">
        <f t="shared" si="820"/>
        <v>-17.696791562755763</v>
      </c>
      <c r="BS427" t="str">
        <f t="shared" si="821"/>
        <v>NEGATIF</v>
      </c>
      <c r="BT427">
        <f t="shared" si="757"/>
        <v>-0.30886727980924078</v>
      </c>
      <c r="BU427">
        <f t="shared" si="758"/>
        <v>17</v>
      </c>
      <c r="BV427">
        <f t="shared" si="759"/>
        <v>-2082</v>
      </c>
      <c r="BW427">
        <f t="shared" si="760"/>
        <v>11</v>
      </c>
      <c r="BX427" t="str">
        <f t="shared" si="761"/>
        <v>NEGATIF</v>
      </c>
      <c r="BY427">
        <f t="shared" si="822"/>
        <v>-68.519898108650366</v>
      </c>
      <c r="BZ427">
        <f t="shared" si="823"/>
        <v>111.48010189134963</v>
      </c>
      <c r="CA427">
        <f t="shared" si="824"/>
        <v>18.993436867771841</v>
      </c>
      <c r="CB427" t="str">
        <f t="shared" si="825"/>
        <v>POSITIF</v>
      </c>
      <c r="CC427">
        <f t="shared" si="826"/>
        <v>18</v>
      </c>
      <c r="CD427">
        <f t="shared" si="827"/>
        <v>59</v>
      </c>
      <c r="CE427">
        <f t="shared" si="828"/>
        <v>36</v>
      </c>
      <c r="CG427">
        <f t="shared" si="829"/>
        <v>4.179671921892214</v>
      </c>
      <c r="CH427">
        <f t="shared" si="830"/>
        <v>0.40902279953034748</v>
      </c>
      <c r="CI427">
        <f t="shared" si="831"/>
        <v>0.40906120941596991</v>
      </c>
    </row>
    <row r="428" spans="1:87">
      <c r="A428">
        <f t="shared" ref="A428:F428" si="989">A134</f>
        <v>7.0027777777777782</v>
      </c>
      <c r="B428">
        <f t="shared" si="989"/>
        <v>111.315</v>
      </c>
      <c r="C428">
        <f t="shared" si="989"/>
        <v>7</v>
      </c>
      <c r="D428">
        <f t="shared" si="989"/>
        <v>2013</v>
      </c>
      <c r="E428">
        <f t="shared" si="989"/>
        <v>12</v>
      </c>
      <c r="F428">
        <f t="shared" si="989"/>
        <v>3</v>
      </c>
      <c r="G428">
        <f t="shared" si="763"/>
        <v>0.12222152900771403</v>
      </c>
      <c r="H428">
        <f t="shared" ref="H428:J428" si="990">H134</f>
        <v>6</v>
      </c>
      <c r="I428">
        <f t="shared" si="990"/>
        <v>30</v>
      </c>
      <c r="J428">
        <f t="shared" si="990"/>
        <v>6.5</v>
      </c>
      <c r="L428">
        <f t="shared" ref="L428:M428" si="991">L134</f>
        <v>20</v>
      </c>
      <c r="M428">
        <f t="shared" si="991"/>
        <v>-13</v>
      </c>
      <c r="N428">
        <f t="shared" si="766"/>
        <v>2456629.479166667</v>
      </c>
      <c r="O428">
        <f t="shared" si="767"/>
        <v>7.9270719030230497E-4</v>
      </c>
      <c r="P428">
        <f t="shared" si="768"/>
        <v>2456629.4799593743</v>
      </c>
      <c r="Q428">
        <f t="shared" si="769"/>
        <v>0.13920547458930305</v>
      </c>
      <c r="R428">
        <f t="shared" si="770"/>
        <v>239.82151131566843</v>
      </c>
      <c r="S428">
        <f t="shared" si="771"/>
        <v>323.64624851415283</v>
      </c>
      <c r="T428">
        <f t="shared" si="772"/>
        <v>4.1856749895672518</v>
      </c>
      <c r="U428">
        <f t="shared" si="773"/>
        <v>5.6486926482997726</v>
      </c>
      <c r="V428">
        <f t="shared" si="774"/>
        <v>215.79784496689621</v>
      </c>
      <c r="W428">
        <f t="shared" si="775"/>
        <v>3.7663829133806126</v>
      </c>
      <c r="X428">
        <f t="shared" si="776"/>
        <v>251.97013422486907</v>
      </c>
      <c r="Y428">
        <f t="shared" si="777"/>
        <v>4.3977084589160151</v>
      </c>
      <c r="Z428">
        <f t="shared" si="778"/>
        <v>328.79084001405045</v>
      </c>
      <c r="AA428">
        <f t="shared" si="779"/>
        <v>5.7384827086430992</v>
      </c>
      <c r="AB428">
        <f t="shared" si="780"/>
        <v>-14161.109492064845</v>
      </c>
      <c r="AC428">
        <f t="shared" si="781"/>
        <v>48.833873922511167</v>
      </c>
      <c r="AD428">
        <f t="shared" si="782"/>
        <v>1704.6202025192401</v>
      </c>
      <c r="AE428">
        <f t="shared" si="783"/>
        <v>-588.00693995215795</v>
      </c>
      <c r="AF428">
        <f t="shared" si="784"/>
        <v>-147.84491719820667</v>
      </c>
      <c r="AG428">
        <f t="shared" si="785"/>
        <v>1039.9967815161851</v>
      </c>
      <c r="AH428">
        <f t="shared" si="786"/>
        <v>-12103.510491257273</v>
      </c>
      <c r="AI428">
        <f t="shared" si="787"/>
        <v>-3.3620862475714648</v>
      </c>
      <c r="AJ428">
        <f t="shared" si="788"/>
        <v>236.45942506809698</v>
      </c>
      <c r="AK428">
        <f t="shared" si="789"/>
        <v>4.1269955148111093</v>
      </c>
      <c r="AL428">
        <f t="shared" si="790"/>
        <v>236</v>
      </c>
      <c r="AM428">
        <f t="shared" si="791"/>
        <v>27</v>
      </c>
      <c r="AN428">
        <f t="shared" si="792"/>
        <v>33</v>
      </c>
      <c r="AP428">
        <f t="shared" si="793"/>
        <v>1.7098946841225928</v>
      </c>
      <c r="AQ428">
        <f t="shared" si="794"/>
        <v>2.9843292100287654E-2</v>
      </c>
      <c r="AR428" t="str">
        <f t="shared" si="795"/>
        <v>POSITIF</v>
      </c>
      <c r="AS428">
        <f t="shared" si="796"/>
        <v>1</v>
      </c>
      <c r="AT428">
        <f t="shared" si="797"/>
        <v>42</v>
      </c>
      <c r="AU428">
        <f t="shared" si="798"/>
        <v>35</v>
      </c>
      <c r="AV428">
        <f t="shared" si="799"/>
        <v>1.0102270620531761</v>
      </c>
      <c r="AW428" s="4">
        <f t="shared" si="800"/>
        <v>4.2092794252215675E-2</v>
      </c>
      <c r="AX428">
        <f t="shared" si="801"/>
        <v>1.7631788425576989E-2</v>
      </c>
      <c r="AY428">
        <f t="shared" si="802"/>
        <v>0.27526659880020471</v>
      </c>
      <c r="AZ428" s="4">
        <f t="shared" si="803"/>
        <v>1.1469441616675196E-2</v>
      </c>
      <c r="BA428">
        <f t="shared" si="804"/>
        <v>361751.75900672615</v>
      </c>
      <c r="BB428" t="s">
        <v>191</v>
      </c>
      <c r="BC428">
        <f t="shared" si="805"/>
        <v>1.6702753370067248E-2</v>
      </c>
      <c r="BD428">
        <f t="shared" si="806"/>
        <v>215.8021640063204</v>
      </c>
      <c r="BE428">
        <f t="shared" si="807"/>
        <v>23.437480858343509</v>
      </c>
      <c r="BF428">
        <f t="shared" si="808"/>
        <v>-2.2007721389777956E-3</v>
      </c>
      <c r="BG428">
        <f t="shared" si="809"/>
        <v>23.435280086204532</v>
      </c>
      <c r="BH428" s="19">
        <f t="shared" si="810"/>
        <v>0.13920547458930305</v>
      </c>
      <c r="BI428">
        <f t="shared" si="811"/>
        <v>4.2977661116669577</v>
      </c>
      <c r="BJ428">
        <f t="shared" si="812"/>
        <v>11.718766111666959</v>
      </c>
      <c r="BK428">
        <f t="shared" si="813"/>
        <v>296.3042370644431</v>
      </c>
      <c r="BL428">
        <f t="shared" si="814"/>
        <v>5.1714845243843497</v>
      </c>
      <c r="BM428">
        <f t="shared" si="815"/>
        <v>239.47725461056129</v>
      </c>
      <c r="BN428">
        <f t="shared" si="816"/>
        <v>15.965150307370752</v>
      </c>
      <c r="BO428">
        <f t="shared" si="817"/>
        <v>15</v>
      </c>
      <c r="BP428">
        <f t="shared" si="818"/>
        <v>57</v>
      </c>
      <c r="BQ428">
        <f t="shared" si="819"/>
        <v>54</v>
      </c>
      <c r="BR428">
        <f t="shared" si="820"/>
        <v>-17.696001574005134</v>
      </c>
      <c r="BS428" t="str">
        <f t="shared" si="821"/>
        <v>NEGATIF</v>
      </c>
      <c r="BT428">
        <f t="shared" si="757"/>
        <v>-0.30885349190448858</v>
      </c>
      <c r="BU428">
        <f t="shared" si="758"/>
        <v>17</v>
      </c>
      <c r="BV428">
        <f t="shared" si="759"/>
        <v>-2082</v>
      </c>
      <c r="BW428">
        <f t="shared" si="760"/>
        <v>14</v>
      </c>
      <c r="BX428" t="str">
        <f t="shared" si="761"/>
        <v>NEGATIF</v>
      </c>
      <c r="BY428">
        <f t="shared" si="822"/>
        <v>-67.533470782526507</v>
      </c>
      <c r="BZ428">
        <f t="shared" si="823"/>
        <v>112.46652921747349</v>
      </c>
      <c r="CA428">
        <f t="shared" si="824"/>
        <v>22.4552230320813</v>
      </c>
      <c r="CB428" t="str">
        <f t="shared" si="825"/>
        <v>POSITIF</v>
      </c>
      <c r="CC428">
        <f t="shared" si="826"/>
        <v>22</v>
      </c>
      <c r="CD428">
        <f t="shared" si="827"/>
        <v>27</v>
      </c>
      <c r="CE428">
        <f t="shared" si="828"/>
        <v>18</v>
      </c>
      <c r="CG428">
        <f t="shared" si="829"/>
        <v>4.1796665765910657</v>
      </c>
      <c r="CH428">
        <f t="shared" si="830"/>
        <v>0.40902279863132962</v>
      </c>
      <c r="CI428">
        <f t="shared" si="831"/>
        <v>0.40906120935124096</v>
      </c>
    </row>
    <row r="429" spans="1:87">
      <c r="A429">
        <f t="shared" ref="A429:F429" si="992">A135</f>
        <v>7.0027777777777782</v>
      </c>
      <c r="B429">
        <f t="shared" si="992"/>
        <v>111.315</v>
      </c>
      <c r="C429">
        <f t="shared" si="992"/>
        <v>7</v>
      </c>
      <c r="D429">
        <f t="shared" si="992"/>
        <v>2013</v>
      </c>
      <c r="E429">
        <f t="shared" si="992"/>
        <v>12</v>
      </c>
      <c r="F429">
        <f t="shared" si="992"/>
        <v>3</v>
      </c>
      <c r="G429">
        <f t="shared" si="763"/>
        <v>0.12222152900771403</v>
      </c>
      <c r="H429">
        <f t="shared" ref="H429:J429" si="993">H135</f>
        <v>6</v>
      </c>
      <c r="I429">
        <f t="shared" si="993"/>
        <v>45</v>
      </c>
      <c r="J429">
        <f t="shared" si="993"/>
        <v>6.75</v>
      </c>
      <c r="L429">
        <f t="shared" ref="L429:M429" si="994">L135</f>
        <v>20</v>
      </c>
      <c r="M429">
        <f t="shared" si="994"/>
        <v>-13</v>
      </c>
      <c r="N429">
        <f t="shared" si="766"/>
        <v>2456629.4895833335</v>
      </c>
      <c r="O429">
        <f t="shared" si="767"/>
        <v>7.9270719030230497E-4</v>
      </c>
      <c r="P429">
        <f t="shared" si="768"/>
        <v>2456629.4903760408</v>
      </c>
      <c r="Q429">
        <f t="shared" si="769"/>
        <v>0.13920575978208913</v>
      </c>
      <c r="R429">
        <f t="shared" si="770"/>
        <v>239.82151131566843</v>
      </c>
      <c r="S429">
        <f t="shared" si="771"/>
        <v>323.78234218341822</v>
      </c>
      <c r="T429">
        <f t="shared" si="772"/>
        <v>4.1856749895672518</v>
      </c>
      <c r="U429">
        <f t="shared" si="773"/>
        <v>5.6510679309195737</v>
      </c>
      <c r="V429">
        <f t="shared" si="774"/>
        <v>215.79729336355058</v>
      </c>
      <c r="W429">
        <f t="shared" si="775"/>
        <v>3.7663732860860661</v>
      </c>
      <c r="X429">
        <f t="shared" si="776"/>
        <v>251.98040138448141</v>
      </c>
      <c r="Y429">
        <f t="shared" si="777"/>
        <v>4.3978876546560786</v>
      </c>
      <c r="Z429">
        <f t="shared" si="778"/>
        <v>328.80110668341604</v>
      </c>
      <c r="AA429">
        <f t="shared" si="779"/>
        <v>5.738661895826743</v>
      </c>
      <c r="AB429">
        <f t="shared" si="780"/>
        <v>-14117.761639930901</v>
      </c>
      <c r="AC429">
        <f t="shared" si="781"/>
        <v>47.649916760747246</v>
      </c>
      <c r="AD429">
        <f t="shared" si="782"/>
        <v>1670.4521557777889</v>
      </c>
      <c r="AE429">
        <f t="shared" si="783"/>
        <v>-584.72175183058187</v>
      </c>
      <c r="AF429">
        <f t="shared" si="784"/>
        <v>-148.57123927114753</v>
      </c>
      <c r="AG429">
        <f t="shared" si="785"/>
        <v>1027.6138230935603</v>
      </c>
      <c r="AH429">
        <f t="shared" si="786"/>
        <v>-12105.338735400535</v>
      </c>
      <c r="AI429">
        <f t="shared" si="787"/>
        <v>-3.3625940931668152</v>
      </c>
      <c r="AJ429">
        <f t="shared" si="788"/>
        <v>236.45891722250161</v>
      </c>
      <c r="AK429">
        <f t="shared" si="789"/>
        <v>4.1269866512333779</v>
      </c>
      <c r="AL429">
        <f t="shared" si="790"/>
        <v>236</v>
      </c>
      <c r="AM429">
        <f t="shared" si="791"/>
        <v>27</v>
      </c>
      <c r="AN429">
        <f t="shared" si="792"/>
        <v>32</v>
      </c>
      <c r="AP429">
        <f t="shared" si="793"/>
        <v>1.7138851082374693</v>
      </c>
      <c r="AQ429">
        <f t="shared" si="794"/>
        <v>2.9912938139643228E-2</v>
      </c>
      <c r="AR429" t="str">
        <f t="shared" si="795"/>
        <v>POSITIF</v>
      </c>
      <c r="AS429">
        <f t="shared" si="796"/>
        <v>1</v>
      </c>
      <c r="AT429">
        <f t="shared" si="797"/>
        <v>42</v>
      </c>
      <c r="AU429">
        <f t="shared" si="798"/>
        <v>49</v>
      </c>
      <c r="AV429">
        <f t="shared" si="799"/>
        <v>1.010318346636323</v>
      </c>
      <c r="AW429" s="4">
        <f t="shared" si="800"/>
        <v>4.2096597776513457E-2</v>
      </c>
      <c r="AX429">
        <f t="shared" si="801"/>
        <v>1.7633381642109213E-2</v>
      </c>
      <c r="AY429">
        <f t="shared" si="802"/>
        <v>0.27529146963044515</v>
      </c>
      <c r="AZ429" s="4">
        <f t="shared" si="803"/>
        <v>1.1470477901268547E-2</v>
      </c>
      <c r="BA429">
        <f t="shared" si="804"/>
        <v>361719.07729168906</v>
      </c>
      <c r="BB429" t="s">
        <v>191</v>
      </c>
      <c r="BC429">
        <f t="shared" si="805"/>
        <v>1.6702753358089153E-2</v>
      </c>
      <c r="BD429">
        <f t="shared" si="806"/>
        <v>215.80161240461175</v>
      </c>
      <c r="BE429">
        <f t="shared" si="807"/>
        <v>23.437480854634813</v>
      </c>
      <c r="BF429">
        <f t="shared" si="808"/>
        <v>-2.2008199235765344E-3</v>
      </c>
      <c r="BG429">
        <f t="shared" si="809"/>
        <v>23.435280034711237</v>
      </c>
      <c r="BH429" s="19">
        <f t="shared" si="810"/>
        <v>0.13920575978208913</v>
      </c>
      <c r="BI429">
        <f t="shared" si="811"/>
        <v>4.5484505895059559</v>
      </c>
      <c r="BJ429">
        <f t="shared" si="812"/>
        <v>11.969450589505957</v>
      </c>
      <c r="BK429">
        <f t="shared" si="813"/>
        <v>300.06495959025767</v>
      </c>
      <c r="BL429">
        <f t="shared" si="814"/>
        <v>5.2371215147137313</v>
      </c>
      <c r="BM429">
        <f t="shared" si="815"/>
        <v>239.47679925233163</v>
      </c>
      <c r="BN429">
        <f t="shared" si="816"/>
        <v>15.965119950155442</v>
      </c>
      <c r="BO429">
        <f t="shared" si="817"/>
        <v>15</v>
      </c>
      <c r="BP429">
        <f t="shared" si="818"/>
        <v>57</v>
      </c>
      <c r="BQ429">
        <f t="shared" si="819"/>
        <v>54</v>
      </c>
      <c r="BR429">
        <f t="shared" si="820"/>
        <v>-17.692001624921573</v>
      </c>
      <c r="BS429" t="str">
        <f t="shared" si="821"/>
        <v>NEGATIF</v>
      </c>
      <c r="BT429">
        <f t="shared" si="757"/>
        <v>-0.30878367962306835</v>
      </c>
      <c r="BU429">
        <f t="shared" si="758"/>
        <v>17</v>
      </c>
      <c r="BV429">
        <f t="shared" si="759"/>
        <v>-2082</v>
      </c>
      <c r="BW429">
        <f t="shared" si="760"/>
        <v>28</v>
      </c>
      <c r="BX429" t="str">
        <f t="shared" si="761"/>
        <v>NEGATIF</v>
      </c>
      <c r="BY429">
        <f t="shared" si="822"/>
        <v>-66.423550465817002</v>
      </c>
      <c r="BZ429">
        <f t="shared" si="823"/>
        <v>113.576449534183</v>
      </c>
      <c r="CA429">
        <f t="shared" si="824"/>
        <v>25.891982343144882</v>
      </c>
      <c r="CB429" t="str">
        <f t="shared" si="825"/>
        <v>POSITIF</v>
      </c>
      <c r="CC429">
        <f t="shared" si="826"/>
        <v>25</v>
      </c>
      <c r="CD429">
        <f t="shared" si="827"/>
        <v>53</v>
      </c>
      <c r="CE429">
        <f t="shared" si="828"/>
        <v>31</v>
      </c>
      <c r="CG429">
        <f t="shared" si="829"/>
        <v>4.1796586290906816</v>
      </c>
      <c r="CH429">
        <f t="shared" si="830"/>
        <v>0.40902279773260208</v>
      </c>
      <c r="CI429">
        <f t="shared" si="831"/>
        <v>0.40906120928651196</v>
      </c>
    </row>
    <row r="430" spans="1:87">
      <c r="A430">
        <f t="shared" ref="A430:F430" si="995">A136</f>
        <v>7.0027777777777782</v>
      </c>
      <c r="B430">
        <f t="shared" si="995"/>
        <v>111.315</v>
      </c>
      <c r="C430">
        <f t="shared" si="995"/>
        <v>7</v>
      </c>
      <c r="D430">
        <f t="shared" si="995"/>
        <v>2013</v>
      </c>
      <c r="E430">
        <f t="shared" si="995"/>
        <v>12</v>
      </c>
      <c r="F430">
        <f t="shared" si="995"/>
        <v>3</v>
      </c>
      <c r="G430">
        <f t="shared" si="763"/>
        <v>0.12222152900771403</v>
      </c>
      <c r="H430">
        <f t="shared" ref="H430:J430" si="996">H136</f>
        <v>7</v>
      </c>
      <c r="I430">
        <f t="shared" si="996"/>
        <v>0</v>
      </c>
      <c r="J430">
        <f t="shared" si="996"/>
        <v>7</v>
      </c>
      <c r="L430">
        <f t="shared" ref="L430:M430" si="997">L136</f>
        <v>20</v>
      </c>
      <c r="M430">
        <f t="shared" si="997"/>
        <v>-13</v>
      </c>
      <c r="N430">
        <f t="shared" si="766"/>
        <v>2456629.5</v>
      </c>
      <c r="O430">
        <f t="shared" si="767"/>
        <v>7.9270719030230497E-4</v>
      </c>
      <c r="P430">
        <f t="shared" si="768"/>
        <v>2456629.5007927073</v>
      </c>
      <c r="Q430">
        <f t="shared" si="769"/>
        <v>0.13920604497487521</v>
      </c>
      <c r="R430">
        <f t="shared" si="770"/>
        <v>239.82151131566843</v>
      </c>
      <c r="S430">
        <f t="shared" si="771"/>
        <v>323.91843585268361</v>
      </c>
      <c r="T430">
        <f t="shared" si="772"/>
        <v>4.1856749895672518</v>
      </c>
      <c r="U430">
        <f t="shared" si="773"/>
        <v>5.6534432135393748</v>
      </c>
      <c r="V430">
        <f t="shared" si="774"/>
        <v>215.7967417602049</v>
      </c>
      <c r="W430">
        <f t="shared" si="775"/>
        <v>3.7663636587915192</v>
      </c>
      <c r="X430">
        <f t="shared" si="776"/>
        <v>251.99066854409375</v>
      </c>
      <c r="Y430">
        <f t="shared" si="777"/>
        <v>4.398066850396142</v>
      </c>
      <c r="Z430">
        <f t="shared" si="778"/>
        <v>328.81137335278163</v>
      </c>
      <c r="AA430">
        <f t="shared" si="779"/>
        <v>5.738841083010386</v>
      </c>
      <c r="AB430">
        <f t="shared" si="780"/>
        <v>-14074.338315559387</v>
      </c>
      <c r="AC430">
        <f t="shared" si="781"/>
        <v>46.460936647788557</v>
      </c>
      <c r="AD430">
        <f t="shared" si="782"/>
        <v>1635.5797738264464</v>
      </c>
      <c r="AE430">
        <f t="shared" si="783"/>
        <v>-581.3749319465536</v>
      </c>
      <c r="AF430">
        <f t="shared" si="784"/>
        <v>-149.30168100401482</v>
      </c>
      <c r="AG430">
        <f t="shared" si="785"/>
        <v>1015.2226776652627</v>
      </c>
      <c r="AH430">
        <f t="shared" si="786"/>
        <v>-12107.751540370458</v>
      </c>
      <c r="AI430">
        <f t="shared" si="787"/>
        <v>-3.3632643167695719</v>
      </c>
      <c r="AJ430">
        <f t="shared" si="788"/>
        <v>236.45824699889886</v>
      </c>
      <c r="AK430">
        <f t="shared" si="789"/>
        <v>4.1269749536247859</v>
      </c>
      <c r="AL430">
        <f t="shared" si="790"/>
        <v>236</v>
      </c>
      <c r="AM430">
        <f t="shared" si="791"/>
        <v>27</v>
      </c>
      <c r="AN430">
        <f t="shared" si="792"/>
        <v>29</v>
      </c>
      <c r="AP430">
        <f t="shared" si="793"/>
        <v>1.7010039038499287</v>
      </c>
      <c r="AQ430">
        <f t="shared" si="794"/>
        <v>2.9688118711458305E-2</v>
      </c>
      <c r="AR430" t="str">
        <f t="shared" si="795"/>
        <v>POSITIF</v>
      </c>
      <c r="AS430">
        <f t="shared" si="796"/>
        <v>1</v>
      </c>
      <c r="AT430">
        <f t="shared" si="797"/>
        <v>42</v>
      </c>
      <c r="AU430">
        <f t="shared" si="798"/>
        <v>3</v>
      </c>
      <c r="AV430">
        <f t="shared" si="799"/>
        <v>1.0104093042206512</v>
      </c>
      <c r="AW430" s="4">
        <f t="shared" si="800"/>
        <v>4.2100387675860468E-2</v>
      </c>
      <c r="AX430">
        <f t="shared" si="801"/>
        <v>1.7634969151435403E-2</v>
      </c>
      <c r="AY430">
        <f t="shared" si="802"/>
        <v>0.27531625136797599</v>
      </c>
      <c r="AZ430" s="4">
        <f t="shared" si="803"/>
        <v>1.1471510473665666E-2</v>
      </c>
      <c r="BA430">
        <f t="shared" si="804"/>
        <v>361686.51852261607</v>
      </c>
      <c r="BB430" t="s">
        <v>191</v>
      </c>
      <c r="BC430">
        <f t="shared" si="805"/>
        <v>1.6702753346111057E-2</v>
      </c>
      <c r="BD430">
        <f t="shared" si="806"/>
        <v>215.80106080290309</v>
      </c>
      <c r="BE430">
        <f t="shared" si="807"/>
        <v>23.437480850926118</v>
      </c>
      <c r="BF430">
        <f t="shared" si="808"/>
        <v>-2.2008676915383297E-3</v>
      </c>
      <c r="BG430">
        <f t="shared" si="809"/>
        <v>23.43527998323458</v>
      </c>
      <c r="BH430" s="19">
        <f t="shared" si="810"/>
        <v>0.13920604497487521</v>
      </c>
      <c r="BI430">
        <f t="shared" si="811"/>
        <v>4.7991350673139097</v>
      </c>
      <c r="BJ430">
        <f t="shared" si="812"/>
        <v>12.22013506731391</v>
      </c>
      <c r="BK430">
        <f t="shared" si="813"/>
        <v>303.8258277101861</v>
      </c>
      <c r="BL430">
        <f t="shared" si="814"/>
        <v>5.3027610461397714</v>
      </c>
      <c r="BM430">
        <f t="shared" si="815"/>
        <v>239.47619829952259</v>
      </c>
      <c r="BN430">
        <f t="shared" si="816"/>
        <v>15.96507988663484</v>
      </c>
      <c r="BO430">
        <f t="shared" si="817"/>
        <v>15</v>
      </c>
      <c r="BP430">
        <f t="shared" si="818"/>
        <v>57</v>
      </c>
      <c r="BQ430">
        <f t="shared" si="819"/>
        <v>54</v>
      </c>
      <c r="BR430">
        <f t="shared" si="820"/>
        <v>-17.704380877607839</v>
      </c>
      <c r="BS430" t="str">
        <f t="shared" si="821"/>
        <v>NEGATIF</v>
      </c>
      <c r="BT430">
        <f t="shared" si="757"/>
        <v>-0.30899973834138</v>
      </c>
      <c r="BU430">
        <f t="shared" si="758"/>
        <v>17</v>
      </c>
      <c r="BV430">
        <f t="shared" si="759"/>
        <v>-2083</v>
      </c>
      <c r="BW430">
        <f t="shared" si="760"/>
        <v>44</v>
      </c>
      <c r="BX430" t="str">
        <f t="shared" si="761"/>
        <v>NEGATIF</v>
      </c>
      <c r="BY430">
        <f t="shared" si="822"/>
        <v>-65.151219690292265</v>
      </c>
      <c r="BZ430">
        <f t="shared" si="823"/>
        <v>114.84878030970773</v>
      </c>
      <c r="CA430">
        <f t="shared" si="824"/>
        <v>29.29284185329093</v>
      </c>
      <c r="CB430" t="str">
        <f t="shared" si="825"/>
        <v>POSITIF</v>
      </c>
      <c r="CC430">
        <f t="shared" si="826"/>
        <v>29</v>
      </c>
      <c r="CD430">
        <f t="shared" si="827"/>
        <v>17</v>
      </c>
      <c r="CE430">
        <f t="shared" si="828"/>
        <v>34</v>
      </c>
      <c r="CG430">
        <f t="shared" si="829"/>
        <v>4.179648140485515</v>
      </c>
      <c r="CH430">
        <f t="shared" si="830"/>
        <v>0.40902279683416493</v>
      </c>
      <c r="CI430">
        <f t="shared" si="831"/>
        <v>0.40906120922178302</v>
      </c>
    </row>
    <row r="431" spans="1:87">
      <c r="A431">
        <f t="shared" ref="A431:F431" si="998">A137</f>
        <v>7.0027777777777782</v>
      </c>
      <c r="B431">
        <f t="shared" si="998"/>
        <v>111.315</v>
      </c>
      <c r="C431">
        <f t="shared" si="998"/>
        <v>7</v>
      </c>
      <c r="D431">
        <f t="shared" si="998"/>
        <v>2013</v>
      </c>
      <c r="E431">
        <f t="shared" si="998"/>
        <v>12</v>
      </c>
      <c r="F431">
        <f t="shared" si="998"/>
        <v>3</v>
      </c>
      <c r="G431">
        <f t="shared" si="763"/>
        <v>0.12222152900771403</v>
      </c>
      <c r="H431">
        <f t="shared" ref="H431:J431" si="999">H137</f>
        <v>7</v>
      </c>
      <c r="I431">
        <f t="shared" si="999"/>
        <v>15</v>
      </c>
      <c r="J431">
        <f t="shared" si="999"/>
        <v>7.25</v>
      </c>
      <c r="L431">
        <f t="shared" ref="L431:M431" si="1000">L137</f>
        <v>20</v>
      </c>
      <c r="M431">
        <f t="shared" si="1000"/>
        <v>-13</v>
      </c>
      <c r="N431">
        <f t="shared" si="766"/>
        <v>2456629.510416667</v>
      </c>
      <c r="O431">
        <f t="shared" si="767"/>
        <v>7.9270719030230497E-4</v>
      </c>
      <c r="P431">
        <f t="shared" si="768"/>
        <v>2456629.5112093743</v>
      </c>
      <c r="Q431">
        <f t="shared" si="769"/>
        <v>0.13920633016767403</v>
      </c>
      <c r="R431">
        <f t="shared" si="770"/>
        <v>239.82151131566843</v>
      </c>
      <c r="S431">
        <f t="shared" si="771"/>
        <v>324.05452952801716</v>
      </c>
      <c r="T431">
        <f t="shared" si="772"/>
        <v>4.1856749895672518</v>
      </c>
      <c r="U431">
        <f t="shared" si="773"/>
        <v>5.6558184962650859</v>
      </c>
      <c r="V431">
        <f t="shared" si="774"/>
        <v>215.7961901568346</v>
      </c>
      <c r="W431">
        <f t="shared" si="775"/>
        <v>3.7663540314965425</v>
      </c>
      <c r="X431">
        <f t="shared" si="776"/>
        <v>252.00093570416448</v>
      </c>
      <c r="Y431">
        <f t="shared" si="777"/>
        <v>4.3982460461442052</v>
      </c>
      <c r="Z431">
        <f t="shared" si="778"/>
        <v>328.82164002260561</v>
      </c>
      <c r="AA431">
        <f t="shared" si="779"/>
        <v>5.7390202702020296</v>
      </c>
      <c r="AB431">
        <f t="shared" si="780"/>
        <v>-14030.839762001968</v>
      </c>
      <c r="AC431">
        <f t="shared" si="781"/>
        <v>45.26705886494824</v>
      </c>
      <c r="AD431">
        <f t="shared" si="782"/>
        <v>1600.0177587737799</v>
      </c>
      <c r="AE431">
        <f t="shared" si="783"/>
        <v>-577.96683291332363</v>
      </c>
      <c r="AF431">
        <f t="shared" si="784"/>
        <v>-150.03622350253221</v>
      </c>
      <c r="AG431">
        <f t="shared" si="785"/>
        <v>1002.8234384933767</v>
      </c>
      <c r="AH431">
        <f t="shared" si="786"/>
        <v>-12110.734562285717</v>
      </c>
      <c r="AI431">
        <f t="shared" si="787"/>
        <v>-3.364092933968255</v>
      </c>
      <c r="AJ431">
        <f t="shared" si="788"/>
        <v>236.45741838170017</v>
      </c>
      <c r="AK431">
        <f t="shared" si="789"/>
        <v>4.1269604915264297</v>
      </c>
      <c r="AL431">
        <f t="shared" si="790"/>
        <v>236</v>
      </c>
      <c r="AM431">
        <f t="shared" si="791"/>
        <v>27</v>
      </c>
      <c r="AN431">
        <f t="shared" si="792"/>
        <v>26</v>
      </c>
      <c r="AP431">
        <f t="shared" si="793"/>
        <v>1.7046381792813365</v>
      </c>
      <c r="AQ431">
        <f t="shared" si="794"/>
        <v>2.9751548783660708E-2</v>
      </c>
      <c r="AR431" t="str">
        <f t="shared" si="795"/>
        <v>POSITIF</v>
      </c>
      <c r="AS431">
        <f t="shared" si="796"/>
        <v>1</v>
      </c>
      <c r="AT431">
        <f t="shared" si="797"/>
        <v>42</v>
      </c>
      <c r="AU431">
        <f t="shared" si="798"/>
        <v>16</v>
      </c>
      <c r="AV431">
        <f t="shared" si="799"/>
        <v>1.0104999340705212</v>
      </c>
      <c r="AW431" s="4">
        <f t="shared" si="800"/>
        <v>4.2104163919605052E-2</v>
      </c>
      <c r="AX431">
        <f t="shared" si="801"/>
        <v>1.7636550940716221E-2</v>
      </c>
      <c r="AY431">
        <f t="shared" si="802"/>
        <v>0.2753409438123765</v>
      </c>
      <c r="AZ431" s="4">
        <f t="shared" si="803"/>
        <v>1.1472539325515688E-2</v>
      </c>
      <c r="BA431">
        <f t="shared" si="804"/>
        <v>361654.08289795124</v>
      </c>
      <c r="BB431" t="s">
        <v>191</v>
      </c>
      <c r="BC431">
        <f t="shared" si="805"/>
        <v>1.6702753334132958E-2</v>
      </c>
      <c r="BD431">
        <f t="shared" si="806"/>
        <v>215.80050920116977</v>
      </c>
      <c r="BE431">
        <f t="shared" si="807"/>
        <v>23.437480847217422</v>
      </c>
      <c r="BF431">
        <f t="shared" si="808"/>
        <v>-2.2009154428610242E-3</v>
      </c>
      <c r="BG431">
        <f t="shared" si="809"/>
        <v>23.435279931774563</v>
      </c>
      <c r="BH431" s="19">
        <f t="shared" si="810"/>
        <v>0.13920633016767403</v>
      </c>
      <c r="BI431">
        <f t="shared" si="811"/>
        <v>5.0498195563598225</v>
      </c>
      <c r="BJ431">
        <f t="shared" si="812"/>
        <v>12.470819556359823</v>
      </c>
      <c r="BK431">
        <f t="shared" si="813"/>
        <v>307.58683802034597</v>
      </c>
      <c r="BL431">
        <f t="shared" si="814"/>
        <v>5.3684030592535139</v>
      </c>
      <c r="BM431">
        <f t="shared" si="815"/>
        <v>239.4754553250514</v>
      </c>
      <c r="BN431">
        <f t="shared" si="816"/>
        <v>15.965030355003426</v>
      </c>
      <c r="BO431">
        <f t="shared" si="817"/>
        <v>15</v>
      </c>
      <c r="BP431">
        <f t="shared" si="818"/>
        <v>57</v>
      </c>
      <c r="BQ431">
        <f t="shared" si="819"/>
        <v>54</v>
      </c>
      <c r="BR431">
        <f t="shared" si="820"/>
        <v>-17.700653516838749</v>
      </c>
      <c r="BS431" t="str">
        <f t="shared" si="821"/>
        <v>NEGATIF</v>
      </c>
      <c r="BT431">
        <f t="shared" si="757"/>
        <v>-0.3089346836235497</v>
      </c>
      <c r="BU431">
        <f t="shared" si="758"/>
        <v>17</v>
      </c>
      <c r="BV431">
        <f t="shared" si="759"/>
        <v>-2083</v>
      </c>
      <c r="BW431">
        <f t="shared" si="760"/>
        <v>57</v>
      </c>
      <c r="BX431" t="str">
        <f t="shared" si="761"/>
        <v>NEGATIF</v>
      </c>
      <c r="BY431">
        <f t="shared" si="822"/>
        <v>-63.729385623003147</v>
      </c>
      <c r="BZ431">
        <f t="shared" si="823"/>
        <v>116.27061437699686</v>
      </c>
      <c r="CA431">
        <f t="shared" si="824"/>
        <v>32.662078831559306</v>
      </c>
      <c r="CB431" t="str">
        <f t="shared" si="825"/>
        <v>POSITIF</v>
      </c>
      <c r="CC431">
        <f t="shared" si="826"/>
        <v>32</v>
      </c>
      <c r="CD431">
        <f t="shared" si="827"/>
        <v>39</v>
      </c>
      <c r="CE431">
        <f t="shared" si="828"/>
        <v>43</v>
      </c>
      <c r="CG431">
        <f t="shared" si="829"/>
        <v>4.1796351731347343</v>
      </c>
      <c r="CH431">
        <f t="shared" si="830"/>
        <v>0.4090227959360182</v>
      </c>
      <c r="CI431">
        <f t="shared" si="831"/>
        <v>0.40906120915705407</v>
      </c>
    </row>
    <row r="432" spans="1:87">
      <c r="A432">
        <f t="shared" ref="A432:F432" si="1001">A138</f>
        <v>7.0027777777777782</v>
      </c>
      <c r="B432">
        <f t="shared" si="1001"/>
        <v>111.315</v>
      </c>
      <c r="C432">
        <f t="shared" si="1001"/>
        <v>7</v>
      </c>
      <c r="D432">
        <f t="shared" si="1001"/>
        <v>2013</v>
      </c>
      <c r="E432">
        <f t="shared" si="1001"/>
        <v>12</v>
      </c>
      <c r="F432">
        <f t="shared" si="1001"/>
        <v>3</v>
      </c>
      <c r="G432">
        <f t="shared" si="763"/>
        <v>0.12222152900771403</v>
      </c>
      <c r="H432">
        <f t="shared" ref="H432:J432" si="1002">H138</f>
        <v>7</v>
      </c>
      <c r="I432">
        <f t="shared" si="1002"/>
        <v>30</v>
      </c>
      <c r="J432">
        <f t="shared" si="1002"/>
        <v>7.5</v>
      </c>
      <c r="L432">
        <f t="shared" ref="L432:M432" si="1003">L138</f>
        <v>20</v>
      </c>
      <c r="M432">
        <f t="shared" si="1003"/>
        <v>-13</v>
      </c>
      <c r="N432">
        <f t="shared" si="766"/>
        <v>2456629.5208333335</v>
      </c>
      <c r="O432">
        <f t="shared" si="767"/>
        <v>7.9270719030230497E-4</v>
      </c>
      <c r="P432">
        <f t="shared" si="768"/>
        <v>2456629.5216260408</v>
      </c>
      <c r="Q432">
        <f t="shared" si="769"/>
        <v>0.13920661536046011</v>
      </c>
      <c r="R432">
        <f t="shared" si="770"/>
        <v>239.82151131566843</v>
      </c>
      <c r="S432">
        <f t="shared" si="771"/>
        <v>324.19062319728255</v>
      </c>
      <c r="T432">
        <f t="shared" si="772"/>
        <v>4.1856749895672518</v>
      </c>
      <c r="U432">
        <f t="shared" si="773"/>
        <v>5.6581937788848871</v>
      </c>
      <c r="V432">
        <f t="shared" si="774"/>
        <v>215.79563855348897</v>
      </c>
      <c r="W432">
        <f t="shared" si="775"/>
        <v>3.766344404201996</v>
      </c>
      <c r="X432">
        <f t="shared" si="776"/>
        <v>252.01120286377682</v>
      </c>
      <c r="Y432">
        <f t="shared" si="777"/>
        <v>4.3984252418842686</v>
      </c>
      <c r="Z432">
        <f t="shared" si="778"/>
        <v>328.83190669197211</v>
      </c>
      <c r="AA432">
        <f t="shared" si="779"/>
        <v>5.7391994573856886</v>
      </c>
      <c r="AB432">
        <f t="shared" si="780"/>
        <v>-13987.266228555012</v>
      </c>
      <c r="AC432">
        <f t="shared" si="781"/>
        <v>44.068409369831919</v>
      </c>
      <c r="AD432">
        <f t="shared" si="782"/>
        <v>1563.7811082857777</v>
      </c>
      <c r="AE432">
        <f t="shared" si="783"/>
        <v>-574.49781426072673</v>
      </c>
      <c r="AF432">
        <f t="shared" si="784"/>
        <v>-150.77484766702804</v>
      </c>
      <c r="AG432">
        <f t="shared" si="785"/>
        <v>990.4162005625426</v>
      </c>
      <c r="AH432">
        <f t="shared" si="786"/>
        <v>-12114.273172264615</v>
      </c>
      <c r="AI432">
        <f t="shared" si="787"/>
        <v>-3.3650758811846151</v>
      </c>
      <c r="AJ432">
        <f t="shared" si="788"/>
        <v>236.45643543448381</v>
      </c>
      <c r="AK432">
        <f t="shared" si="789"/>
        <v>4.1269433358611307</v>
      </c>
      <c r="AL432">
        <f t="shared" si="790"/>
        <v>236</v>
      </c>
      <c r="AM432">
        <f t="shared" si="791"/>
        <v>27</v>
      </c>
      <c r="AN432">
        <f t="shared" si="792"/>
        <v>23</v>
      </c>
      <c r="AP432">
        <f t="shared" si="793"/>
        <v>1.7132806279083617</v>
      </c>
      <c r="AQ432">
        <f t="shared" si="794"/>
        <v>2.9902387967636761E-2</v>
      </c>
      <c r="AR432" t="str">
        <f t="shared" si="795"/>
        <v>POSITIF</v>
      </c>
      <c r="AS432">
        <f t="shared" si="796"/>
        <v>1</v>
      </c>
      <c r="AT432">
        <f t="shared" si="797"/>
        <v>42</v>
      </c>
      <c r="AU432">
        <f t="shared" si="798"/>
        <v>47</v>
      </c>
      <c r="AV432">
        <f t="shared" si="799"/>
        <v>1.010590235440471</v>
      </c>
      <c r="AW432" s="4">
        <f t="shared" si="800"/>
        <v>4.2107926476686292E-2</v>
      </c>
      <c r="AX432">
        <f t="shared" si="801"/>
        <v>1.7638126996940905E-2</v>
      </c>
      <c r="AY432">
        <f t="shared" si="802"/>
        <v>0.27536554676054958</v>
      </c>
      <c r="AZ432" s="4">
        <f t="shared" si="803"/>
        <v>1.1473564448356233E-2</v>
      </c>
      <c r="BA432">
        <f t="shared" si="804"/>
        <v>361621.77061972633</v>
      </c>
      <c r="BB432" t="s">
        <v>191</v>
      </c>
      <c r="BC432">
        <f t="shared" si="805"/>
        <v>1.6702753322154863E-2</v>
      </c>
      <c r="BD432">
        <f t="shared" si="806"/>
        <v>215.79995759946112</v>
      </c>
      <c r="BE432">
        <f t="shared" si="807"/>
        <v>23.437480843508727</v>
      </c>
      <c r="BF432">
        <f t="shared" si="808"/>
        <v>-2.2009631775360677E-3</v>
      </c>
      <c r="BG432">
        <f t="shared" si="809"/>
        <v>23.435279880331191</v>
      </c>
      <c r="BH432" s="19">
        <f t="shared" si="810"/>
        <v>0.13920661536046011</v>
      </c>
      <c r="BI432">
        <f t="shared" si="811"/>
        <v>5.300504034183299</v>
      </c>
      <c r="BJ432">
        <f t="shared" si="812"/>
        <v>12.721504034183299</v>
      </c>
      <c r="BK432">
        <f t="shared" si="813"/>
        <v>311.34798653986519</v>
      </c>
      <c r="BL432">
        <f t="shared" si="814"/>
        <v>5.4340474845756352</v>
      </c>
      <c r="BM432">
        <f t="shared" si="815"/>
        <v>239.47457397288429</v>
      </c>
      <c r="BN432">
        <f t="shared" si="816"/>
        <v>15.964971598192285</v>
      </c>
      <c r="BO432">
        <f t="shared" si="817"/>
        <v>15</v>
      </c>
      <c r="BP432">
        <f t="shared" si="818"/>
        <v>57</v>
      </c>
      <c r="BQ432">
        <f t="shared" si="819"/>
        <v>53</v>
      </c>
      <c r="BR432">
        <f t="shared" si="820"/>
        <v>-17.692017467556528</v>
      </c>
      <c r="BS432" t="str">
        <f t="shared" si="821"/>
        <v>NEGATIF</v>
      </c>
      <c r="BT432">
        <f t="shared" si="757"/>
        <v>-0.3087839561292105</v>
      </c>
      <c r="BU432">
        <f t="shared" si="758"/>
        <v>17</v>
      </c>
      <c r="BV432">
        <f t="shared" si="759"/>
        <v>-2082</v>
      </c>
      <c r="BW432">
        <f t="shared" si="760"/>
        <v>28</v>
      </c>
      <c r="BX432" t="str">
        <f t="shared" si="761"/>
        <v>NEGATIF</v>
      </c>
      <c r="BY432">
        <f t="shared" si="822"/>
        <v>-62.1197359161024</v>
      </c>
      <c r="BZ432">
        <f t="shared" si="823"/>
        <v>117.8802640838976</v>
      </c>
      <c r="CA432">
        <f t="shared" si="824"/>
        <v>35.989679626606815</v>
      </c>
      <c r="CB432" t="str">
        <f t="shared" si="825"/>
        <v>POSITIF</v>
      </c>
      <c r="CC432">
        <f t="shared" si="826"/>
        <v>35</v>
      </c>
      <c r="CD432">
        <f t="shared" si="827"/>
        <v>59</v>
      </c>
      <c r="CE432">
        <f t="shared" si="828"/>
        <v>22</v>
      </c>
      <c r="CG432">
        <f t="shared" si="829"/>
        <v>4.179619790637549</v>
      </c>
      <c r="CH432">
        <f t="shared" si="830"/>
        <v>0.40902279503816197</v>
      </c>
      <c r="CI432">
        <f t="shared" si="831"/>
        <v>0.40906120909232513</v>
      </c>
    </row>
    <row r="433" spans="1:87">
      <c r="A433">
        <f t="shared" ref="A433:F433" si="1004">A139</f>
        <v>7.0027777777777782</v>
      </c>
      <c r="B433">
        <f t="shared" si="1004"/>
        <v>111.315</v>
      </c>
      <c r="C433">
        <f t="shared" si="1004"/>
        <v>7</v>
      </c>
      <c r="D433">
        <f t="shared" si="1004"/>
        <v>2013</v>
      </c>
      <c r="E433">
        <f t="shared" si="1004"/>
        <v>12</v>
      </c>
      <c r="F433">
        <f t="shared" si="1004"/>
        <v>3</v>
      </c>
      <c r="G433">
        <f t="shared" si="763"/>
        <v>0.12222152900771403</v>
      </c>
      <c r="H433">
        <f t="shared" ref="H433:J433" si="1005">H139</f>
        <v>7</v>
      </c>
      <c r="I433">
        <f t="shared" si="1005"/>
        <v>45</v>
      </c>
      <c r="J433">
        <f t="shared" si="1005"/>
        <v>7.75</v>
      </c>
      <c r="L433">
        <f t="shared" ref="L433:M433" si="1006">L139</f>
        <v>20</v>
      </c>
      <c r="M433">
        <f t="shared" si="1006"/>
        <v>-13</v>
      </c>
      <c r="N433">
        <f t="shared" si="766"/>
        <v>2456629.53125</v>
      </c>
      <c r="O433">
        <f t="shared" si="767"/>
        <v>7.9270719030230497E-4</v>
      </c>
      <c r="P433">
        <f t="shared" si="768"/>
        <v>2456629.5320427073</v>
      </c>
      <c r="Q433">
        <f t="shared" si="769"/>
        <v>0.13920690055324617</v>
      </c>
      <c r="R433">
        <f t="shared" si="770"/>
        <v>239.82151131566843</v>
      </c>
      <c r="S433">
        <f t="shared" si="771"/>
        <v>324.32671686653339</v>
      </c>
      <c r="T433">
        <f t="shared" si="772"/>
        <v>4.1856749895672518</v>
      </c>
      <c r="U433">
        <f t="shared" si="773"/>
        <v>5.6605690615044342</v>
      </c>
      <c r="V433">
        <f t="shared" si="774"/>
        <v>215.79508695014334</v>
      </c>
      <c r="W433">
        <f t="shared" si="775"/>
        <v>3.76633477690745</v>
      </c>
      <c r="X433">
        <f t="shared" si="776"/>
        <v>252.02147002338734</v>
      </c>
      <c r="Y433">
        <f t="shared" si="777"/>
        <v>4.3986044376243001</v>
      </c>
      <c r="Z433">
        <f t="shared" si="778"/>
        <v>328.84217336133679</v>
      </c>
      <c r="AA433">
        <f t="shared" si="779"/>
        <v>5.7393786445693156</v>
      </c>
      <c r="AB433">
        <f t="shared" si="780"/>
        <v>-13943.617959125686</v>
      </c>
      <c r="AC433">
        <f t="shared" si="781"/>
        <v>42.865114463466938</v>
      </c>
      <c r="AD433">
        <f t="shared" si="782"/>
        <v>1526.8850997429502</v>
      </c>
      <c r="AE433">
        <f t="shared" si="783"/>
        <v>-570.96824148585836</v>
      </c>
      <c r="AF433">
        <f t="shared" si="784"/>
        <v>-151.5175343893824</v>
      </c>
      <c r="AG433">
        <f t="shared" si="785"/>
        <v>978.00105726294248</v>
      </c>
      <c r="AH433">
        <f t="shared" si="786"/>
        <v>-12118.352463531566</v>
      </c>
      <c r="AI433">
        <f t="shared" si="787"/>
        <v>-3.3662090176476571</v>
      </c>
      <c r="AJ433">
        <f t="shared" si="788"/>
        <v>236.45530229802077</v>
      </c>
      <c r="AK433">
        <f t="shared" si="789"/>
        <v>4.1269235588989766</v>
      </c>
      <c r="AL433">
        <f t="shared" si="790"/>
        <v>236</v>
      </c>
      <c r="AM433">
        <f t="shared" si="791"/>
        <v>27</v>
      </c>
      <c r="AN433">
        <f t="shared" si="792"/>
        <v>19</v>
      </c>
      <c r="AP433">
        <f t="shared" si="793"/>
        <v>1.7176950913153965</v>
      </c>
      <c r="AQ433">
        <f t="shared" si="794"/>
        <v>2.9979434888798326E-2</v>
      </c>
      <c r="AR433" t="str">
        <f t="shared" si="795"/>
        <v>POSITIF</v>
      </c>
      <c r="AS433">
        <f t="shared" si="796"/>
        <v>1</v>
      </c>
      <c r="AT433">
        <f t="shared" si="797"/>
        <v>43</v>
      </c>
      <c r="AU433">
        <f t="shared" si="798"/>
        <v>3</v>
      </c>
      <c r="AV433">
        <f t="shared" si="799"/>
        <v>1.0106802075994619</v>
      </c>
      <c r="AW433" s="4">
        <f t="shared" si="800"/>
        <v>4.2111675316644247E-2</v>
      </c>
      <c r="AX433">
        <f t="shared" si="801"/>
        <v>1.7639697307350426E-2</v>
      </c>
      <c r="AY433">
        <f t="shared" si="802"/>
        <v>0.275390060013328</v>
      </c>
      <c r="AZ433" s="4">
        <f t="shared" si="803"/>
        <v>1.1474585833888667E-2</v>
      </c>
      <c r="BA433">
        <f t="shared" si="804"/>
        <v>361589.58188488637</v>
      </c>
      <c r="BB433" t="s">
        <v>191</v>
      </c>
      <c r="BC433">
        <f t="shared" si="805"/>
        <v>1.6702753310176763E-2</v>
      </c>
      <c r="BD433">
        <f t="shared" si="806"/>
        <v>215.79940599775253</v>
      </c>
      <c r="BE433">
        <f t="shared" si="807"/>
        <v>23.437480839800031</v>
      </c>
      <c r="BF433">
        <f t="shared" si="808"/>
        <v>-2.2010108955613011E-3</v>
      </c>
      <c r="BG433">
        <f t="shared" si="809"/>
        <v>23.43527982890447</v>
      </c>
      <c r="BH433" s="19">
        <f t="shared" si="810"/>
        <v>0.13920690055324617</v>
      </c>
      <c r="BI433">
        <f t="shared" si="811"/>
        <v>5.5511885120067745</v>
      </c>
      <c r="BJ433">
        <f t="shared" si="812"/>
        <v>12.972188512006774</v>
      </c>
      <c r="BK433">
        <f t="shared" si="813"/>
        <v>315.10926972384243</v>
      </c>
      <c r="BL433">
        <f t="shared" si="814"/>
        <v>5.4996942602359331</v>
      </c>
      <c r="BM433">
        <f t="shared" si="815"/>
        <v>239.47355795625919</v>
      </c>
      <c r="BN433">
        <f t="shared" si="816"/>
        <v>15.964903863750612</v>
      </c>
      <c r="BO433">
        <f t="shared" si="817"/>
        <v>15</v>
      </c>
      <c r="BP433">
        <f t="shared" si="818"/>
        <v>57</v>
      </c>
      <c r="BQ433">
        <f t="shared" si="819"/>
        <v>53</v>
      </c>
      <c r="BR433">
        <f t="shared" si="820"/>
        <v>-17.687460747440532</v>
      </c>
      <c r="BS433" t="str">
        <f t="shared" si="821"/>
        <v>NEGATIF</v>
      </c>
      <c r="BT433">
        <f t="shared" si="757"/>
        <v>-0.30870442636009449</v>
      </c>
      <c r="BU433">
        <f t="shared" si="758"/>
        <v>17</v>
      </c>
      <c r="BV433">
        <f t="shared" si="759"/>
        <v>-2082</v>
      </c>
      <c r="BW433">
        <f t="shared" si="760"/>
        <v>45</v>
      </c>
      <c r="BX433" t="str">
        <f t="shared" si="761"/>
        <v>NEGATIF</v>
      </c>
      <c r="BY433">
        <f t="shared" si="822"/>
        <v>-60.279365990228591</v>
      </c>
      <c r="BZ433">
        <f t="shared" si="823"/>
        <v>119.7206340097714</v>
      </c>
      <c r="CA433">
        <f t="shared" si="824"/>
        <v>39.263472411340281</v>
      </c>
      <c r="CB433" t="str">
        <f t="shared" si="825"/>
        <v>POSITIF</v>
      </c>
      <c r="CC433">
        <f t="shared" si="826"/>
        <v>39</v>
      </c>
      <c r="CD433">
        <f t="shared" si="827"/>
        <v>15</v>
      </c>
      <c r="CE433">
        <f t="shared" si="828"/>
        <v>48</v>
      </c>
      <c r="CG433">
        <f t="shared" si="829"/>
        <v>4.1796020578021853</v>
      </c>
      <c r="CH433">
        <f t="shared" si="830"/>
        <v>0.40902279414059639</v>
      </c>
      <c r="CI433">
        <f t="shared" si="831"/>
        <v>0.40906120902759618</v>
      </c>
    </row>
    <row r="434" spans="1:87">
      <c r="A434">
        <f t="shared" ref="A434:F434" si="1007">A140</f>
        <v>7.0027777777777782</v>
      </c>
      <c r="B434">
        <f t="shared" si="1007"/>
        <v>111.315</v>
      </c>
      <c r="C434">
        <f t="shared" si="1007"/>
        <v>7</v>
      </c>
      <c r="D434">
        <f t="shared" si="1007"/>
        <v>2013</v>
      </c>
      <c r="E434">
        <f t="shared" si="1007"/>
        <v>12</v>
      </c>
      <c r="F434">
        <f t="shared" si="1007"/>
        <v>3</v>
      </c>
      <c r="G434">
        <f t="shared" si="763"/>
        <v>0.12222152900771403</v>
      </c>
      <c r="H434">
        <f t="shared" ref="H434:J434" si="1008">H140</f>
        <v>8</v>
      </c>
      <c r="I434">
        <f t="shared" si="1008"/>
        <v>0</v>
      </c>
      <c r="J434">
        <f t="shared" si="1008"/>
        <v>8</v>
      </c>
      <c r="L434">
        <f t="shared" ref="L434:M434" si="1009">L140</f>
        <v>20</v>
      </c>
      <c r="M434">
        <f t="shared" si="1009"/>
        <v>-13</v>
      </c>
      <c r="N434">
        <f t="shared" si="766"/>
        <v>2456629.541666667</v>
      </c>
      <c r="O434">
        <f t="shared" si="767"/>
        <v>7.9270719030230497E-4</v>
      </c>
      <c r="P434">
        <f t="shared" si="768"/>
        <v>2456629.5424593743</v>
      </c>
      <c r="Q434">
        <f t="shared" si="769"/>
        <v>0.13920718574604501</v>
      </c>
      <c r="R434">
        <f t="shared" si="770"/>
        <v>239.82151131566843</v>
      </c>
      <c r="S434">
        <f t="shared" si="771"/>
        <v>324.46281054188148</v>
      </c>
      <c r="T434">
        <f t="shared" si="772"/>
        <v>4.1856749895672518</v>
      </c>
      <c r="U434">
        <f t="shared" si="773"/>
        <v>5.6629443442303984</v>
      </c>
      <c r="V434">
        <f t="shared" si="774"/>
        <v>215.79453534677299</v>
      </c>
      <c r="W434">
        <f t="shared" si="775"/>
        <v>3.7663251496124719</v>
      </c>
      <c r="X434">
        <f t="shared" si="776"/>
        <v>252.03173718345988</v>
      </c>
      <c r="Y434">
        <f t="shared" si="777"/>
        <v>4.3987836333723953</v>
      </c>
      <c r="Z434">
        <f t="shared" si="778"/>
        <v>328.85244003116168</v>
      </c>
      <c r="AA434">
        <f t="shared" si="779"/>
        <v>5.7395578317609752</v>
      </c>
      <c r="AB434">
        <f t="shared" si="780"/>
        <v>-13899.895198010805</v>
      </c>
      <c r="AC434">
        <f t="shared" si="781"/>
        <v>41.657300934886479</v>
      </c>
      <c r="AD434">
        <f t="shared" si="782"/>
        <v>1489.3452883957166</v>
      </c>
      <c r="AE434">
        <f t="shared" si="783"/>
        <v>-567.37848645543977</v>
      </c>
      <c r="AF434">
        <f t="shared" si="784"/>
        <v>-152.26426445649074</v>
      </c>
      <c r="AG434">
        <f t="shared" si="785"/>
        <v>965.57810203958763</v>
      </c>
      <c r="AH434">
        <f t="shared" si="786"/>
        <v>-12122.957257552545</v>
      </c>
      <c r="AI434">
        <f t="shared" si="787"/>
        <v>-3.3674881270979293</v>
      </c>
      <c r="AJ434">
        <f t="shared" si="788"/>
        <v>236.45402318857049</v>
      </c>
      <c r="AK434">
        <f t="shared" si="789"/>
        <v>4.1269012342275762</v>
      </c>
      <c r="AL434">
        <f t="shared" si="790"/>
        <v>236</v>
      </c>
      <c r="AM434">
        <f t="shared" si="791"/>
        <v>27</v>
      </c>
      <c r="AN434">
        <f t="shared" si="792"/>
        <v>14</v>
      </c>
      <c r="AP434">
        <f t="shared" si="793"/>
        <v>1.7099253400201881</v>
      </c>
      <c r="AQ434">
        <f t="shared" si="794"/>
        <v>2.9843827146635846E-2</v>
      </c>
      <c r="AR434" t="str">
        <f t="shared" si="795"/>
        <v>POSITIF</v>
      </c>
      <c r="AS434">
        <f t="shared" si="796"/>
        <v>1</v>
      </c>
      <c r="AT434">
        <f t="shared" si="797"/>
        <v>42</v>
      </c>
      <c r="AU434">
        <f t="shared" si="798"/>
        <v>35</v>
      </c>
      <c r="AV434">
        <f t="shared" si="799"/>
        <v>1.010769849818745</v>
      </c>
      <c r="AW434" s="4">
        <f t="shared" si="800"/>
        <v>4.2115410409114373E-2</v>
      </c>
      <c r="AX434">
        <f t="shared" si="801"/>
        <v>1.764126185922571E-2</v>
      </c>
      <c r="AY434">
        <f t="shared" si="802"/>
        <v>0.2754144833721679</v>
      </c>
      <c r="AZ434" s="4">
        <f t="shared" si="803"/>
        <v>1.1475603473840329E-2</v>
      </c>
      <c r="BA434">
        <f t="shared" si="804"/>
        <v>361557.51688963524</v>
      </c>
      <c r="BB434" t="s">
        <v>191</v>
      </c>
      <c r="BC434">
        <f t="shared" si="805"/>
        <v>1.6702753298198668E-2</v>
      </c>
      <c r="BD434">
        <f t="shared" si="806"/>
        <v>215.79885439601921</v>
      </c>
      <c r="BE434">
        <f t="shared" si="807"/>
        <v>23.437480836091336</v>
      </c>
      <c r="BF434">
        <f t="shared" si="808"/>
        <v>-2.2010585969345943E-3</v>
      </c>
      <c r="BG434">
        <f t="shared" si="809"/>
        <v>23.435279777494401</v>
      </c>
      <c r="BH434" s="19">
        <f t="shared" si="810"/>
        <v>0.13920718574604501</v>
      </c>
      <c r="BI434">
        <f t="shared" si="811"/>
        <v>5.8018730010526873</v>
      </c>
      <c r="BJ434">
        <f t="shared" si="812"/>
        <v>13.222873001052687</v>
      </c>
      <c r="BK434">
        <f t="shared" si="813"/>
        <v>318.87068395963945</v>
      </c>
      <c r="BL434">
        <f t="shared" si="814"/>
        <v>5.5653433231819776</v>
      </c>
      <c r="BM434">
        <f t="shared" si="815"/>
        <v>239.4724110561508</v>
      </c>
      <c r="BN434">
        <f t="shared" si="816"/>
        <v>15.964827403743387</v>
      </c>
      <c r="BO434">
        <f t="shared" si="817"/>
        <v>15</v>
      </c>
      <c r="BP434">
        <f t="shared" si="818"/>
        <v>57</v>
      </c>
      <c r="BQ434">
        <f t="shared" si="819"/>
        <v>53</v>
      </c>
      <c r="BR434">
        <f t="shared" si="820"/>
        <v>-17.694725958073036</v>
      </c>
      <c r="BS434" t="str">
        <f t="shared" si="821"/>
        <v>NEGATIF</v>
      </c>
      <c r="BT434">
        <f t="shared" si="757"/>
        <v>-0.30883122820648257</v>
      </c>
      <c r="BU434">
        <f t="shared" si="758"/>
        <v>17</v>
      </c>
      <c r="BV434">
        <f t="shared" si="759"/>
        <v>-2082</v>
      </c>
      <c r="BW434">
        <f t="shared" si="760"/>
        <v>18</v>
      </c>
      <c r="BX434" t="str">
        <f t="shared" si="761"/>
        <v>NEGATIF</v>
      </c>
      <c r="BY434">
        <f t="shared" si="822"/>
        <v>-58.158371393086192</v>
      </c>
      <c r="BZ434">
        <f t="shared" si="823"/>
        <v>121.84162860691382</v>
      </c>
      <c r="CA434">
        <f t="shared" si="824"/>
        <v>42.46829005333182</v>
      </c>
      <c r="CB434" t="str">
        <f t="shared" si="825"/>
        <v>POSITIF</v>
      </c>
      <c r="CC434">
        <f t="shared" si="826"/>
        <v>42</v>
      </c>
      <c r="CD434">
        <f t="shared" si="827"/>
        <v>28</v>
      </c>
      <c r="CE434">
        <f t="shared" si="828"/>
        <v>5</v>
      </c>
      <c r="CG434">
        <f t="shared" si="829"/>
        <v>4.1795820406191027</v>
      </c>
      <c r="CH434">
        <f t="shared" si="830"/>
        <v>0.40902279324332141</v>
      </c>
      <c r="CI434">
        <f t="shared" si="831"/>
        <v>0.40906120896286724</v>
      </c>
    </row>
    <row r="435" spans="1:87">
      <c r="A435">
        <f t="shared" ref="A435:F435" si="1010">A141</f>
        <v>7.0027777777777782</v>
      </c>
      <c r="B435">
        <f t="shared" si="1010"/>
        <v>111.315</v>
      </c>
      <c r="C435">
        <f t="shared" si="1010"/>
        <v>7</v>
      </c>
      <c r="D435">
        <f t="shared" si="1010"/>
        <v>2013</v>
      </c>
      <c r="E435">
        <f t="shared" si="1010"/>
        <v>12</v>
      </c>
      <c r="F435">
        <f t="shared" si="1010"/>
        <v>3</v>
      </c>
      <c r="G435">
        <f t="shared" si="763"/>
        <v>0.12222152900771403</v>
      </c>
      <c r="H435">
        <f t="shared" ref="H435:J435" si="1011">H141</f>
        <v>8</v>
      </c>
      <c r="I435">
        <f t="shared" si="1011"/>
        <v>15</v>
      </c>
      <c r="J435">
        <f t="shared" si="1011"/>
        <v>8.25</v>
      </c>
      <c r="L435">
        <f t="shared" ref="L435:M435" si="1012">L141</f>
        <v>20</v>
      </c>
      <c r="M435">
        <f t="shared" si="1012"/>
        <v>-13</v>
      </c>
      <c r="N435">
        <f t="shared" si="766"/>
        <v>2456629.5520833335</v>
      </c>
      <c r="O435">
        <f t="shared" si="767"/>
        <v>7.9270719030230497E-4</v>
      </c>
      <c r="P435">
        <f t="shared" si="768"/>
        <v>2456629.5528760408</v>
      </c>
      <c r="Q435">
        <f t="shared" si="769"/>
        <v>0.13920747093883107</v>
      </c>
      <c r="R435">
        <f t="shared" si="770"/>
        <v>239.82151131566843</v>
      </c>
      <c r="S435">
        <f t="shared" si="771"/>
        <v>324.59890421113232</v>
      </c>
      <c r="T435">
        <f t="shared" si="772"/>
        <v>4.1856749895672518</v>
      </c>
      <c r="U435">
        <f t="shared" si="773"/>
        <v>5.6653196268499464</v>
      </c>
      <c r="V435">
        <f t="shared" si="774"/>
        <v>215.79398374342736</v>
      </c>
      <c r="W435">
        <f t="shared" si="775"/>
        <v>3.7663155223179259</v>
      </c>
      <c r="X435">
        <f t="shared" si="776"/>
        <v>252.0420043430704</v>
      </c>
      <c r="Y435">
        <f t="shared" si="777"/>
        <v>4.3989628291124259</v>
      </c>
      <c r="Z435">
        <f t="shared" si="778"/>
        <v>328.86270670052636</v>
      </c>
      <c r="AA435">
        <f t="shared" si="779"/>
        <v>5.7397370189446022</v>
      </c>
      <c r="AB435">
        <f t="shared" si="780"/>
        <v>-13856.09819581036</v>
      </c>
      <c r="AC435">
        <f t="shared" si="781"/>
        <v>40.4450962128141</v>
      </c>
      <c r="AD435">
        <f t="shared" si="782"/>
        <v>1451.1775060381096</v>
      </c>
      <c r="AE435">
        <f t="shared" si="783"/>
        <v>-563.72892786430066</v>
      </c>
      <c r="AF435">
        <f t="shared" si="784"/>
        <v>-153.01501844913957</v>
      </c>
      <c r="AG435">
        <f t="shared" si="785"/>
        <v>953.14743007125173</v>
      </c>
      <c r="AH435">
        <f t="shared" si="786"/>
        <v>-12128.072109801624</v>
      </c>
      <c r="AI435">
        <f t="shared" si="787"/>
        <v>-3.36890891938934</v>
      </c>
      <c r="AJ435">
        <f t="shared" si="788"/>
        <v>236.4526023962791</v>
      </c>
      <c r="AK435">
        <f t="shared" si="789"/>
        <v>4.1268764367241042</v>
      </c>
      <c r="AL435">
        <f t="shared" si="790"/>
        <v>236</v>
      </c>
      <c r="AM435">
        <f t="shared" si="791"/>
        <v>27</v>
      </c>
      <c r="AN435">
        <f t="shared" si="792"/>
        <v>9</v>
      </c>
      <c r="AP435">
        <f t="shared" si="793"/>
        <v>1.7014682564248289</v>
      </c>
      <c r="AQ435">
        <f t="shared" si="794"/>
        <v>2.9696223192780428E-2</v>
      </c>
      <c r="AR435" t="str">
        <f t="shared" si="795"/>
        <v>POSITIF</v>
      </c>
      <c r="AS435">
        <f t="shared" si="796"/>
        <v>1</v>
      </c>
      <c r="AT435">
        <f t="shared" si="797"/>
        <v>42</v>
      </c>
      <c r="AU435">
        <f t="shared" si="798"/>
        <v>5</v>
      </c>
      <c r="AV435">
        <f t="shared" si="799"/>
        <v>1.0108591613598417</v>
      </c>
      <c r="AW435" s="4">
        <f t="shared" si="800"/>
        <v>4.2119131723326736E-2</v>
      </c>
      <c r="AX435">
        <f t="shared" si="801"/>
        <v>1.7642820639677877E-2</v>
      </c>
      <c r="AY435">
        <f t="shared" si="802"/>
        <v>0.27543881663587516</v>
      </c>
      <c r="AZ435" s="4">
        <f t="shared" si="803"/>
        <v>1.1476617359828132E-2</v>
      </c>
      <c r="BA435">
        <f t="shared" si="804"/>
        <v>361525.57583373622</v>
      </c>
      <c r="BB435" t="s">
        <v>191</v>
      </c>
      <c r="BC435">
        <f t="shared" si="805"/>
        <v>1.6702753286220569E-2</v>
      </c>
      <c r="BD435">
        <f t="shared" si="806"/>
        <v>215.79830279431062</v>
      </c>
      <c r="BE435">
        <f t="shared" si="807"/>
        <v>23.43748083238264</v>
      </c>
      <c r="BF435">
        <f t="shared" si="808"/>
        <v>-2.2011062816473764E-3</v>
      </c>
      <c r="BG435">
        <f t="shared" si="809"/>
        <v>23.435279726100994</v>
      </c>
      <c r="BH435" s="19">
        <f t="shared" si="810"/>
        <v>0.13920747093883107</v>
      </c>
      <c r="BI435">
        <f t="shared" si="811"/>
        <v>6.0525574788761638</v>
      </c>
      <c r="BJ435">
        <f t="shared" si="812"/>
        <v>13.473557478876163</v>
      </c>
      <c r="BK435">
        <f t="shared" si="813"/>
        <v>322.63222506331454</v>
      </c>
      <c r="BL435">
        <f t="shared" si="814"/>
        <v>5.6309946003902098</v>
      </c>
      <c r="BM435">
        <f t="shared" si="815"/>
        <v>239.47113711982786</v>
      </c>
      <c r="BN435">
        <f t="shared" si="816"/>
        <v>15.964742474655191</v>
      </c>
      <c r="BO435">
        <f t="shared" si="817"/>
        <v>15</v>
      </c>
      <c r="BP435">
        <f t="shared" si="818"/>
        <v>57</v>
      </c>
      <c r="BQ435">
        <f t="shared" si="819"/>
        <v>53</v>
      </c>
      <c r="BR435">
        <f t="shared" si="820"/>
        <v>-17.702627230563348</v>
      </c>
      <c r="BS435" t="str">
        <f t="shared" si="821"/>
        <v>NEGATIF</v>
      </c>
      <c r="BT435">
        <f t="shared" si="757"/>
        <v>-0.30896913142653576</v>
      </c>
      <c r="BU435">
        <f t="shared" si="758"/>
        <v>17</v>
      </c>
      <c r="BV435">
        <f t="shared" si="759"/>
        <v>-2083</v>
      </c>
      <c r="BW435">
        <f t="shared" si="760"/>
        <v>50</v>
      </c>
      <c r="BX435" t="str">
        <f t="shared" si="761"/>
        <v>NEGATIF</v>
      </c>
      <c r="BY435">
        <f t="shared" si="822"/>
        <v>-55.720237772000587</v>
      </c>
      <c r="BZ435">
        <f t="shared" si="823"/>
        <v>124.27976222799941</v>
      </c>
      <c r="CA435">
        <f t="shared" si="824"/>
        <v>45.594231199291499</v>
      </c>
      <c r="CB435" t="str">
        <f t="shared" si="825"/>
        <v>POSITIF</v>
      </c>
      <c r="CC435">
        <f t="shared" si="826"/>
        <v>45</v>
      </c>
      <c r="CD435">
        <f t="shared" si="827"/>
        <v>35</v>
      </c>
      <c r="CE435">
        <f t="shared" si="828"/>
        <v>39</v>
      </c>
      <c r="CG435">
        <f t="shared" si="829"/>
        <v>4.1795598062358073</v>
      </c>
      <c r="CH435">
        <f t="shared" si="830"/>
        <v>0.40902279234633726</v>
      </c>
      <c r="CI435">
        <f t="shared" si="831"/>
        <v>0.4090612088981383</v>
      </c>
    </row>
    <row r="436" spans="1:87">
      <c r="A436">
        <f t="shared" ref="A436:F436" si="1013">A142</f>
        <v>7.0027777777777782</v>
      </c>
      <c r="B436">
        <f t="shared" si="1013"/>
        <v>111.315</v>
      </c>
      <c r="C436">
        <f t="shared" si="1013"/>
        <v>7</v>
      </c>
      <c r="D436">
        <f t="shared" si="1013"/>
        <v>2013</v>
      </c>
      <c r="E436">
        <f t="shared" si="1013"/>
        <v>12</v>
      </c>
      <c r="F436">
        <f t="shared" si="1013"/>
        <v>3</v>
      </c>
      <c r="G436">
        <f t="shared" si="763"/>
        <v>0.12222152900771403</v>
      </c>
      <c r="H436">
        <f t="shared" ref="H436:J436" si="1014">H142</f>
        <v>8</v>
      </c>
      <c r="I436">
        <f t="shared" si="1014"/>
        <v>30</v>
      </c>
      <c r="J436">
        <f t="shared" si="1014"/>
        <v>8.5</v>
      </c>
      <c r="L436">
        <f t="shared" ref="L436:M436" si="1015">L142</f>
        <v>20</v>
      </c>
      <c r="M436">
        <f t="shared" si="1015"/>
        <v>-13</v>
      </c>
      <c r="N436">
        <f t="shared" si="766"/>
        <v>2456629.5625</v>
      </c>
      <c r="O436">
        <f t="shared" si="767"/>
        <v>7.9270719030230497E-4</v>
      </c>
      <c r="P436">
        <f t="shared" si="768"/>
        <v>2456629.5632927073</v>
      </c>
      <c r="Q436">
        <f t="shared" si="769"/>
        <v>0.13920775613161715</v>
      </c>
      <c r="R436">
        <f t="shared" si="770"/>
        <v>239.82151131566843</v>
      </c>
      <c r="S436">
        <f t="shared" si="771"/>
        <v>324.73499788039771</v>
      </c>
      <c r="T436">
        <f t="shared" si="772"/>
        <v>4.1856749895672518</v>
      </c>
      <c r="U436">
        <f t="shared" si="773"/>
        <v>5.6676949094697475</v>
      </c>
      <c r="V436">
        <f t="shared" si="774"/>
        <v>215.79343214008173</v>
      </c>
      <c r="W436">
        <f t="shared" si="775"/>
        <v>3.7663058950233799</v>
      </c>
      <c r="X436">
        <f t="shared" si="776"/>
        <v>252.05227150268274</v>
      </c>
      <c r="Y436">
        <f t="shared" si="777"/>
        <v>4.3991420248524893</v>
      </c>
      <c r="Z436">
        <f t="shared" si="778"/>
        <v>328.87297336989286</v>
      </c>
      <c r="AA436">
        <f t="shared" si="779"/>
        <v>5.739916206128262</v>
      </c>
      <c r="AB436">
        <f t="shared" si="780"/>
        <v>-13812.22719766364</v>
      </c>
      <c r="AC436">
        <f t="shared" si="781"/>
        <v>39.228628025695613</v>
      </c>
      <c r="AD436">
        <f t="shared" si="782"/>
        <v>1412.3978441837014</v>
      </c>
      <c r="AE436">
        <f t="shared" si="783"/>
        <v>-560.01995022873245</v>
      </c>
      <c r="AF436">
        <f t="shared" si="784"/>
        <v>-153.76977694347281</v>
      </c>
      <c r="AG436">
        <f t="shared" si="785"/>
        <v>940.70913492527677</v>
      </c>
      <c r="AH436">
        <f t="shared" si="786"/>
        <v>-12133.681317701172</v>
      </c>
      <c r="AI436">
        <f t="shared" si="787"/>
        <v>-3.3704670326947701</v>
      </c>
      <c r="AJ436">
        <f t="shared" si="788"/>
        <v>236.45104428297367</v>
      </c>
      <c r="AK436">
        <f t="shared" si="789"/>
        <v>4.1268492425168048</v>
      </c>
      <c r="AL436">
        <f t="shared" si="790"/>
        <v>236</v>
      </c>
      <c r="AM436">
        <f t="shared" si="791"/>
        <v>27</v>
      </c>
      <c r="AN436">
        <f t="shared" si="792"/>
        <v>3</v>
      </c>
      <c r="AP436">
        <f t="shared" si="793"/>
        <v>1.7156227565016269</v>
      </c>
      <c r="AQ436">
        <f t="shared" si="794"/>
        <v>2.9943265823094343E-2</v>
      </c>
      <c r="AR436" t="str">
        <f t="shared" si="795"/>
        <v>POSITIF</v>
      </c>
      <c r="AS436">
        <f t="shared" si="796"/>
        <v>1</v>
      </c>
      <c r="AT436">
        <f t="shared" si="797"/>
        <v>42</v>
      </c>
      <c r="AU436">
        <f t="shared" si="798"/>
        <v>56</v>
      </c>
      <c r="AV436">
        <f t="shared" si="799"/>
        <v>1.0109481414986659</v>
      </c>
      <c r="AW436" s="4">
        <f t="shared" si="800"/>
        <v>4.212283922911108E-2</v>
      </c>
      <c r="AX436">
        <f t="shared" si="801"/>
        <v>1.764437363606924E-2</v>
      </c>
      <c r="AY436">
        <f t="shared" si="802"/>
        <v>0.27546305960717649</v>
      </c>
      <c r="AZ436" s="4">
        <f t="shared" si="803"/>
        <v>1.1477627483632354E-2</v>
      </c>
      <c r="BA436">
        <f t="shared" si="804"/>
        <v>361493.75891188555</v>
      </c>
      <c r="BB436" t="s">
        <v>191</v>
      </c>
      <c r="BC436">
        <f t="shared" si="805"/>
        <v>1.6702753274242473E-2</v>
      </c>
      <c r="BD436">
        <f t="shared" si="806"/>
        <v>215.79775119260196</v>
      </c>
      <c r="BE436">
        <f t="shared" si="807"/>
        <v>23.437480828673944</v>
      </c>
      <c r="BF436">
        <f t="shared" si="808"/>
        <v>-2.2011539496975224E-3</v>
      </c>
      <c r="BG436">
        <f t="shared" si="809"/>
        <v>23.435279674724246</v>
      </c>
      <c r="BH436" s="19">
        <f t="shared" si="810"/>
        <v>0.13920775613161715</v>
      </c>
      <c r="BI436">
        <f t="shared" si="811"/>
        <v>6.3032419566996394</v>
      </c>
      <c r="BJ436">
        <f t="shared" si="812"/>
        <v>13.72424195669964</v>
      </c>
      <c r="BK436">
        <f t="shared" si="813"/>
        <v>326.39388929162612</v>
      </c>
      <c r="BL436">
        <f t="shared" si="814"/>
        <v>5.696648026528738</v>
      </c>
      <c r="BM436">
        <f t="shared" si="815"/>
        <v>239.46974005886847</v>
      </c>
      <c r="BN436">
        <f t="shared" si="816"/>
        <v>15.964649337257898</v>
      </c>
      <c r="BO436">
        <f t="shared" si="817"/>
        <v>15</v>
      </c>
      <c r="BP436">
        <f t="shared" si="818"/>
        <v>57</v>
      </c>
      <c r="BQ436">
        <f t="shared" si="819"/>
        <v>52</v>
      </c>
      <c r="BR436">
        <f t="shared" si="820"/>
        <v>-17.688495223230657</v>
      </c>
      <c r="BS436" t="str">
        <f t="shared" si="821"/>
        <v>NEGATIF</v>
      </c>
      <c r="BT436">
        <f t="shared" si="757"/>
        <v>-0.30872248136866431</v>
      </c>
      <c r="BU436">
        <f t="shared" si="758"/>
        <v>17</v>
      </c>
      <c r="BV436">
        <f t="shared" si="759"/>
        <v>-2082</v>
      </c>
      <c r="BW436">
        <f t="shared" si="760"/>
        <v>41</v>
      </c>
      <c r="BX436" t="str">
        <f t="shared" si="761"/>
        <v>NEGATIF</v>
      </c>
      <c r="BY436">
        <f t="shared" si="822"/>
        <v>-52.933801444172239</v>
      </c>
      <c r="BZ436">
        <f t="shared" si="823"/>
        <v>127.06619855582775</v>
      </c>
      <c r="CA436">
        <f t="shared" si="824"/>
        <v>48.635766797775332</v>
      </c>
      <c r="CB436" t="str">
        <f t="shared" si="825"/>
        <v>POSITIF</v>
      </c>
      <c r="CC436">
        <f t="shared" si="826"/>
        <v>48</v>
      </c>
      <c r="CD436">
        <f t="shared" si="827"/>
        <v>38</v>
      </c>
      <c r="CE436">
        <f t="shared" si="828"/>
        <v>8</v>
      </c>
      <c r="CG436">
        <f t="shared" si="829"/>
        <v>4.1795354229222141</v>
      </c>
      <c r="CH436">
        <f t="shared" si="830"/>
        <v>0.40902279144964382</v>
      </c>
      <c r="CI436">
        <f t="shared" si="831"/>
        <v>0.40906120883340935</v>
      </c>
    </row>
    <row r="437" spans="1:87">
      <c r="A437">
        <f t="shared" ref="A437:F437" si="1016">A143</f>
        <v>7.0027777777777782</v>
      </c>
      <c r="B437">
        <f t="shared" si="1016"/>
        <v>111.315</v>
      </c>
      <c r="C437">
        <f t="shared" si="1016"/>
        <v>7</v>
      </c>
      <c r="D437">
        <f t="shared" si="1016"/>
        <v>2013</v>
      </c>
      <c r="E437">
        <f t="shared" si="1016"/>
        <v>12</v>
      </c>
      <c r="F437">
        <f t="shared" si="1016"/>
        <v>3</v>
      </c>
      <c r="G437">
        <f t="shared" si="763"/>
        <v>0.12222152900771403</v>
      </c>
      <c r="H437">
        <f t="shared" ref="H437:J437" si="1017">H143</f>
        <v>8</v>
      </c>
      <c r="I437">
        <f t="shared" si="1017"/>
        <v>45</v>
      </c>
      <c r="J437">
        <f t="shared" si="1017"/>
        <v>8.75</v>
      </c>
      <c r="L437">
        <f t="shared" ref="L437:M437" si="1018">L143</f>
        <v>20</v>
      </c>
      <c r="M437">
        <f t="shared" si="1018"/>
        <v>-13</v>
      </c>
      <c r="N437">
        <f t="shared" si="766"/>
        <v>2456629.572916667</v>
      </c>
      <c r="O437">
        <f t="shared" si="767"/>
        <v>7.9270719030230497E-4</v>
      </c>
      <c r="P437">
        <f t="shared" si="768"/>
        <v>2456629.5737093743</v>
      </c>
      <c r="Q437">
        <f t="shared" si="769"/>
        <v>0.13920804132441597</v>
      </c>
      <c r="R437">
        <f t="shared" si="770"/>
        <v>239.82151131566843</v>
      </c>
      <c r="S437">
        <f t="shared" si="771"/>
        <v>324.87109155573125</v>
      </c>
      <c r="T437">
        <f t="shared" si="772"/>
        <v>4.1856749895672518</v>
      </c>
      <c r="U437">
        <f t="shared" si="773"/>
        <v>5.6700701921954577</v>
      </c>
      <c r="V437">
        <f t="shared" si="774"/>
        <v>215.79288053671144</v>
      </c>
      <c r="W437">
        <f t="shared" si="775"/>
        <v>3.7662962677284026</v>
      </c>
      <c r="X437">
        <f t="shared" si="776"/>
        <v>252.06253866275347</v>
      </c>
      <c r="Y437">
        <f t="shared" si="777"/>
        <v>4.3993212206005525</v>
      </c>
      <c r="Z437">
        <f t="shared" si="778"/>
        <v>328.88324003971684</v>
      </c>
      <c r="AA437">
        <f t="shared" si="779"/>
        <v>5.7400953933199048</v>
      </c>
      <c r="AB437">
        <f t="shared" si="780"/>
        <v>-13768.28244913289</v>
      </c>
      <c r="AC437">
        <f t="shared" si="781"/>
        <v>38.008024551500348</v>
      </c>
      <c r="AD437">
        <f t="shared" si="782"/>
        <v>1373.0226522586258</v>
      </c>
      <c r="AE437">
        <f t="shared" si="783"/>
        <v>-556.25194431966622</v>
      </c>
      <c r="AF437">
        <f t="shared" si="784"/>
        <v>-154.52852041148932</v>
      </c>
      <c r="AG437">
        <f t="shared" si="785"/>
        <v>928.263310233428</v>
      </c>
      <c r="AH437">
        <f t="shared" si="786"/>
        <v>-12139.768926820494</v>
      </c>
      <c r="AI437">
        <f t="shared" si="787"/>
        <v>-3.372158035227915</v>
      </c>
      <c r="AJ437">
        <f t="shared" si="788"/>
        <v>236.4493532804405</v>
      </c>
      <c r="AK437">
        <f t="shared" si="789"/>
        <v>4.126819728954942</v>
      </c>
      <c r="AL437">
        <f t="shared" si="790"/>
        <v>236</v>
      </c>
      <c r="AM437">
        <f t="shared" si="791"/>
        <v>26</v>
      </c>
      <c r="AN437">
        <f t="shared" si="792"/>
        <v>57</v>
      </c>
      <c r="AP437">
        <f t="shared" si="793"/>
        <v>1.7139685483417768</v>
      </c>
      <c r="AQ437">
        <f t="shared" si="794"/>
        <v>2.9914394444191601E-2</v>
      </c>
      <c r="AR437" t="str">
        <f t="shared" si="795"/>
        <v>POSITIF</v>
      </c>
      <c r="AS437">
        <f t="shared" si="796"/>
        <v>1</v>
      </c>
      <c r="AT437">
        <f t="shared" si="797"/>
        <v>42</v>
      </c>
      <c r="AU437">
        <f t="shared" si="798"/>
        <v>50</v>
      </c>
      <c r="AV437">
        <f t="shared" si="799"/>
        <v>1.0110367895133745</v>
      </c>
      <c r="AW437" s="4">
        <f t="shared" si="800"/>
        <v>4.2126532896390602E-2</v>
      </c>
      <c r="AX437">
        <f t="shared" si="801"/>
        <v>1.7645920835801264E-2</v>
      </c>
      <c r="AY437">
        <f t="shared" si="802"/>
        <v>0.27548721208940996</v>
      </c>
      <c r="AZ437" s="4">
        <f t="shared" si="803"/>
        <v>1.1478633837058749E-2</v>
      </c>
      <c r="BA437">
        <f t="shared" si="804"/>
        <v>361462.06631806184</v>
      </c>
      <c r="BB437" t="s">
        <v>191</v>
      </c>
      <c r="BC437">
        <f t="shared" si="805"/>
        <v>1.6702753262264374E-2</v>
      </c>
      <c r="BD437">
        <f t="shared" si="806"/>
        <v>215.79719959086864</v>
      </c>
      <c r="BE437">
        <f t="shared" si="807"/>
        <v>23.437480824965249</v>
      </c>
      <c r="BF437">
        <f t="shared" si="808"/>
        <v>-2.2012016010828791E-3</v>
      </c>
      <c r="BG437">
        <f t="shared" si="809"/>
        <v>23.435279623364167</v>
      </c>
      <c r="BH437" s="19">
        <f t="shared" si="810"/>
        <v>0.13920804132441597</v>
      </c>
      <c r="BI437">
        <f t="shared" si="811"/>
        <v>6.5539264457455522</v>
      </c>
      <c r="BJ437">
        <f t="shared" si="812"/>
        <v>13.974926445745552</v>
      </c>
      <c r="BK437">
        <f t="shared" si="813"/>
        <v>330.15567283857359</v>
      </c>
      <c r="BL437">
        <f t="shared" si="814"/>
        <v>5.7623035351703225</v>
      </c>
      <c r="BM437">
        <f t="shared" si="815"/>
        <v>239.46822384760972</v>
      </c>
      <c r="BN437">
        <f t="shared" si="816"/>
        <v>15.964548256507316</v>
      </c>
      <c r="BO437">
        <f t="shared" si="817"/>
        <v>15</v>
      </c>
      <c r="BP437">
        <f t="shared" si="818"/>
        <v>57</v>
      </c>
      <c r="BQ437">
        <f t="shared" si="819"/>
        <v>52</v>
      </c>
      <c r="BR437">
        <f t="shared" si="820"/>
        <v>-17.689714809406663</v>
      </c>
      <c r="BS437" t="str">
        <f t="shared" si="821"/>
        <v>NEGATIF</v>
      </c>
      <c r="BT437">
        <f t="shared" ref="BT437:BT500" si="1019">RADIANS(BR437)</f>
        <v>-0.30874376716294744</v>
      </c>
      <c r="BU437">
        <f t="shared" ref="BU437:BU500" si="1020">INT(ABS(BR437))</f>
        <v>17</v>
      </c>
      <c r="BV437">
        <f t="shared" ref="BV437:BV500" si="1021">INT(60*(BR437-BU437))</f>
        <v>-2082</v>
      </c>
      <c r="BW437">
        <f t="shared" ref="BW437:BW500" si="1022">INT(3600*(BR437-BU437)-60*BV437)</f>
        <v>37</v>
      </c>
      <c r="BX437" t="str">
        <f t="shared" ref="BX437:BX500" si="1023">IF(BR437&lt;0, "NEGATIF", "POSITIF")</f>
        <v>NEGATIF</v>
      </c>
      <c r="BY437">
        <f t="shared" si="822"/>
        <v>-49.681337136624741</v>
      </c>
      <c r="BZ437">
        <f t="shared" si="823"/>
        <v>130.31866286337527</v>
      </c>
      <c r="CA437">
        <f t="shared" si="824"/>
        <v>51.55053615811768</v>
      </c>
      <c r="CB437" t="str">
        <f t="shared" si="825"/>
        <v>POSITIF</v>
      </c>
      <c r="CC437">
        <f t="shared" si="826"/>
        <v>51</v>
      </c>
      <c r="CD437">
        <f t="shared" si="827"/>
        <v>33</v>
      </c>
      <c r="CE437">
        <f t="shared" si="828"/>
        <v>1</v>
      </c>
      <c r="CG437">
        <f t="shared" si="829"/>
        <v>4.1795089600435933</v>
      </c>
      <c r="CH437">
        <f t="shared" si="830"/>
        <v>0.40902279055324137</v>
      </c>
      <c r="CI437">
        <f t="shared" si="831"/>
        <v>0.40906120876868041</v>
      </c>
    </row>
    <row r="438" spans="1:87">
      <c r="A438">
        <f t="shared" ref="A438:F438" si="1024">A144</f>
        <v>7.0027777777777782</v>
      </c>
      <c r="B438">
        <f t="shared" si="1024"/>
        <v>111.315</v>
      </c>
      <c r="C438">
        <f t="shared" si="1024"/>
        <v>7</v>
      </c>
      <c r="D438">
        <f t="shared" si="1024"/>
        <v>2013</v>
      </c>
      <c r="E438">
        <f t="shared" si="1024"/>
        <v>12</v>
      </c>
      <c r="F438">
        <f t="shared" si="1024"/>
        <v>3</v>
      </c>
      <c r="G438">
        <f t="shared" ref="G438:G501" si="1025">RADIANS(A438)</f>
        <v>0.12222152900771403</v>
      </c>
      <c r="H438">
        <f t="shared" ref="H438:J438" si="1026">H144</f>
        <v>9</v>
      </c>
      <c r="I438">
        <f t="shared" si="1026"/>
        <v>0</v>
      </c>
      <c r="J438">
        <f t="shared" si="1026"/>
        <v>9</v>
      </c>
      <c r="L438">
        <f t="shared" ref="L438:M438" si="1027">L144</f>
        <v>20</v>
      </c>
      <c r="M438">
        <f t="shared" si="1027"/>
        <v>-13</v>
      </c>
      <c r="N438">
        <f t="shared" ref="N438:N501" si="1028">1720994.5+INT(365.25*D438)+INT(30.60001*(E438+1))+M438+F438+(H438+I438/60)/24 -C438/24</f>
        <v>2456629.5833333335</v>
      </c>
      <c r="O438">
        <f t="shared" ref="O438:O501" si="1029">O144</f>
        <v>7.9270719030230497E-4</v>
      </c>
      <c r="P438">
        <f t="shared" ref="P438:P501" si="1030">N438+O438</f>
        <v>2456629.5841260408</v>
      </c>
      <c r="Q438">
        <f t="shared" ref="Q438:Q501" si="1031">(P438-2451545)/36525</f>
        <v>0.13920832651720205</v>
      </c>
      <c r="R438">
        <f t="shared" ref="R438:R501" si="1032" xml:space="preserve"> MOD(218.317 + 481267.883*O438, 360)</f>
        <v>239.82151131566843</v>
      </c>
      <c r="S438">
        <f t="shared" ref="S438:S501" si="1033" xml:space="preserve"> MOD(134.954 + 477198.849*Q438, 360)</f>
        <v>325.00718522499665</v>
      </c>
      <c r="T438">
        <f t="shared" ref="T438:T501" si="1034">RADIANS(R438)</f>
        <v>4.1856749895672518</v>
      </c>
      <c r="U438">
        <f t="shared" ref="U438:U501" si="1035">RADIANS(S438)</f>
        <v>5.6724454748152588</v>
      </c>
      <c r="V438">
        <f t="shared" ref="V438:V501" si="1036" xml:space="preserve"> MOD(125.041 - 1934.142*Q438, 360)</f>
        <v>215.79232893336575</v>
      </c>
      <c r="W438">
        <f t="shared" ref="W438:W501" si="1037">RADIANS(V438)</f>
        <v>3.7662866404338557</v>
      </c>
      <c r="X438">
        <f t="shared" ref="X438:X501" si="1038" xml:space="preserve"> MOD(280.466 + 36000.769*Q438, 360)</f>
        <v>252.07280582236581</v>
      </c>
      <c r="Y438">
        <f t="shared" ref="Y438:Y501" si="1039">RADIANS(X438)</f>
        <v>4.3995004163406159</v>
      </c>
      <c r="Z438">
        <f t="shared" ref="Z438:Z501" si="1040" xml:space="preserve"> MOD(357.526 + 35999.05*Q438, 360)</f>
        <v>328.89350670908243</v>
      </c>
      <c r="AA438">
        <f t="shared" ref="AA438:AA501" si="1041">RADIANS(Z438)</f>
        <v>5.7402745805035487</v>
      </c>
      <c r="AB438">
        <f t="shared" ref="AB438:AB501" si="1042" xml:space="preserve"> 22640*SIN(U438) + 769*SIN(2*D164) + 36*SIN(3*D164)</f>
        <v>-13724.264202071654</v>
      </c>
      <c r="AC438">
        <f t="shared" ref="AC438:AC501" si="1043" xml:space="preserve"> -125*SIN(T438 - X438)</f>
        <v>36.783414567472732</v>
      </c>
      <c r="AD438">
        <f t="shared" ref="AD438:AD501" si="1044" xml:space="preserve"> 2370*SIN(2*(T438 - X438))</f>
        <v>1333.0685360703967</v>
      </c>
      <c r="AE438">
        <f t="shared" ref="AE438:AE501" si="1045" xml:space="preserve"> -668*SIN(Z438)</f>
        <v>-552.42530763453021</v>
      </c>
      <c r="AF438">
        <f t="shared" ref="AF438:AF501" si="1046" xml:space="preserve"> -412*SIN(2*(T438 - W438)) + 212*SIN(2*(T438 - Y438 - U438))</f>
        <v>-155.2912291196624</v>
      </c>
      <c r="AG438">
        <f t="shared" ref="AG438:AG501" si="1047" xml:space="preserve"> 4586*SIN(2*(T438 - Y438) - U438) + 206*SIN(2*(T438 - Y438) - U438 -AA438) + 192*SIN(2*(T438 - Y438) + U438) + 165*SIN(2*(T438 - Y438) - AA438) + 148*SIN(U438 - AA438) - 110*SIN(U438 + AA438)</f>
        <v>915.8100513504819</v>
      </c>
      <c r="AH438">
        <f t="shared" ref="AH438:AH501" si="1048" xml:space="preserve"> SUM(AB438:AG438)</f>
        <v>-12146.318736837495</v>
      </c>
      <c r="AI438">
        <f t="shared" ref="AI438:AI501" si="1049">AH438/3600</f>
        <v>-3.3739774268993039</v>
      </c>
      <c r="AJ438">
        <f t="shared" ref="AJ438:AJ501" si="1050">MOD(R438+AI438,360)</f>
        <v>236.44753388876913</v>
      </c>
      <c r="AK438">
        <f t="shared" ref="AK438:AK501" si="1051">RADIANS(AJ438)</f>
        <v>4.1267879745798934</v>
      </c>
      <c r="AL438">
        <f t="shared" ref="AL438:AL501" si="1052">INT(AJ438)</f>
        <v>236</v>
      </c>
      <c r="AM438">
        <f t="shared" ref="AM438:AM501" si="1053">INT(60*(AJ438-AL438))</f>
        <v>26</v>
      </c>
      <c r="AN438">
        <f t="shared" ref="AN438:AN501" si="1054">INT(3600*(AJ438-AL438)-60*AM438)</f>
        <v>51</v>
      </c>
      <c r="AP438">
        <f t="shared" ref="AP438:AP501" si="1055">(18520*SIN(AK438-W438+0.114*SIN(2*(T438-W438))*PI()/180+0.15*SIN(AA438)*PI()/180)-526*SIN(2*Y438-T438-W438)+44*SIN(2*Y438-T438-W438+U438)-31*SIN((2*Y438-T438-W438-U438)-23*SIN((2*Y438-T438-W438+AA438)+11*SIN((2*Y438-T438-W438-AA438)-25*SIN(T438-W438-2*U438)+21*SIN(T438-W438-U438)))))/3600</f>
        <v>1.7140243512566449</v>
      </c>
      <c r="AQ438">
        <f t="shared" ref="AQ438:AQ501" si="1056">RADIANS(AP438)</f>
        <v>2.991536838878826E-2</v>
      </c>
      <c r="AR438" t="str">
        <f t="shared" ref="AR438:AR501" si="1057">IF(B180&lt;0, "NEGATIF", "POSITIF")</f>
        <v>POSITIF</v>
      </c>
      <c r="AS438">
        <f t="shared" ref="AS438:AS501" si="1058">INT(ABS(AP438))</f>
        <v>1</v>
      </c>
      <c r="AT438">
        <f t="shared" ref="AT438:AT501" si="1059">INT(60*(ABS(AP438)-AS438))</f>
        <v>42</v>
      </c>
      <c r="AU438">
        <f t="shared" ref="AU438:AU501" si="1060">INT(3600*(ABS(AP438)-AS438)-60*AT438)</f>
        <v>50</v>
      </c>
      <c r="AV438">
        <f t="shared" ref="AV438:AV501" si="1061">(3423 + 187*COS(U438)+10*COS(2*U438)+34*COS(2*(T438-Y438)-U438)+28*COS(2*(T438-Y438))+3*COS(2*(T438-Y438)+U438))/3600</f>
        <v>1.011125104672628</v>
      </c>
      <c r="AW438" s="4">
        <f t="shared" ref="AW438:AW501" si="1062">AV438/24</f>
        <v>4.2130212694692831E-2</v>
      </c>
      <c r="AX438">
        <f t="shared" ref="AX438:AX501" si="1063">RADIANS(AV438)</f>
        <v>1.7647462226109658E-2</v>
      </c>
      <c r="AY438">
        <f t="shared" ref="AY438:AY501" si="1064">DEGREES(ASIN(0.272493*SIN(AX438)))</f>
        <v>0.27551127388332614</v>
      </c>
      <c r="AZ438" s="4">
        <f t="shared" ref="AZ438:AZ501" si="1065">AY438/24</f>
        <v>1.1479636411805256E-2</v>
      </c>
      <c r="BA438">
        <f t="shared" ref="BA438:BA501" si="1066">6378/SIN(AX438)</f>
        <v>361430.49824972427</v>
      </c>
      <c r="BB438" t="s">
        <v>191</v>
      </c>
      <c r="BC438">
        <f t="shared" ref="BC438:BC501" si="1067">0.0167086 - 0.000042*Q438</f>
        <v>1.6702753250286279E-2</v>
      </c>
      <c r="BD438">
        <f t="shared" ref="BD438:BD501" si="1068">MOD(125.04452-1934.13626*Q438, 360)</f>
        <v>215.79664798915999</v>
      </c>
      <c r="BE438">
        <f t="shared" ref="BE438:BE501" si="1069">23.43929111 - 0.01300417*Q438</f>
        <v>23.437480821256553</v>
      </c>
      <c r="BF438">
        <f t="shared" ref="BF438:BF501" si="1070">9.2*COS(W438)/3600 + 0.57*COS(2*Y438)/3600</f>
        <v>-2.2012492357949146E-3</v>
      </c>
      <c r="BG438">
        <f t="shared" ref="BG438:BG501" si="1071">BE438+BF438</f>
        <v>23.435279572020757</v>
      </c>
      <c r="BH438" s="19">
        <f t="shared" ref="BH438:BH501" si="1072">(P438-2451545)/36525</f>
        <v>0.13920832651720205</v>
      </c>
      <c r="BI438">
        <f t="shared" ref="BI438:BI501" si="1073">MOD(280.46061837+360.98564736629*(N438-2451545)+0.000387933*BH438*BH438+(-17.2*SIN(W438)-1.32*SIN(2*Y438))*COS(CH438)/3600,360)/15</f>
        <v>6.8046109235845504</v>
      </c>
      <c r="BJ438">
        <f t="shared" ref="BJ438:BJ501" si="1074">MOD(BI438+B438/15,24)</f>
        <v>14.225610923584551</v>
      </c>
      <c r="BK438">
        <f t="shared" ref="BK438:BK501" si="1075">MOD(BJ438-BN438,24)*15</f>
        <v>333.91757133211223</v>
      </c>
      <c r="BL438">
        <f t="shared" ref="BL438:BL501" si="1076">RADIANS(BK438)</f>
        <v>5.827961050008386</v>
      </c>
      <c r="BM438">
        <f t="shared" ref="BM438:BM501" si="1077">MOD(DEGREES(ATAN2(COS(AK438),SIN(AK438)*COS(CH438)-TAN(CI438)*SIN(CH438))),360)</f>
        <v>239.46659252165603</v>
      </c>
      <c r="BN438">
        <f t="shared" ref="BN438:BN501" si="1078">BM438/15</f>
        <v>15.964439501443735</v>
      </c>
      <c r="BO438">
        <f t="shared" ref="BO438:BO501" si="1079">INT(BN438)</f>
        <v>15</v>
      </c>
      <c r="BP438">
        <f t="shared" ref="BP438:BP501" si="1080">INT(60*(BN438-BO438))</f>
        <v>57</v>
      </c>
      <c r="BQ438">
        <f t="shared" ref="BQ438:BQ501" si="1081">INT(3600*(BN438-BO438)-60*BP438)</f>
        <v>51</v>
      </c>
      <c r="BR438">
        <f t="shared" ref="BR438:BR501" si="1082">DEGREES(ASIN(SIN(AQ438)*COS(CH438)+COS(AQ438)*SIN(CH438)*SIN(AK438)))</f>
        <v>-17.689240888224539</v>
      </c>
      <c r="BS438" t="str">
        <f t="shared" ref="BS438:BS501" si="1083">IF(BR438&lt;0, "NEGATIF", "POSITIF")</f>
        <v>NEGATIF</v>
      </c>
      <c r="BT438">
        <f t="shared" si="1019"/>
        <v>-0.30873549567792447</v>
      </c>
      <c r="BU438">
        <f t="shared" si="1020"/>
        <v>17</v>
      </c>
      <c r="BV438">
        <f t="shared" si="1021"/>
        <v>-2082</v>
      </c>
      <c r="BW438">
        <f t="shared" si="1022"/>
        <v>38</v>
      </c>
      <c r="BX438" t="str">
        <f t="shared" si="1023"/>
        <v>NEGATIF</v>
      </c>
      <c r="BY438">
        <f t="shared" ref="BY438:BY501" si="1084">DEGREES(ATAN2(COS(BL438)*SIN(G438)-TAN(BT438)*COS(G438),SIN(BL438)))</f>
        <v>-45.900502439492413</v>
      </c>
      <c r="BZ438">
        <f t="shared" ref="BZ438:BZ501" si="1085">MOD(BY438+180,360)</f>
        <v>134.09949756050759</v>
      </c>
      <c r="CA438">
        <f t="shared" ref="CA438:CA501" si="1086">DEGREES(ASIN(SIN(G438)*SIN(BT438)+COS(G438)*COS(BT438)*COS(BL438)))</f>
        <v>54.318079556649224</v>
      </c>
      <c r="CB438" t="str">
        <f t="shared" ref="CB438:CB501" si="1087">IF(CA438&lt;0, "NEGATIF", "POSITIF")</f>
        <v>POSITIF</v>
      </c>
      <c r="CC438">
        <f t="shared" ref="CC438:CC501" si="1088">INT(ABS(CA438))</f>
        <v>54</v>
      </c>
      <c r="CD438">
        <f t="shared" ref="CD438:CD501" si="1089">INT(60*(ABS(CA438)-CC438))</f>
        <v>19</v>
      </c>
      <c r="CE438">
        <f t="shared" ref="CE438:CE501" si="1090">INT(3600*(ABS(CA438)-CC438)-60*CD438)</f>
        <v>5</v>
      </c>
      <c r="CG438">
        <f t="shared" ref="CG438:CG501" si="1091">RADIANS(BM438)</f>
        <v>4.1794804880345282</v>
      </c>
      <c r="CH438">
        <f t="shared" ref="CH438:CH501" si="1092">RADIANS(BG438)</f>
        <v>0.40902278965712979</v>
      </c>
      <c r="CI438">
        <f t="shared" ref="CI438:CI501" si="1093">RADIANS(BE438)</f>
        <v>0.40906120870395146</v>
      </c>
    </row>
    <row r="439" spans="1:87">
      <c r="A439">
        <f t="shared" ref="A439:F439" si="1094">A145</f>
        <v>7.0027777777777782</v>
      </c>
      <c r="B439">
        <f t="shared" si="1094"/>
        <v>111.315</v>
      </c>
      <c r="C439">
        <f t="shared" si="1094"/>
        <v>7</v>
      </c>
      <c r="D439">
        <f t="shared" si="1094"/>
        <v>2013</v>
      </c>
      <c r="E439">
        <f t="shared" si="1094"/>
        <v>12</v>
      </c>
      <c r="F439">
        <f t="shared" si="1094"/>
        <v>3</v>
      </c>
      <c r="G439">
        <f t="shared" si="1025"/>
        <v>0.12222152900771403</v>
      </c>
      <c r="H439">
        <f t="shared" ref="H439:J439" si="1095">H145</f>
        <v>9</v>
      </c>
      <c r="I439">
        <f t="shared" si="1095"/>
        <v>15</v>
      </c>
      <c r="J439">
        <f t="shared" si="1095"/>
        <v>9.25</v>
      </c>
      <c r="L439">
        <f t="shared" ref="L439:M439" si="1096">L145</f>
        <v>20</v>
      </c>
      <c r="M439">
        <f t="shared" si="1096"/>
        <v>-13</v>
      </c>
      <c r="N439">
        <f t="shared" si="1028"/>
        <v>2456629.59375</v>
      </c>
      <c r="O439">
        <f t="shared" si="1029"/>
        <v>7.9270719030230497E-4</v>
      </c>
      <c r="P439">
        <f t="shared" si="1030"/>
        <v>2456629.5945427073</v>
      </c>
      <c r="Q439">
        <f t="shared" si="1031"/>
        <v>0.13920861170998813</v>
      </c>
      <c r="R439">
        <f t="shared" si="1032"/>
        <v>239.82151131566843</v>
      </c>
      <c r="S439">
        <f t="shared" si="1033"/>
        <v>325.14327889426204</v>
      </c>
      <c r="T439">
        <f t="shared" si="1034"/>
        <v>4.1856749895672518</v>
      </c>
      <c r="U439">
        <f t="shared" si="1035"/>
        <v>5.67482075743506</v>
      </c>
      <c r="V439">
        <f t="shared" si="1036"/>
        <v>215.79177733002012</v>
      </c>
      <c r="W439">
        <f t="shared" si="1037"/>
        <v>3.7662770131393093</v>
      </c>
      <c r="X439">
        <f t="shared" si="1038"/>
        <v>252.08307298197815</v>
      </c>
      <c r="Y439">
        <f t="shared" si="1039"/>
        <v>4.3996796120806794</v>
      </c>
      <c r="Z439">
        <f t="shared" si="1040"/>
        <v>328.90377337844893</v>
      </c>
      <c r="AA439">
        <f t="shared" si="1041"/>
        <v>5.7404537676872076</v>
      </c>
      <c r="AB439">
        <f t="shared" si="1042"/>
        <v>-13680.172702871565</v>
      </c>
      <c r="AC439">
        <f t="shared" si="1043"/>
        <v>35.554927109805945</v>
      </c>
      <c r="AD439">
        <f t="shared" si="1044"/>
        <v>1292.5523402656365</v>
      </c>
      <c r="AE439">
        <f t="shared" si="1045"/>
        <v>-548.54044334724188</v>
      </c>
      <c r="AF439">
        <f t="shared" si="1046"/>
        <v>-156.05788333237874</v>
      </c>
      <c r="AG439">
        <f t="shared" si="1047"/>
        <v>903.34945202477252</v>
      </c>
      <c r="AH439">
        <f t="shared" si="1048"/>
        <v>-12153.314310150969</v>
      </c>
      <c r="AI439">
        <f t="shared" si="1049"/>
        <v>-3.3759206417086025</v>
      </c>
      <c r="AJ439">
        <f t="shared" si="1050"/>
        <v>236.44559067395983</v>
      </c>
      <c r="AK439">
        <f t="shared" si="1051"/>
        <v>4.1267540590833969</v>
      </c>
      <c r="AL439">
        <f t="shared" si="1052"/>
        <v>236</v>
      </c>
      <c r="AM439">
        <f t="shared" si="1053"/>
        <v>26</v>
      </c>
      <c r="AN439">
        <f t="shared" si="1054"/>
        <v>44</v>
      </c>
      <c r="AP439">
        <f t="shared" si="1055"/>
        <v>1.7143584843212016</v>
      </c>
      <c r="AQ439">
        <f t="shared" si="1056"/>
        <v>2.9921200110904555E-2</v>
      </c>
      <c r="AR439" t="str">
        <f t="shared" si="1057"/>
        <v>POSITIF</v>
      </c>
      <c r="AS439">
        <f t="shared" si="1058"/>
        <v>1</v>
      </c>
      <c r="AT439">
        <f t="shared" si="1059"/>
        <v>42</v>
      </c>
      <c r="AU439">
        <f t="shared" si="1060"/>
        <v>51</v>
      </c>
      <c r="AV439">
        <f t="shared" si="1061"/>
        <v>1.0112130862593089</v>
      </c>
      <c r="AW439" s="4">
        <f t="shared" si="1062"/>
        <v>4.213387859413787E-2</v>
      </c>
      <c r="AX439">
        <f t="shared" si="1063"/>
        <v>1.7648997794478372E-2</v>
      </c>
      <c r="AY439">
        <f t="shared" si="1064"/>
        <v>0.27553524479355063</v>
      </c>
      <c r="AZ439" s="4">
        <f t="shared" si="1065"/>
        <v>1.1480635199731276E-2</v>
      </c>
      <c r="BA439">
        <f t="shared" si="1066"/>
        <v>361399.05489933462</v>
      </c>
      <c r="BB439" t="s">
        <v>191</v>
      </c>
      <c r="BC439">
        <f t="shared" si="1067"/>
        <v>1.6702753238308179E-2</v>
      </c>
      <c r="BD439">
        <f t="shared" si="1068"/>
        <v>215.79609638745134</v>
      </c>
      <c r="BE439">
        <f t="shared" si="1069"/>
        <v>23.437480817547858</v>
      </c>
      <c r="BF439">
        <f t="shared" si="1070"/>
        <v>-2.2012968538314857E-3</v>
      </c>
      <c r="BG439">
        <f t="shared" si="1071"/>
        <v>23.435279520694028</v>
      </c>
      <c r="BH439" s="19">
        <f t="shared" si="1072"/>
        <v>0.13920861170998813</v>
      </c>
      <c r="BI439">
        <f t="shared" si="1073"/>
        <v>7.0552954014235487</v>
      </c>
      <c r="BJ439">
        <f t="shared" si="1074"/>
        <v>14.476295401423549</v>
      </c>
      <c r="BK439">
        <f t="shared" si="1075"/>
        <v>337.67958084562576</v>
      </c>
      <c r="BL439">
        <f t="shared" si="1076"/>
        <v>5.8936205025105473</v>
      </c>
      <c r="BM439">
        <f t="shared" si="1077"/>
        <v>239.46485017572749</v>
      </c>
      <c r="BN439">
        <f t="shared" si="1078"/>
        <v>15.9643233450485</v>
      </c>
      <c r="BO439">
        <f t="shared" si="1079"/>
        <v>15</v>
      </c>
      <c r="BP439">
        <f t="shared" si="1080"/>
        <v>57</v>
      </c>
      <c r="BQ439">
        <f t="shared" si="1081"/>
        <v>51</v>
      </c>
      <c r="BR439">
        <f t="shared" si="1082"/>
        <v>-17.688467570774733</v>
      </c>
      <c r="BS439" t="str">
        <f t="shared" si="1083"/>
        <v>NEGATIF</v>
      </c>
      <c r="BT439">
        <f t="shared" si="1019"/>
        <v>-0.30872199874226219</v>
      </c>
      <c r="BU439">
        <f t="shared" si="1020"/>
        <v>17</v>
      </c>
      <c r="BV439">
        <f t="shared" si="1021"/>
        <v>-2082</v>
      </c>
      <c r="BW439">
        <f t="shared" si="1022"/>
        <v>41</v>
      </c>
      <c r="BX439" t="str">
        <f t="shared" si="1023"/>
        <v>NEGATIF</v>
      </c>
      <c r="BY439">
        <f t="shared" si="1084"/>
        <v>-41.496503830218955</v>
      </c>
      <c r="BZ439">
        <f t="shared" si="1085"/>
        <v>138.50349616978104</v>
      </c>
      <c r="CA439">
        <f t="shared" si="1086"/>
        <v>56.900263533831016</v>
      </c>
      <c r="CB439" t="str">
        <f t="shared" si="1087"/>
        <v>POSITIF</v>
      </c>
      <c r="CC439">
        <f t="shared" si="1088"/>
        <v>56</v>
      </c>
      <c r="CD439">
        <f t="shared" si="1089"/>
        <v>54</v>
      </c>
      <c r="CE439">
        <f t="shared" si="1090"/>
        <v>0</v>
      </c>
      <c r="CG439">
        <f t="shared" si="1091"/>
        <v>4.1794500783613664</v>
      </c>
      <c r="CH439">
        <f t="shared" si="1092"/>
        <v>0.40902278876130937</v>
      </c>
      <c r="CI439">
        <f t="shared" si="1093"/>
        <v>0.40906120863922252</v>
      </c>
    </row>
    <row r="440" spans="1:87">
      <c r="A440">
        <f t="shared" ref="A440:F440" si="1097">A146</f>
        <v>7.0027777777777782</v>
      </c>
      <c r="B440">
        <f t="shared" si="1097"/>
        <v>111.315</v>
      </c>
      <c r="C440">
        <f t="shared" si="1097"/>
        <v>7</v>
      </c>
      <c r="D440">
        <f t="shared" si="1097"/>
        <v>2013</v>
      </c>
      <c r="E440">
        <f t="shared" si="1097"/>
        <v>12</v>
      </c>
      <c r="F440">
        <f t="shared" si="1097"/>
        <v>3</v>
      </c>
      <c r="G440">
        <f t="shared" si="1025"/>
        <v>0.12222152900771403</v>
      </c>
      <c r="H440">
        <f t="shared" ref="H440:J440" si="1098">H146</f>
        <v>9</v>
      </c>
      <c r="I440">
        <f t="shared" si="1098"/>
        <v>30</v>
      </c>
      <c r="J440">
        <f t="shared" si="1098"/>
        <v>9.5</v>
      </c>
      <c r="L440">
        <f t="shared" ref="L440:M440" si="1099">L146</f>
        <v>20</v>
      </c>
      <c r="M440">
        <f t="shared" si="1099"/>
        <v>-13</v>
      </c>
      <c r="N440">
        <f t="shared" si="1028"/>
        <v>2456629.604166667</v>
      </c>
      <c r="O440">
        <f t="shared" si="1029"/>
        <v>7.9270719030230497E-4</v>
      </c>
      <c r="P440">
        <f t="shared" si="1030"/>
        <v>2456629.6049593743</v>
      </c>
      <c r="Q440">
        <f t="shared" si="1031"/>
        <v>0.13920889690278695</v>
      </c>
      <c r="R440">
        <f t="shared" si="1032"/>
        <v>239.82151131566843</v>
      </c>
      <c r="S440">
        <f t="shared" si="1033"/>
        <v>325.27937256959558</v>
      </c>
      <c r="T440">
        <f t="shared" si="1034"/>
        <v>4.1856749895672518</v>
      </c>
      <c r="U440">
        <f t="shared" si="1035"/>
        <v>5.6771960401607711</v>
      </c>
      <c r="V440">
        <f t="shared" si="1036"/>
        <v>215.79122572664983</v>
      </c>
      <c r="W440">
        <f t="shared" si="1037"/>
        <v>3.7662673858443325</v>
      </c>
      <c r="X440">
        <f t="shared" si="1038"/>
        <v>252.09334014204887</v>
      </c>
      <c r="Y440">
        <f t="shared" si="1039"/>
        <v>4.3998588078287426</v>
      </c>
      <c r="Z440">
        <f t="shared" si="1040"/>
        <v>328.91404004827291</v>
      </c>
      <c r="AA440">
        <f t="shared" si="1041"/>
        <v>5.7406329548788513</v>
      </c>
      <c r="AB440">
        <f t="shared" si="1042"/>
        <v>-13636.008198324471</v>
      </c>
      <c r="AC440">
        <f t="shared" si="1043"/>
        <v>34.322691622739327</v>
      </c>
      <c r="AD440">
        <f t="shared" si="1044"/>
        <v>1251.491146387805</v>
      </c>
      <c r="AE440">
        <f t="shared" si="1045"/>
        <v>-544.59776075975287</v>
      </c>
      <c r="AF440">
        <f t="shared" si="1046"/>
        <v>-156.82846321174304</v>
      </c>
      <c r="AG440">
        <f t="shared" si="1047"/>
        <v>890.8816060611307</v>
      </c>
      <c r="AH440">
        <f t="shared" si="1048"/>
        <v>-12160.73897822429</v>
      </c>
      <c r="AI440">
        <f t="shared" si="1049"/>
        <v>-3.3779830495067471</v>
      </c>
      <c r="AJ440">
        <f t="shared" si="1050"/>
        <v>236.44352826616168</v>
      </c>
      <c r="AK440">
        <f t="shared" si="1051"/>
        <v>4.126718063276801</v>
      </c>
      <c r="AL440">
        <f t="shared" si="1052"/>
        <v>236</v>
      </c>
      <c r="AM440">
        <f t="shared" si="1053"/>
        <v>26</v>
      </c>
      <c r="AN440">
        <f t="shared" si="1054"/>
        <v>36</v>
      </c>
      <c r="AP440">
        <f t="shared" si="1055"/>
        <v>1.7042102487699744</v>
      </c>
      <c r="AQ440">
        <f t="shared" si="1056"/>
        <v>2.9744079987267698E-2</v>
      </c>
      <c r="AR440" t="str">
        <f t="shared" si="1057"/>
        <v>POSITIF</v>
      </c>
      <c r="AS440">
        <f t="shared" si="1058"/>
        <v>1</v>
      </c>
      <c r="AT440">
        <f t="shared" si="1059"/>
        <v>42</v>
      </c>
      <c r="AU440">
        <f t="shared" si="1060"/>
        <v>15</v>
      </c>
      <c r="AV440">
        <f t="shared" si="1061"/>
        <v>1.0113007335586046</v>
      </c>
      <c r="AW440" s="4">
        <f t="shared" si="1062"/>
        <v>4.2137530564941857E-2</v>
      </c>
      <c r="AX440">
        <f t="shared" si="1063"/>
        <v>1.7650527528431562E-2</v>
      </c>
      <c r="AY440">
        <f t="shared" si="1064"/>
        <v>0.27555912462533666</v>
      </c>
      <c r="AZ440" s="4">
        <f t="shared" si="1065"/>
        <v>1.148163019272236E-2</v>
      </c>
      <c r="BA440">
        <f t="shared" si="1066"/>
        <v>361367.73645862204</v>
      </c>
      <c r="BB440" t="s">
        <v>191</v>
      </c>
      <c r="BC440">
        <f t="shared" si="1067"/>
        <v>1.6702753226330084E-2</v>
      </c>
      <c r="BD440">
        <f t="shared" si="1068"/>
        <v>215.79554478571808</v>
      </c>
      <c r="BE440">
        <f t="shared" si="1069"/>
        <v>23.437480813839162</v>
      </c>
      <c r="BF440">
        <f t="shared" si="1070"/>
        <v>-2.2013444551904483E-3</v>
      </c>
      <c r="BG440">
        <f t="shared" si="1071"/>
        <v>23.435279469383971</v>
      </c>
      <c r="BH440" s="19">
        <f t="shared" si="1072"/>
        <v>0.13920889690278695</v>
      </c>
      <c r="BI440">
        <f t="shared" si="1073"/>
        <v>7.3059798904694615</v>
      </c>
      <c r="BJ440">
        <f t="shared" si="1074"/>
        <v>14.726979890469462</v>
      </c>
      <c r="BK440">
        <f t="shared" si="1075"/>
        <v>341.44169739496806</v>
      </c>
      <c r="BL440">
        <f t="shared" si="1076"/>
        <v>5.9592818231403379</v>
      </c>
      <c r="BM440">
        <f t="shared" si="1077"/>
        <v>239.46300096207386</v>
      </c>
      <c r="BN440">
        <f t="shared" si="1078"/>
        <v>15.964200064138257</v>
      </c>
      <c r="BO440">
        <f t="shared" si="1079"/>
        <v>15</v>
      </c>
      <c r="BP440">
        <f t="shared" si="1080"/>
        <v>57</v>
      </c>
      <c r="BQ440">
        <f t="shared" si="1081"/>
        <v>51</v>
      </c>
      <c r="BR440">
        <f t="shared" si="1082"/>
        <v>-17.697866214080708</v>
      </c>
      <c r="BS440" t="str">
        <f t="shared" si="1083"/>
        <v>NEGATIF</v>
      </c>
      <c r="BT440">
        <f t="shared" si="1019"/>
        <v>-0.30888603601317199</v>
      </c>
      <c r="BU440">
        <f t="shared" si="1020"/>
        <v>17</v>
      </c>
      <c r="BV440">
        <f t="shared" si="1021"/>
        <v>-2082</v>
      </c>
      <c r="BW440">
        <f t="shared" si="1022"/>
        <v>7</v>
      </c>
      <c r="BX440" t="str">
        <f t="shared" si="1023"/>
        <v>NEGATIF</v>
      </c>
      <c r="BY440">
        <f t="shared" si="1084"/>
        <v>-36.361564948212319</v>
      </c>
      <c r="BZ440">
        <f t="shared" si="1085"/>
        <v>143.63843505178767</v>
      </c>
      <c r="CA440">
        <f t="shared" si="1086"/>
        <v>59.241921468349567</v>
      </c>
      <c r="CB440" t="str">
        <f t="shared" si="1087"/>
        <v>POSITIF</v>
      </c>
      <c r="CC440">
        <f t="shared" si="1088"/>
        <v>59</v>
      </c>
      <c r="CD440">
        <f t="shared" si="1089"/>
        <v>14</v>
      </c>
      <c r="CE440">
        <f t="shared" si="1090"/>
        <v>30</v>
      </c>
      <c r="CG440">
        <f t="shared" si="1091"/>
        <v>4.1794178034945375</v>
      </c>
      <c r="CH440">
        <f t="shared" si="1092"/>
        <v>0.40902278786577995</v>
      </c>
      <c r="CI440">
        <f t="shared" si="1093"/>
        <v>0.40906120857449357</v>
      </c>
    </row>
    <row r="441" spans="1:87">
      <c r="A441">
        <f t="shared" ref="A441:F441" si="1100">A147</f>
        <v>7.0027777777777782</v>
      </c>
      <c r="B441">
        <f t="shared" si="1100"/>
        <v>111.315</v>
      </c>
      <c r="C441">
        <f t="shared" si="1100"/>
        <v>7</v>
      </c>
      <c r="D441">
        <f t="shared" si="1100"/>
        <v>2013</v>
      </c>
      <c r="E441">
        <f t="shared" si="1100"/>
        <v>12</v>
      </c>
      <c r="F441">
        <f t="shared" si="1100"/>
        <v>3</v>
      </c>
      <c r="G441">
        <f t="shared" si="1025"/>
        <v>0.12222152900771403</v>
      </c>
      <c r="H441">
        <f t="shared" ref="H441:J441" si="1101">H147</f>
        <v>9</v>
      </c>
      <c r="I441">
        <f t="shared" si="1101"/>
        <v>45</v>
      </c>
      <c r="J441">
        <f t="shared" si="1101"/>
        <v>9.75</v>
      </c>
      <c r="L441">
        <f t="shared" ref="L441:M441" si="1102">L147</f>
        <v>20</v>
      </c>
      <c r="M441">
        <f t="shared" si="1102"/>
        <v>-13</v>
      </c>
      <c r="N441">
        <f t="shared" si="1028"/>
        <v>2456629.6145833335</v>
      </c>
      <c r="O441">
        <f t="shared" si="1029"/>
        <v>7.9270719030230497E-4</v>
      </c>
      <c r="P441">
        <f t="shared" si="1030"/>
        <v>2456629.6153760408</v>
      </c>
      <c r="Q441">
        <f t="shared" si="1031"/>
        <v>0.13920918209557304</v>
      </c>
      <c r="R441">
        <f t="shared" si="1032"/>
        <v>239.82151131566843</v>
      </c>
      <c r="S441">
        <f t="shared" si="1033"/>
        <v>325.41546623886097</v>
      </c>
      <c r="T441">
        <f t="shared" si="1034"/>
        <v>4.1856749895672518</v>
      </c>
      <c r="U441">
        <f t="shared" si="1035"/>
        <v>5.6795713227805722</v>
      </c>
      <c r="V441">
        <f t="shared" si="1036"/>
        <v>215.79067412330414</v>
      </c>
      <c r="W441">
        <f t="shared" si="1037"/>
        <v>3.7662577585497856</v>
      </c>
      <c r="X441">
        <f t="shared" si="1038"/>
        <v>252.10360730166121</v>
      </c>
      <c r="Y441">
        <f t="shared" si="1039"/>
        <v>4.400038003568806</v>
      </c>
      <c r="Z441">
        <f t="shared" si="1040"/>
        <v>328.9243067176385</v>
      </c>
      <c r="AA441">
        <f t="shared" si="1041"/>
        <v>5.7408121420624942</v>
      </c>
      <c r="AB441">
        <f t="shared" si="1042"/>
        <v>-13591.770941543395</v>
      </c>
      <c r="AC441">
        <f t="shared" si="1043"/>
        <v>33.086838110728777</v>
      </c>
      <c r="AD441">
        <f t="shared" si="1044"/>
        <v>1209.9022712866351</v>
      </c>
      <c r="AE441">
        <f t="shared" si="1045"/>
        <v>-540.59767579661968</v>
      </c>
      <c r="AF441">
        <f t="shared" si="1046"/>
        <v>-157.60294871421783</v>
      </c>
      <c r="AG441">
        <f t="shared" si="1047"/>
        <v>878.4066089896678</v>
      </c>
      <c r="AH441">
        <f t="shared" si="1048"/>
        <v>-12168.575847667202</v>
      </c>
      <c r="AI441">
        <f t="shared" si="1049"/>
        <v>-3.3801599576853336</v>
      </c>
      <c r="AJ441">
        <f t="shared" si="1050"/>
        <v>236.44135135798311</v>
      </c>
      <c r="AK441">
        <f t="shared" si="1051"/>
        <v>4.126680069061571</v>
      </c>
      <c r="AL441">
        <f t="shared" si="1052"/>
        <v>236</v>
      </c>
      <c r="AM441">
        <f t="shared" si="1053"/>
        <v>26</v>
      </c>
      <c r="AN441">
        <f t="shared" si="1054"/>
        <v>28</v>
      </c>
      <c r="AP441">
        <f t="shared" si="1055"/>
        <v>1.7003875852949162</v>
      </c>
      <c r="AQ441">
        <f t="shared" si="1056"/>
        <v>2.9677361923432202E-2</v>
      </c>
      <c r="AR441" t="str">
        <f t="shared" si="1057"/>
        <v>POSITIF</v>
      </c>
      <c r="AS441">
        <f t="shared" si="1058"/>
        <v>1</v>
      </c>
      <c r="AT441">
        <f t="shared" si="1059"/>
        <v>42</v>
      </c>
      <c r="AU441">
        <f t="shared" si="1060"/>
        <v>1</v>
      </c>
      <c r="AV441">
        <f t="shared" si="1061"/>
        <v>1.0113880458463591</v>
      </c>
      <c r="AW441" s="4">
        <f t="shared" si="1062"/>
        <v>4.2141168576931627E-2</v>
      </c>
      <c r="AX441">
        <f t="shared" si="1063"/>
        <v>1.7652051415330328E-2</v>
      </c>
      <c r="AY441">
        <f t="shared" si="1064"/>
        <v>0.27558291318139222</v>
      </c>
      <c r="AZ441" s="4">
        <f t="shared" si="1065"/>
        <v>1.148262138255801E-2</v>
      </c>
      <c r="BA441">
        <f t="shared" si="1066"/>
        <v>361336.54312274529</v>
      </c>
      <c r="BB441" t="s">
        <v>191</v>
      </c>
      <c r="BC441">
        <f t="shared" si="1067"/>
        <v>1.6702753214351985E-2</v>
      </c>
      <c r="BD441">
        <f t="shared" si="1068"/>
        <v>215.79499318400943</v>
      </c>
      <c r="BE441">
        <f t="shared" si="1069"/>
        <v>23.437480810130467</v>
      </c>
      <c r="BF441">
        <f t="shared" si="1070"/>
        <v>-2.2013920398632858E-3</v>
      </c>
      <c r="BG441">
        <f t="shared" si="1071"/>
        <v>23.435279418090602</v>
      </c>
      <c r="BH441" s="19">
        <f t="shared" si="1072"/>
        <v>0.13920918209557304</v>
      </c>
      <c r="BI441">
        <f t="shared" si="1073"/>
        <v>7.5566643683084598</v>
      </c>
      <c r="BJ441">
        <f t="shared" si="1074"/>
        <v>14.97766436830846</v>
      </c>
      <c r="BK441">
        <f t="shared" si="1075"/>
        <v>345.20391643567416</v>
      </c>
      <c r="BL441">
        <f t="shared" si="1076"/>
        <v>6.0249449325818825</v>
      </c>
      <c r="BM441">
        <f t="shared" si="1077"/>
        <v>239.46104908895273</v>
      </c>
      <c r="BN441">
        <f t="shared" si="1078"/>
        <v>15.964069939263515</v>
      </c>
      <c r="BO441">
        <f t="shared" si="1079"/>
        <v>15</v>
      </c>
      <c r="BP441">
        <f t="shared" si="1080"/>
        <v>57</v>
      </c>
      <c r="BQ441">
        <f t="shared" si="1081"/>
        <v>50</v>
      </c>
      <c r="BR441">
        <f t="shared" si="1082"/>
        <v>-17.701083514886076</v>
      </c>
      <c r="BS441" t="str">
        <f t="shared" si="1083"/>
        <v>NEGATIF</v>
      </c>
      <c r="BT441">
        <f t="shared" si="1019"/>
        <v>-0.30894218850525274</v>
      </c>
      <c r="BU441">
        <f t="shared" si="1020"/>
        <v>17</v>
      </c>
      <c r="BV441">
        <f t="shared" si="1021"/>
        <v>-2083</v>
      </c>
      <c r="BW441">
        <f t="shared" si="1022"/>
        <v>56</v>
      </c>
      <c r="BX441" t="str">
        <f t="shared" si="1023"/>
        <v>NEGATIF</v>
      </c>
      <c r="BY441">
        <f t="shared" si="1084"/>
        <v>-30.43615509232281</v>
      </c>
      <c r="BZ441">
        <f t="shared" si="1085"/>
        <v>149.56384490767718</v>
      </c>
      <c r="CA441">
        <f t="shared" si="1086"/>
        <v>61.297642754490553</v>
      </c>
      <c r="CB441" t="str">
        <f t="shared" si="1087"/>
        <v>POSITIF</v>
      </c>
      <c r="CC441">
        <f t="shared" si="1088"/>
        <v>61</v>
      </c>
      <c r="CD441">
        <f t="shared" si="1089"/>
        <v>17</v>
      </c>
      <c r="CE441">
        <f t="shared" si="1090"/>
        <v>51</v>
      </c>
      <c r="CG441">
        <f t="shared" si="1091"/>
        <v>4.1793837368819933</v>
      </c>
      <c r="CH441">
        <f t="shared" si="1092"/>
        <v>0.40902278697054179</v>
      </c>
      <c r="CI441">
        <f t="shared" si="1093"/>
        <v>0.40906120850976463</v>
      </c>
    </row>
    <row r="442" spans="1:87">
      <c r="A442">
        <f t="shared" ref="A442:F442" si="1103">A148</f>
        <v>7.0027777777777782</v>
      </c>
      <c r="B442">
        <f t="shared" si="1103"/>
        <v>111.315</v>
      </c>
      <c r="C442">
        <f t="shared" si="1103"/>
        <v>7</v>
      </c>
      <c r="D442">
        <f t="shared" si="1103"/>
        <v>2013</v>
      </c>
      <c r="E442">
        <f t="shared" si="1103"/>
        <v>12</v>
      </c>
      <c r="F442">
        <f t="shared" si="1103"/>
        <v>3</v>
      </c>
      <c r="G442">
        <f t="shared" si="1025"/>
        <v>0.12222152900771403</v>
      </c>
      <c r="H442">
        <f t="shared" ref="H442:J442" si="1104">H148</f>
        <v>10</v>
      </c>
      <c r="I442">
        <f t="shared" si="1104"/>
        <v>0</v>
      </c>
      <c r="J442">
        <f t="shared" si="1104"/>
        <v>10</v>
      </c>
      <c r="L442">
        <f t="shared" ref="L442:M442" si="1105">L148</f>
        <v>20</v>
      </c>
      <c r="M442">
        <f t="shared" si="1105"/>
        <v>-13</v>
      </c>
      <c r="N442">
        <f t="shared" si="1028"/>
        <v>2456629.625</v>
      </c>
      <c r="O442">
        <f t="shared" si="1029"/>
        <v>7.9270719030230497E-4</v>
      </c>
      <c r="P442">
        <f t="shared" si="1030"/>
        <v>2456629.6257927073</v>
      </c>
      <c r="Q442">
        <f t="shared" si="1031"/>
        <v>0.13920946728835912</v>
      </c>
      <c r="R442">
        <f t="shared" si="1032"/>
        <v>239.82151131566843</v>
      </c>
      <c r="S442">
        <f t="shared" si="1033"/>
        <v>325.55155990811181</v>
      </c>
      <c r="T442">
        <f t="shared" si="1034"/>
        <v>4.1856749895672518</v>
      </c>
      <c r="U442">
        <f t="shared" si="1035"/>
        <v>5.6819466054001193</v>
      </c>
      <c r="V442">
        <f t="shared" si="1036"/>
        <v>215.79012251995852</v>
      </c>
      <c r="W442">
        <f t="shared" si="1037"/>
        <v>3.7662481312552392</v>
      </c>
      <c r="X442">
        <f t="shared" si="1038"/>
        <v>252.11387446127355</v>
      </c>
      <c r="Y442">
        <f t="shared" si="1039"/>
        <v>4.4002171993088686</v>
      </c>
      <c r="Z442">
        <f t="shared" si="1040"/>
        <v>328.93457338700409</v>
      </c>
      <c r="AA442">
        <f t="shared" si="1041"/>
        <v>5.7409913292461372</v>
      </c>
      <c r="AB442">
        <f t="shared" si="1042"/>
        <v>-13547.461180150533</v>
      </c>
      <c r="AC442">
        <f t="shared" si="1043"/>
        <v>31.847496794660696</v>
      </c>
      <c r="AD442">
        <f t="shared" si="1044"/>
        <v>1167.8032488177319</v>
      </c>
      <c r="AE442">
        <f t="shared" si="1045"/>
        <v>-536.54060990634878</v>
      </c>
      <c r="AF442">
        <f t="shared" si="1046"/>
        <v>-158.3813197972419</v>
      </c>
      <c r="AG442">
        <f t="shared" si="1047"/>
        <v>865.92455473009397</v>
      </c>
      <c r="AH442">
        <f t="shared" si="1048"/>
        <v>-12176.807809511636</v>
      </c>
      <c r="AI442">
        <f t="shared" si="1049"/>
        <v>-3.3824466137532321</v>
      </c>
      <c r="AJ442">
        <f t="shared" si="1050"/>
        <v>236.43906470191519</v>
      </c>
      <c r="AK442">
        <f t="shared" si="1051"/>
        <v>4.1266401593843254</v>
      </c>
      <c r="AL442">
        <f t="shared" si="1052"/>
        <v>236</v>
      </c>
      <c r="AM442">
        <f t="shared" si="1053"/>
        <v>26</v>
      </c>
      <c r="AN442">
        <f t="shared" si="1054"/>
        <v>20</v>
      </c>
      <c r="AP442">
        <f t="shared" si="1055"/>
        <v>1.702146564810745</v>
      </c>
      <c r="AQ442">
        <f t="shared" si="1056"/>
        <v>2.970806190745855E-2</v>
      </c>
      <c r="AR442" t="str">
        <f t="shared" si="1057"/>
        <v>POSITIF</v>
      </c>
      <c r="AS442">
        <f t="shared" si="1058"/>
        <v>1</v>
      </c>
      <c r="AT442">
        <f t="shared" si="1059"/>
        <v>42</v>
      </c>
      <c r="AU442">
        <f t="shared" si="1060"/>
        <v>7</v>
      </c>
      <c r="AV442">
        <f t="shared" si="1061"/>
        <v>1.0114750224125206</v>
      </c>
      <c r="AW442" s="4">
        <f t="shared" si="1062"/>
        <v>4.2144792600521695E-2</v>
      </c>
      <c r="AX442">
        <f t="shared" si="1063"/>
        <v>1.7653569442781923E-2</v>
      </c>
      <c r="AY442">
        <f t="shared" si="1064"/>
        <v>0.27560661026826772</v>
      </c>
      <c r="AZ442" s="4">
        <f t="shared" si="1065"/>
        <v>1.1483608761177821E-2</v>
      </c>
      <c r="BA442">
        <f t="shared" si="1066"/>
        <v>361305.47508191766</v>
      </c>
      <c r="BB442" t="s">
        <v>191</v>
      </c>
      <c r="BC442">
        <f t="shared" si="1067"/>
        <v>1.6702753202373889E-2</v>
      </c>
      <c r="BD442">
        <f t="shared" si="1068"/>
        <v>215.79444158230078</v>
      </c>
      <c r="BE442">
        <f t="shared" si="1069"/>
        <v>23.437480806421771</v>
      </c>
      <c r="BF442">
        <f t="shared" si="1070"/>
        <v>-2.2014396078478562E-3</v>
      </c>
      <c r="BG442">
        <f t="shared" si="1071"/>
        <v>23.435279366813923</v>
      </c>
      <c r="BH442" s="19">
        <f t="shared" si="1072"/>
        <v>0.13920946728835912</v>
      </c>
      <c r="BI442">
        <f t="shared" si="1073"/>
        <v>7.8073488461474581</v>
      </c>
      <c r="BJ442">
        <f t="shared" si="1074"/>
        <v>15.228348846147458</v>
      </c>
      <c r="BK442">
        <f t="shared" si="1075"/>
        <v>348.96623387389809</v>
      </c>
      <c r="BL442">
        <f t="shared" si="1076"/>
        <v>6.0906097593840878</v>
      </c>
      <c r="BM442">
        <f t="shared" si="1077"/>
        <v>239.45899881831375</v>
      </c>
      <c r="BN442">
        <f t="shared" si="1078"/>
        <v>15.96393325455425</v>
      </c>
      <c r="BO442">
        <f t="shared" si="1079"/>
        <v>15</v>
      </c>
      <c r="BP442">
        <f t="shared" si="1080"/>
        <v>57</v>
      </c>
      <c r="BQ442">
        <f t="shared" si="1081"/>
        <v>50</v>
      </c>
      <c r="BR442">
        <f t="shared" si="1082"/>
        <v>-17.698844487454103</v>
      </c>
      <c r="BS442" t="str">
        <f t="shared" si="1083"/>
        <v>NEGATIF</v>
      </c>
      <c r="BT442">
        <f t="shared" si="1019"/>
        <v>-0.30890311010452232</v>
      </c>
      <c r="BU442">
        <f t="shared" si="1020"/>
        <v>17</v>
      </c>
      <c r="BV442">
        <f t="shared" si="1021"/>
        <v>-2082</v>
      </c>
      <c r="BW442">
        <f t="shared" si="1022"/>
        <v>4</v>
      </c>
      <c r="BX442" t="str">
        <f t="shared" si="1023"/>
        <v>NEGATIF</v>
      </c>
      <c r="BY442">
        <f t="shared" si="1084"/>
        <v>-23.680238641723008</v>
      </c>
      <c r="BZ442">
        <f t="shared" si="1085"/>
        <v>156.31976135827699</v>
      </c>
      <c r="CA442">
        <f t="shared" si="1086"/>
        <v>63.00135228838414</v>
      </c>
      <c r="CB442" t="str">
        <f t="shared" si="1087"/>
        <v>POSITIF</v>
      </c>
      <c r="CC442">
        <f t="shared" si="1088"/>
        <v>63</v>
      </c>
      <c r="CD442">
        <f t="shared" si="1089"/>
        <v>0</v>
      </c>
      <c r="CE442">
        <f t="shared" si="1090"/>
        <v>4</v>
      </c>
      <c r="CG442">
        <f t="shared" si="1091"/>
        <v>4.1793479529087856</v>
      </c>
      <c r="CH442">
        <f t="shared" si="1092"/>
        <v>0.40902278607559489</v>
      </c>
      <c r="CI442">
        <f t="shared" si="1093"/>
        <v>0.40906120844503563</v>
      </c>
    </row>
    <row r="443" spans="1:87">
      <c r="A443">
        <f t="shared" ref="A443:F443" si="1106">A149</f>
        <v>7.0027777777777782</v>
      </c>
      <c r="B443">
        <f t="shared" si="1106"/>
        <v>111.315</v>
      </c>
      <c r="C443">
        <f t="shared" si="1106"/>
        <v>7</v>
      </c>
      <c r="D443">
        <f t="shared" si="1106"/>
        <v>2013</v>
      </c>
      <c r="E443">
        <f t="shared" si="1106"/>
        <v>12</v>
      </c>
      <c r="F443">
        <f t="shared" si="1106"/>
        <v>3</v>
      </c>
      <c r="G443">
        <f t="shared" si="1025"/>
        <v>0.12222152900771403</v>
      </c>
      <c r="H443">
        <f t="shared" ref="H443:J443" si="1107">H149</f>
        <v>10</v>
      </c>
      <c r="I443">
        <f t="shared" si="1107"/>
        <v>15</v>
      </c>
      <c r="J443">
        <f t="shared" si="1107"/>
        <v>10.25</v>
      </c>
      <c r="L443">
        <f t="shared" ref="L443:M443" si="1108">L149</f>
        <v>20</v>
      </c>
      <c r="M443">
        <f t="shared" si="1108"/>
        <v>-13</v>
      </c>
      <c r="N443">
        <f t="shared" si="1028"/>
        <v>2456629.635416667</v>
      </c>
      <c r="O443">
        <f t="shared" si="1029"/>
        <v>7.9270719030230497E-4</v>
      </c>
      <c r="P443">
        <f t="shared" si="1030"/>
        <v>2456629.6362093743</v>
      </c>
      <c r="Q443">
        <f t="shared" si="1031"/>
        <v>0.13920975248115794</v>
      </c>
      <c r="R443">
        <f t="shared" si="1032"/>
        <v>239.82151131566843</v>
      </c>
      <c r="S443">
        <f t="shared" si="1033"/>
        <v>325.68765358345991</v>
      </c>
      <c r="T443">
        <f t="shared" si="1034"/>
        <v>4.1856749895672518</v>
      </c>
      <c r="U443">
        <f t="shared" si="1035"/>
        <v>5.6843218881260844</v>
      </c>
      <c r="V443">
        <f t="shared" si="1036"/>
        <v>215.78957091658822</v>
      </c>
      <c r="W443">
        <f t="shared" si="1037"/>
        <v>3.7662385039602624</v>
      </c>
      <c r="X443">
        <f t="shared" si="1038"/>
        <v>252.12414162134428</v>
      </c>
      <c r="Y443">
        <f t="shared" si="1039"/>
        <v>4.4003963950569318</v>
      </c>
      <c r="Z443">
        <f t="shared" si="1040"/>
        <v>328.94484005682898</v>
      </c>
      <c r="AA443">
        <f t="shared" si="1041"/>
        <v>5.7411705164377969</v>
      </c>
      <c r="AB443">
        <f t="shared" si="1042"/>
        <v>-13503.079162145246</v>
      </c>
      <c r="AC443">
        <f t="shared" si="1043"/>
        <v>30.60479826246079</v>
      </c>
      <c r="AD443">
        <f t="shared" si="1044"/>
        <v>1125.2118278459154</v>
      </c>
      <c r="AE443">
        <f t="shared" si="1045"/>
        <v>-532.42699053289778</v>
      </c>
      <c r="AF443">
        <f t="shared" si="1046"/>
        <v>-159.16355631783495</v>
      </c>
      <c r="AG443">
        <f t="shared" si="1047"/>
        <v>853.43553725192248</v>
      </c>
      <c r="AH443">
        <f t="shared" si="1048"/>
        <v>-12185.417545635682</v>
      </c>
      <c r="AI443">
        <f t="shared" si="1049"/>
        <v>-3.3848382071210228</v>
      </c>
      <c r="AJ443">
        <f t="shared" si="1050"/>
        <v>236.43667310854741</v>
      </c>
      <c r="AK443">
        <f t="shared" si="1051"/>
        <v>4.1265984182056883</v>
      </c>
      <c r="AL443">
        <f t="shared" si="1052"/>
        <v>236</v>
      </c>
      <c r="AM443">
        <f t="shared" si="1053"/>
        <v>26</v>
      </c>
      <c r="AN443">
        <f t="shared" si="1054"/>
        <v>12</v>
      </c>
      <c r="AP443">
        <f t="shared" si="1055"/>
        <v>1.7007582415708193</v>
      </c>
      <c r="AQ443">
        <f t="shared" si="1056"/>
        <v>2.9683831095839892E-2</v>
      </c>
      <c r="AR443" t="str">
        <f t="shared" si="1057"/>
        <v>POSITIF</v>
      </c>
      <c r="AS443">
        <f t="shared" si="1058"/>
        <v>1</v>
      </c>
      <c r="AT443">
        <f t="shared" si="1059"/>
        <v>42</v>
      </c>
      <c r="AU443">
        <f t="shared" si="1060"/>
        <v>2</v>
      </c>
      <c r="AV443">
        <f t="shared" si="1061"/>
        <v>1.0115616625494064</v>
      </c>
      <c r="AW443" s="4">
        <f t="shared" si="1062"/>
        <v>4.2148402606225266E-2</v>
      </c>
      <c r="AX443">
        <f t="shared" si="1063"/>
        <v>1.7655081598434957E-2</v>
      </c>
      <c r="AY443">
        <f t="shared" si="1064"/>
        <v>0.27563021569315915</v>
      </c>
      <c r="AZ443" s="4">
        <f t="shared" si="1065"/>
        <v>1.1484592320548298E-2</v>
      </c>
      <c r="BA443">
        <f t="shared" si="1066"/>
        <v>361274.53252560255</v>
      </c>
      <c r="BB443" t="s">
        <v>191</v>
      </c>
      <c r="BC443">
        <f t="shared" si="1067"/>
        <v>1.6702753190395794E-2</v>
      </c>
      <c r="BD443">
        <f t="shared" si="1068"/>
        <v>215.79388998056746</v>
      </c>
      <c r="BE443">
        <f t="shared" si="1069"/>
        <v>23.437480802713075</v>
      </c>
      <c r="BF443">
        <f t="shared" si="1070"/>
        <v>-2.201487159142021E-3</v>
      </c>
      <c r="BG443">
        <f t="shared" si="1071"/>
        <v>23.435279315553935</v>
      </c>
      <c r="BH443" s="19">
        <f t="shared" si="1072"/>
        <v>0.13920975248115794</v>
      </c>
      <c r="BI443">
        <f t="shared" si="1073"/>
        <v>8.05803333519337</v>
      </c>
      <c r="BJ443">
        <f t="shared" si="1074"/>
        <v>15.479033335193371</v>
      </c>
      <c r="BK443">
        <f t="shared" si="1075"/>
        <v>352.72864556370854</v>
      </c>
      <c r="BL443">
        <f t="shared" si="1076"/>
        <v>6.156276231186804</v>
      </c>
      <c r="BM443">
        <f t="shared" si="1077"/>
        <v>239.45685446419202</v>
      </c>
      <c r="BN443">
        <f t="shared" si="1078"/>
        <v>15.963790297612801</v>
      </c>
      <c r="BO443">
        <f t="shared" si="1079"/>
        <v>15</v>
      </c>
      <c r="BP443">
        <f t="shared" si="1080"/>
        <v>57</v>
      </c>
      <c r="BQ443">
        <f t="shared" si="1081"/>
        <v>49</v>
      </c>
      <c r="BR443">
        <f t="shared" si="1082"/>
        <v>-17.699643558709184</v>
      </c>
      <c r="BS443" t="str">
        <f t="shared" si="1083"/>
        <v>NEGATIF</v>
      </c>
      <c r="BT443">
        <f t="shared" si="1019"/>
        <v>-0.30891705652888152</v>
      </c>
      <c r="BU443">
        <f t="shared" si="1020"/>
        <v>17</v>
      </c>
      <c r="BV443">
        <f t="shared" si="1021"/>
        <v>-2082</v>
      </c>
      <c r="BW443">
        <f t="shared" si="1022"/>
        <v>1</v>
      </c>
      <c r="BX443" t="str">
        <f t="shared" si="1023"/>
        <v>NEGATIF</v>
      </c>
      <c r="BY443">
        <f t="shared" si="1084"/>
        <v>-16.128502459697959</v>
      </c>
      <c r="BZ443">
        <f t="shared" si="1085"/>
        <v>163.87149754030204</v>
      </c>
      <c r="CA443">
        <f t="shared" si="1086"/>
        <v>64.274800460380206</v>
      </c>
      <c r="CB443" t="str">
        <f t="shared" si="1087"/>
        <v>POSITIF</v>
      </c>
      <c r="CC443">
        <f t="shared" si="1088"/>
        <v>64</v>
      </c>
      <c r="CD443">
        <f t="shared" si="1089"/>
        <v>16</v>
      </c>
      <c r="CE443">
        <f t="shared" si="1090"/>
        <v>29</v>
      </c>
      <c r="CG443">
        <f t="shared" si="1091"/>
        <v>4.1793105268690329</v>
      </c>
      <c r="CH443">
        <f t="shared" si="1092"/>
        <v>0.40902278518093932</v>
      </c>
      <c r="CI443">
        <f t="shared" si="1093"/>
        <v>0.40906120838030668</v>
      </c>
    </row>
    <row r="444" spans="1:87">
      <c r="A444">
        <f t="shared" ref="A444:F444" si="1109">A150</f>
        <v>7.0027777777777782</v>
      </c>
      <c r="B444">
        <f t="shared" si="1109"/>
        <v>111.315</v>
      </c>
      <c r="C444">
        <f t="shared" si="1109"/>
        <v>7</v>
      </c>
      <c r="D444">
        <f t="shared" si="1109"/>
        <v>2013</v>
      </c>
      <c r="E444">
        <f t="shared" si="1109"/>
        <v>12</v>
      </c>
      <c r="F444">
        <f t="shared" si="1109"/>
        <v>3</v>
      </c>
      <c r="G444">
        <f t="shared" si="1025"/>
        <v>0.12222152900771403</v>
      </c>
      <c r="H444">
        <f t="shared" ref="H444:J444" si="1110">H150</f>
        <v>10</v>
      </c>
      <c r="I444">
        <f t="shared" si="1110"/>
        <v>30</v>
      </c>
      <c r="J444">
        <f t="shared" si="1110"/>
        <v>10.5</v>
      </c>
      <c r="L444">
        <f t="shared" ref="L444:M444" si="1111">L150</f>
        <v>20</v>
      </c>
      <c r="M444">
        <f t="shared" si="1111"/>
        <v>-13</v>
      </c>
      <c r="N444">
        <f t="shared" si="1028"/>
        <v>2456629.6458333335</v>
      </c>
      <c r="O444">
        <f t="shared" si="1029"/>
        <v>7.9270719030230497E-4</v>
      </c>
      <c r="P444">
        <f t="shared" si="1030"/>
        <v>2456629.6466260408</v>
      </c>
      <c r="Q444">
        <f t="shared" si="1031"/>
        <v>0.13921003767394402</v>
      </c>
      <c r="R444">
        <f t="shared" si="1032"/>
        <v>239.82151131566843</v>
      </c>
      <c r="S444">
        <f t="shared" si="1033"/>
        <v>325.8237472527253</v>
      </c>
      <c r="T444">
        <f t="shared" si="1034"/>
        <v>4.1856749895672518</v>
      </c>
      <c r="U444">
        <f t="shared" si="1035"/>
        <v>5.6866971707458855</v>
      </c>
      <c r="V444">
        <f t="shared" si="1036"/>
        <v>215.78901931324253</v>
      </c>
      <c r="W444">
        <f t="shared" si="1037"/>
        <v>3.766228876665715</v>
      </c>
      <c r="X444">
        <f t="shared" si="1038"/>
        <v>252.13440878095662</v>
      </c>
      <c r="Y444">
        <f t="shared" si="1039"/>
        <v>4.4005755907969952</v>
      </c>
      <c r="Z444">
        <f t="shared" si="1040"/>
        <v>328.95510672619457</v>
      </c>
      <c r="AA444">
        <f t="shared" si="1041"/>
        <v>5.7413497036214398</v>
      </c>
      <c r="AB444">
        <f t="shared" si="1042"/>
        <v>-13458.625141901392</v>
      </c>
      <c r="AC444">
        <f t="shared" si="1043"/>
        <v>29.358873622466863</v>
      </c>
      <c r="AD444">
        <f t="shared" si="1044"/>
        <v>1082.1459705677817</v>
      </c>
      <c r="AE444">
        <f t="shared" si="1045"/>
        <v>-528.25725163450522</v>
      </c>
      <c r="AF444">
        <f t="shared" si="1046"/>
        <v>-159.94963792692522</v>
      </c>
      <c r="AG444">
        <f t="shared" si="1047"/>
        <v>840.9396522575164</v>
      </c>
      <c r="AH444">
        <f t="shared" si="1048"/>
        <v>-12194.387535015056</v>
      </c>
      <c r="AI444">
        <f t="shared" si="1049"/>
        <v>-3.3873298708375152</v>
      </c>
      <c r="AJ444">
        <f t="shared" si="1050"/>
        <v>236.43418144483093</v>
      </c>
      <c r="AK444">
        <f t="shared" si="1051"/>
        <v>4.1265549304699833</v>
      </c>
      <c r="AL444">
        <f t="shared" si="1052"/>
        <v>236</v>
      </c>
      <c r="AM444">
        <f t="shared" si="1053"/>
        <v>26</v>
      </c>
      <c r="AN444">
        <f t="shared" si="1054"/>
        <v>3</v>
      </c>
      <c r="AP444">
        <f t="shared" si="1055"/>
        <v>1.6995289924618531</v>
      </c>
      <c r="AQ444">
        <f t="shared" si="1056"/>
        <v>2.9662376651561226E-2</v>
      </c>
      <c r="AR444" t="str">
        <f t="shared" si="1057"/>
        <v>POSITIF</v>
      </c>
      <c r="AS444">
        <f t="shared" si="1058"/>
        <v>1</v>
      </c>
      <c r="AT444">
        <f t="shared" si="1059"/>
        <v>41</v>
      </c>
      <c r="AU444">
        <f t="shared" si="1060"/>
        <v>58</v>
      </c>
      <c r="AV444">
        <f t="shared" si="1061"/>
        <v>1.0116479655400947</v>
      </c>
      <c r="AW444" s="4">
        <f t="shared" si="1062"/>
        <v>4.2151998564170616E-2</v>
      </c>
      <c r="AX444">
        <f t="shared" si="1063"/>
        <v>1.7656587869776787E-2</v>
      </c>
      <c r="AY444">
        <f t="shared" si="1064"/>
        <v>0.27565372926074538</v>
      </c>
      <c r="AZ444" s="4">
        <f t="shared" si="1065"/>
        <v>1.1485572052531057E-2</v>
      </c>
      <c r="BA444">
        <f t="shared" si="1066"/>
        <v>361243.71564666112</v>
      </c>
      <c r="BB444" t="s">
        <v>191</v>
      </c>
      <c r="BC444">
        <f t="shared" si="1067"/>
        <v>1.6702753178417695E-2</v>
      </c>
      <c r="BD444">
        <f t="shared" si="1068"/>
        <v>215.79333837885881</v>
      </c>
      <c r="BE444">
        <f t="shared" si="1069"/>
        <v>23.43748079900438</v>
      </c>
      <c r="BF444">
        <f t="shared" si="1070"/>
        <v>-2.2015346937372736E-3</v>
      </c>
      <c r="BG444">
        <f t="shared" si="1071"/>
        <v>23.435279264310644</v>
      </c>
      <c r="BH444" s="19">
        <f t="shared" si="1072"/>
        <v>0.13921003767394402</v>
      </c>
      <c r="BI444">
        <f t="shared" si="1073"/>
        <v>8.30871781304789</v>
      </c>
      <c r="BJ444">
        <f t="shared" si="1074"/>
        <v>15.729717813047891</v>
      </c>
      <c r="BK444">
        <f t="shared" si="1075"/>
        <v>356.49114680457279</v>
      </c>
      <c r="BL444">
        <f t="shared" si="1076"/>
        <v>6.221944265950258</v>
      </c>
      <c r="BM444">
        <f t="shared" si="1077"/>
        <v>239.45462039114557</v>
      </c>
      <c r="BN444">
        <f t="shared" si="1078"/>
        <v>15.963641359409705</v>
      </c>
      <c r="BO444">
        <f t="shared" si="1079"/>
        <v>15</v>
      </c>
      <c r="BP444">
        <f t="shared" si="1080"/>
        <v>57</v>
      </c>
      <c r="BQ444">
        <f t="shared" si="1081"/>
        <v>49</v>
      </c>
      <c r="BR444">
        <f t="shared" si="1082"/>
        <v>-17.700264720642156</v>
      </c>
      <c r="BS444" t="str">
        <f t="shared" si="1083"/>
        <v>NEGATIF</v>
      </c>
      <c r="BT444">
        <f t="shared" si="1019"/>
        <v>-0.30892789784979996</v>
      </c>
      <c r="BU444">
        <f t="shared" si="1020"/>
        <v>17</v>
      </c>
      <c r="BV444">
        <f t="shared" si="1021"/>
        <v>-2083</v>
      </c>
      <c r="BW444">
        <f t="shared" si="1022"/>
        <v>59</v>
      </c>
      <c r="BX444" t="str">
        <f t="shared" si="1023"/>
        <v>NEGATIF</v>
      </c>
      <c r="BY444">
        <f t="shared" si="1084"/>
        <v>-7.9464386134740801</v>
      </c>
      <c r="BZ444">
        <f t="shared" si="1085"/>
        <v>172.05356138652593</v>
      </c>
      <c r="CA444">
        <f t="shared" si="1086"/>
        <v>65.055048156010784</v>
      </c>
      <c r="CB444" t="str">
        <f t="shared" si="1087"/>
        <v>POSITIF</v>
      </c>
      <c r="CC444">
        <f t="shared" si="1088"/>
        <v>65</v>
      </c>
      <c r="CD444">
        <f t="shared" si="1089"/>
        <v>3</v>
      </c>
      <c r="CE444">
        <f t="shared" si="1090"/>
        <v>18</v>
      </c>
      <c r="CG444">
        <f t="shared" si="1091"/>
        <v>4.1792715349386427</v>
      </c>
      <c r="CH444">
        <f t="shared" si="1092"/>
        <v>0.40902278428657518</v>
      </c>
      <c r="CI444">
        <f t="shared" si="1093"/>
        <v>0.40906120831557774</v>
      </c>
    </row>
    <row r="445" spans="1:87">
      <c r="A445">
        <f t="shared" ref="A445:F445" si="1112">A151</f>
        <v>7.0027777777777782</v>
      </c>
      <c r="B445">
        <f t="shared" si="1112"/>
        <v>111.315</v>
      </c>
      <c r="C445">
        <f t="shared" si="1112"/>
        <v>7</v>
      </c>
      <c r="D445">
        <f t="shared" si="1112"/>
        <v>2013</v>
      </c>
      <c r="E445">
        <f t="shared" si="1112"/>
        <v>12</v>
      </c>
      <c r="F445">
        <f t="shared" si="1112"/>
        <v>3</v>
      </c>
      <c r="G445">
        <f t="shared" si="1025"/>
        <v>0.12222152900771403</v>
      </c>
      <c r="H445">
        <f t="shared" ref="H445:J445" si="1113">H151</f>
        <v>10</v>
      </c>
      <c r="I445">
        <f t="shared" si="1113"/>
        <v>45</v>
      </c>
      <c r="J445">
        <f t="shared" si="1113"/>
        <v>10.75</v>
      </c>
      <c r="L445">
        <f t="shared" ref="L445:M445" si="1114">L151</f>
        <v>20</v>
      </c>
      <c r="M445">
        <f t="shared" si="1114"/>
        <v>-13</v>
      </c>
      <c r="N445">
        <f t="shared" si="1028"/>
        <v>2456629.65625</v>
      </c>
      <c r="O445">
        <f t="shared" si="1029"/>
        <v>7.9270719030230497E-4</v>
      </c>
      <c r="P445">
        <f t="shared" si="1030"/>
        <v>2456629.6570427073</v>
      </c>
      <c r="Q445">
        <f t="shared" si="1031"/>
        <v>0.1392103228667301</v>
      </c>
      <c r="R445">
        <f t="shared" si="1032"/>
        <v>239.82151131566843</v>
      </c>
      <c r="S445">
        <f t="shared" si="1033"/>
        <v>325.95984092197614</v>
      </c>
      <c r="T445">
        <f t="shared" si="1034"/>
        <v>4.1856749895672518</v>
      </c>
      <c r="U445">
        <f t="shared" si="1035"/>
        <v>5.6890724533654327</v>
      </c>
      <c r="V445">
        <f t="shared" si="1036"/>
        <v>215.78846770989691</v>
      </c>
      <c r="W445">
        <f t="shared" si="1037"/>
        <v>3.766219249371169</v>
      </c>
      <c r="X445">
        <f t="shared" si="1038"/>
        <v>252.14467594056896</v>
      </c>
      <c r="Y445">
        <f t="shared" si="1039"/>
        <v>4.4007547865370586</v>
      </c>
      <c r="Z445">
        <f t="shared" si="1040"/>
        <v>328.96537339556016</v>
      </c>
      <c r="AA445">
        <f t="shared" si="1041"/>
        <v>5.7415288908050837</v>
      </c>
      <c r="AB445">
        <f t="shared" si="1042"/>
        <v>-13414.099368249696</v>
      </c>
      <c r="AC445">
        <f t="shared" si="1043"/>
        <v>28.109854156723731</v>
      </c>
      <c r="AD445">
        <f t="shared" si="1044"/>
        <v>1038.6238335292992</v>
      </c>
      <c r="AE445">
        <f t="shared" si="1045"/>
        <v>-524.03183253378666</v>
      </c>
      <c r="AF445">
        <f t="shared" si="1046"/>
        <v>-160.7395442798649</v>
      </c>
      <c r="AG445">
        <f t="shared" si="1047"/>
        <v>828.4369938292582</v>
      </c>
      <c r="AH445">
        <f t="shared" si="1048"/>
        <v>-12203.700063548064</v>
      </c>
      <c r="AI445">
        <f t="shared" si="1049"/>
        <v>-3.3899166843189064</v>
      </c>
      <c r="AJ445">
        <f t="shared" si="1050"/>
        <v>236.43159463134953</v>
      </c>
      <c r="AK445">
        <f t="shared" si="1051"/>
        <v>4.1265097820575978</v>
      </c>
      <c r="AL445">
        <f t="shared" si="1052"/>
        <v>236</v>
      </c>
      <c r="AM445">
        <f t="shared" si="1053"/>
        <v>25</v>
      </c>
      <c r="AN445">
        <f t="shared" si="1054"/>
        <v>53</v>
      </c>
      <c r="AP445">
        <f t="shared" si="1055"/>
        <v>1.6999494667596673</v>
      </c>
      <c r="AQ445">
        <f t="shared" si="1056"/>
        <v>2.9669715312478095E-2</v>
      </c>
      <c r="AR445" t="str">
        <f t="shared" si="1057"/>
        <v>POSITIF</v>
      </c>
      <c r="AS445">
        <f t="shared" si="1058"/>
        <v>1</v>
      </c>
      <c r="AT445">
        <f t="shared" si="1059"/>
        <v>41</v>
      </c>
      <c r="AU445">
        <f t="shared" si="1060"/>
        <v>59</v>
      </c>
      <c r="AV445">
        <f t="shared" si="1061"/>
        <v>1.0117339306816981</v>
      </c>
      <c r="AW445" s="4">
        <f t="shared" si="1062"/>
        <v>4.2155580445070756E-2</v>
      </c>
      <c r="AX445">
        <f t="shared" si="1063"/>
        <v>1.765808824453971E-2</v>
      </c>
      <c r="AY445">
        <f t="shared" si="1064"/>
        <v>0.27567715077952887</v>
      </c>
      <c r="AZ445" s="4">
        <f t="shared" si="1065"/>
        <v>1.1486547949147037E-2</v>
      </c>
      <c r="BA445">
        <f t="shared" si="1066"/>
        <v>361213.02463304176</v>
      </c>
      <c r="BB445" t="s">
        <v>191</v>
      </c>
      <c r="BC445">
        <f t="shared" si="1067"/>
        <v>1.6702753166439599E-2</v>
      </c>
      <c r="BD445">
        <f t="shared" si="1068"/>
        <v>215.79278677715016</v>
      </c>
      <c r="BE445">
        <f t="shared" si="1069"/>
        <v>23.437480795295684</v>
      </c>
      <c r="BF445">
        <f t="shared" si="1070"/>
        <v>-2.2015822116314763E-3</v>
      </c>
      <c r="BG445">
        <f t="shared" si="1071"/>
        <v>23.435279213084051</v>
      </c>
      <c r="BH445" s="19">
        <f t="shared" si="1072"/>
        <v>0.1392103228667301</v>
      </c>
      <c r="BI445">
        <f t="shared" si="1073"/>
        <v>8.5594022908868883</v>
      </c>
      <c r="BJ445">
        <f t="shared" si="1074"/>
        <v>15.980402290886889</v>
      </c>
      <c r="BK445">
        <f t="shared" si="1075"/>
        <v>0.25373335150113085</v>
      </c>
      <c r="BL445">
        <f t="shared" si="1076"/>
        <v>4.4284824058148297E-3</v>
      </c>
      <c r="BM445">
        <f t="shared" si="1077"/>
        <v>239.45230101180221</v>
      </c>
      <c r="BN445">
        <f t="shared" si="1078"/>
        <v>15.963486734120147</v>
      </c>
      <c r="BO445">
        <f t="shared" si="1079"/>
        <v>15</v>
      </c>
      <c r="BP445">
        <f t="shared" si="1080"/>
        <v>57</v>
      </c>
      <c r="BQ445">
        <f t="shared" si="1081"/>
        <v>48</v>
      </c>
      <c r="BR445">
        <f t="shared" si="1082"/>
        <v>-17.699258714642635</v>
      </c>
      <c r="BS445" t="str">
        <f t="shared" si="1083"/>
        <v>NEGATIF</v>
      </c>
      <c r="BT445">
        <f t="shared" si="1019"/>
        <v>-0.30891033973281351</v>
      </c>
      <c r="BU445">
        <f t="shared" si="1020"/>
        <v>17</v>
      </c>
      <c r="BV445">
        <f t="shared" si="1021"/>
        <v>-2082</v>
      </c>
      <c r="BW445">
        <f t="shared" si="1022"/>
        <v>2</v>
      </c>
      <c r="BX445" t="str">
        <f t="shared" si="1023"/>
        <v>NEGATIF</v>
      </c>
      <c r="BY445">
        <f t="shared" si="1084"/>
        <v>0.5784039556196453</v>
      </c>
      <c r="BZ445">
        <f t="shared" si="1085"/>
        <v>180.57840395561965</v>
      </c>
      <c r="CA445">
        <f t="shared" si="1086"/>
        <v>65.29669232447327</v>
      </c>
      <c r="CB445" t="str">
        <f t="shared" si="1087"/>
        <v>POSITIF</v>
      </c>
      <c r="CC445">
        <f t="shared" si="1088"/>
        <v>65</v>
      </c>
      <c r="CD445">
        <f t="shared" si="1089"/>
        <v>17</v>
      </c>
      <c r="CE445">
        <f t="shared" si="1090"/>
        <v>48</v>
      </c>
      <c r="CG445">
        <f t="shared" si="1091"/>
        <v>4.1792310541324982</v>
      </c>
      <c r="CH445">
        <f t="shared" si="1092"/>
        <v>0.40902278339250248</v>
      </c>
      <c r="CI445">
        <f t="shared" si="1093"/>
        <v>0.4090612082508488</v>
      </c>
    </row>
    <row r="446" spans="1:87">
      <c r="A446">
        <f t="shared" ref="A446:F446" si="1115">A152</f>
        <v>7.0027777777777782</v>
      </c>
      <c r="B446">
        <f t="shared" si="1115"/>
        <v>111.315</v>
      </c>
      <c r="C446">
        <f t="shared" si="1115"/>
        <v>7</v>
      </c>
      <c r="D446">
        <f t="shared" si="1115"/>
        <v>2013</v>
      </c>
      <c r="E446">
        <f t="shared" si="1115"/>
        <v>12</v>
      </c>
      <c r="F446">
        <f t="shared" si="1115"/>
        <v>3</v>
      </c>
      <c r="G446">
        <f t="shared" si="1025"/>
        <v>0.12222152900771403</v>
      </c>
      <c r="H446">
        <f t="shared" ref="H446:J446" si="1116">H152</f>
        <v>11</v>
      </c>
      <c r="I446">
        <f t="shared" si="1116"/>
        <v>0</v>
      </c>
      <c r="J446">
        <f t="shared" si="1116"/>
        <v>11</v>
      </c>
      <c r="L446">
        <f t="shared" ref="L446:M446" si="1117">L152</f>
        <v>20</v>
      </c>
      <c r="M446">
        <f t="shared" si="1117"/>
        <v>-13</v>
      </c>
      <c r="N446">
        <f t="shared" si="1028"/>
        <v>2456629.666666667</v>
      </c>
      <c r="O446">
        <f t="shared" si="1029"/>
        <v>7.9270719030230497E-4</v>
      </c>
      <c r="P446">
        <f t="shared" si="1030"/>
        <v>2456629.6674593743</v>
      </c>
      <c r="Q446">
        <f t="shared" si="1031"/>
        <v>0.13921060805952892</v>
      </c>
      <c r="R446">
        <f t="shared" si="1032"/>
        <v>239.82151131566843</v>
      </c>
      <c r="S446">
        <f t="shared" si="1033"/>
        <v>326.09593459732423</v>
      </c>
      <c r="T446">
        <f t="shared" si="1034"/>
        <v>4.1856749895672518</v>
      </c>
      <c r="U446">
        <f t="shared" si="1035"/>
        <v>5.6914477360913969</v>
      </c>
      <c r="V446">
        <f t="shared" si="1036"/>
        <v>215.78791610652661</v>
      </c>
      <c r="W446">
        <f t="shared" si="1037"/>
        <v>3.7662096220761923</v>
      </c>
      <c r="X446">
        <f t="shared" si="1038"/>
        <v>252.15494310063968</v>
      </c>
      <c r="Y446">
        <f t="shared" si="1039"/>
        <v>4.4009339822851219</v>
      </c>
      <c r="Z446">
        <f t="shared" si="1040"/>
        <v>328.97564006538505</v>
      </c>
      <c r="AA446">
        <f t="shared" si="1041"/>
        <v>5.7417080779967424</v>
      </c>
      <c r="AB446">
        <f t="shared" si="1042"/>
        <v>-13369.502090398622</v>
      </c>
      <c r="AC446">
        <f t="shared" si="1043"/>
        <v>26.857871472960394</v>
      </c>
      <c r="AD446">
        <f t="shared" si="1044"/>
        <v>994.66376558234447</v>
      </c>
      <c r="AE446">
        <f t="shared" si="1045"/>
        <v>-519.75117841228689</v>
      </c>
      <c r="AF446">
        <f t="shared" si="1046"/>
        <v>-161.53325493309188</v>
      </c>
      <c r="AG446">
        <f t="shared" si="1047"/>
        <v>815.92765609840012</v>
      </c>
      <c r="AH446">
        <f t="shared" si="1048"/>
        <v>-12213.337230590296</v>
      </c>
      <c r="AI446">
        <f t="shared" si="1049"/>
        <v>-3.3925936751639711</v>
      </c>
      <c r="AJ446">
        <f t="shared" si="1050"/>
        <v>236.42891764050447</v>
      </c>
      <c r="AK446">
        <f t="shared" si="1051"/>
        <v>4.1264630597533056</v>
      </c>
      <c r="AL446">
        <f t="shared" si="1052"/>
        <v>236</v>
      </c>
      <c r="AM446">
        <f t="shared" si="1053"/>
        <v>25</v>
      </c>
      <c r="AN446">
        <f t="shared" si="1054"/>
        <v>44</v>
      </c>
      <c r="AP446">
        <f t="shared" si="1055"/>
        <v>1.7083371462443826</v>
      </c>
      <c r="AQ446">
        <f t="shared" si="1056"/>
        <v>2.9816107936088358E-2</v>
      </c>
      <c r="AR446" t="str">
        <f t="shared" si="1057"/>
        <v>POSITIF</v>
      </c>
      <c r="AS446">
        <f t="shared" si="1058"/>
        <v>1</v>
      </c>
      <c r="AT446">
        <f t="shared" si="1059"/>
        <v>42</v>
      </c>
      <c r="AU446">
        <f t="shared" si="1060"/>
        <v>30</v>
      </c>
      <c r="AV446">
        <f t="shared" si="1061"/>
        <v>1.0118195572737132</v>
      </c>
      <c r="AW446" s="4">
        <f t="shared" si="1062"/>
        <v>4.2159148219738048E-2</v>
      </c>
      <c r="AX446">
        <f t="shared" si="1063"/>
        <v>1.7659582710497636E-2</v>
      </c>
      <c r="AY446">
        <f t="shared" si="1064"/>
        <v>0.27570048005866166</v>
      </c>
      <c r="AZ446" s="4">
        <f t="shared" si="1065"/>
        <v>1.1487520002444235E-2</v>
      </c>
      <c r="BA446">
        <f t="shared" si="1066"/>
        <v>361182.45967194525</v>
      </c>
      <c r="BB446" t="s">
        <v>191</v>
      </c>
      <c r="BC446">
        <f t="shared" si="1067"/>
        <v>1.67027531544615E-2</v>
      </c>
      <c r="BD446">
        <f t="shared" si="1068"/>
        <v>215.79223517541689</v>
      </c>
      <c r="BE446">
        <f t="shared" si="1069"/>
        <v>23.437480791586989</v>
      </c>
      <c r="BF446">
        <f t="shared" si="1070"/>
        <v>-2.2016297128224947E-3</v>
      </c>
      <c r="BG446">
        <f t="shared" si="1071"/>
        <v>23.435279161874167</v>
      </c>
      <c r="BH446" s="19">
        <f t="shared" si="1072"/>
        <v>0.13921060805952892</v>
      </c>
      <c r="BI446">
        <f t="shared" si="1073"/>
        <v>8.8100867799483247</v>
      </c>
      <c r="BJ446">
        <f t="shared" si="1074"/>
        <v>16.231086779948324</v>
      </c>
      <c r="BK446">
        <f t="shared" si="1075"/>
        <v>4.0164009139981705</v>
      </c>
      <c r="BL446">
        <f t="shared" si="1076"/>
        <v>7.009942002937769E-2</v>
      </c>
      <c r="BM446">
        <f t="shared" si="1077"/>
        <v>239.4499007852267</v>
      </c>
      <c r="BN446">
        <f t="shared" si="1078"/>
        <v>15.963326719015113</v>
      </c>
      <c r="BO446">
        <f t="shared" si="1079"/>
        <v>15</v>
      </c>
      <c r="BP446">
        <f t="shared" si="1080"/>
        <v>57</v>
      </c>
      <c r="BQ446">
        <f t="shared" si="1081"/>
        <v>47</v>
      </c>
      <c r="BR446">
        <f t="shared" si="1082"/>
        <v>-17.690479848873089</v>
      </c>
      <c r="BS446" t="str">
        <f t="shared" si="1083"/>
        <v>NEGATIF</v>
      </c>
      <c r="BT446">
        <f t="shared" si="1019"/>
        <v>-0.30875711962054431</v>
      </c>
      <c r="BU446">
        <f t="shared" si="1020"/>
        <v>17</v>
      </c>
      <c r="BV446">
        <f t="shared" si="1021"/>
        <v>-2082</v>
      </c>
      <c r="BW446">
        <f t="shared" si="1022"/>
        <v>34</v>
      </c>
      <c r="BX446" t="str">
        <f t="shared" si="1023"/>
        <v>NEGATIF</v>
      </c>
      <c r="BY446">
        <f t="shared" si="1084"/>
        <v>9.0814302694440148</v>
      </c>
      <c r="BZ446">
        <f t="shared" si="1085"/>
        <v>189.08143026944401</v>
      </c>
      <c r="CA446">
        <f t="shared" si="1086"/>
        <v>64.9901308453274</v>
      </c>
      <c r="CB446" t="str">
        <f t="shared" si="1087"/>
        <v>POSITIF</v>
      </c>
      <c r="CC446">
        <f t="shared" si="1088"/>
        <v>64</v>
      </c>
      <c r="CD446">
        <f t="shared" si="1089"/>
        <v>59</v>
      </c>
      <c r="CE446">
        <f t="shared" si="1090"/>
        <v>24</v>
      </c>
      <c r="CG446">
        <f t="shared" si="1091"/>
        <v>4.1791891622759616</v>
      </c>
      <c r="CH446">
        <f t="shared" si="1092"/>
        <v>0.40902278249872137</v>
      </c>
      <c r="CI446">
        <f t="shared" si="1093"/>
        <v>0.40906120818611985</v>
      </c>
    </row>
    <row r="447" spans="1:87">
      <c r="A447">
        <f t="shared" ref="A447:F447" si="1118">A153</f>
        <v>7.0027777777777782</v>
      </c>
      <c r="B447">
        <f t="shared" si="1118"/>
        <v>111.315</v>
      </c>
      <c r="C447">
        <f t="shared" si="1118"/>
        <v>7</v>
      </c>
      <c r="D447">
        <f t="shared" si="1118"/>
        <v>2013</v>
      </c>
      <c r="E447">
        <f t="shared" si="1118"/>
        <v>12</v>
      </c>
      <c r="F447">
        <f t="shared" si="1118"/>
        <v>3</v>
      </c>
      <c r="G447">
        <f t="shared" si="1025"/>
        <v>0.12222152900771403</v>
      </c>
      <c r="H447">
        <f t="shared" ref="H447:J447" si="1119">H153</f>
        <v>11</v>
      </c>
      <c r="I447">
        <f t="shared" si="1119"/>
        <v>15</v>
      </c>
      <c r="J447">
        <f t="shared" si="1119"/>
        <v>11.25</v>
      </c>
      <c r="L447">
        <f t="shared" ref="L447:M447" si="1120">L153</f>
        <v>20</v>
      </c>
      <c r="M447">
        <f t="shared" si="1120"/>
        <v>-13</v>
      </c>
      <c r="N447">
        <f t="shared" si="1028"/>
        <v>2456629.6770833335</v>
      </c>
      <c r="O447">
        <f t="shared" si="1029"/>
        <v>7.9270719030230497E-4</v>
      </c>
      <c r="P447">
        <f t="shared" si="1030"/>
        <v>2456629.6778760408</v>
      </c>
      <c r="Q447">
        <f t="shared" si="1031"/>
        <v>0.139210893252315</v>
      </c>
      <c r="R447">
        <f t="shared" si="1032"/>
        <v>239.82151131566843</v>
      </c>
      <c r="S447">
        <f t="shared" si="1033"/>
        <v>326.23202826658962</v>
      </c>
      <c r="T447">
        <f t="shared" si="1034"/>
        <v>4.1856749895672518</v>
      </c>
      <c r="U447">
        <f t="shared" si="1035"/>
        <v>5.693823018711198</v>
      </c>
      <c r="V447">
        <f t="shared" si="1036"/>
        <v>215.78736450318092</v>
      </c>
      <c r="W447">
        <f t="shared" si="1037"/>
        <v>3.7661999947816449</v>
      </c>
      <c r="X447">
        <f t="shared" si="1038"/>
        <v>252.16521026025202</v>
      </c>
      <c r="Y447">
        <f t="shared" si="1039"/>
        <v>4.4011131780251853</v>
      </c>
      <c r="Z447">
        <f t="shared" si="1040"/>
        <v>328.98590673475064</v>
      </c>
      <c r="AA447">
        <f t="shared" si="1041"/>
        <v>5.7418872651803863</v>
      </c>
      <c r="AB447">
        <f t="shared" si="1042"/>
        <v>-13324.833563955748</v>
      </c>
      <c r="AC447">
        <f t="shared" si="1043"/>
        <v>25.603057659019871</v>
      </c>
      <c r="AD447">
        <f t="shared" si="1044"/>
        <v>950.28430612675049</v>
      </c>
      <c r="AE447">
        <f t="shared" si="1045"/>
        <v>-515.41574084924889</v>
      </c>
      <c r="AF447">
        <f t="shared" si="1046"/>
        <v>-162.33074923700866</v>
      </c>
      <c r="AG447">
        <f t="shared" si="1047"/>
        <v>803.4117349295791</v>
      </c>
      <c r="AH447">
        <f t="shared" si="1048"/>
        <v>-12223.280955326656</v>
      </c>
      <c r="AI447">
        <f t="shared" si="1049"/>
        <v>-3.3953558209240713</v>
      </c>
      <c r="AJ447">
        <f t="shared" si="1050"/>
        <v>236.42615549474436</v>
      </c>
      <c r="AK447">
        <f t="shared" si="1051"/>
        <v>4.1264148512153724</v>
      </c>
      <c r="AL447">
        <f t="shared" si="1052"/>
        <v>236</v>
      </c>
      <c r="AM447">
        <f t="shared" si="1053"/>
        <v>25</v>
      </c>
      <c r="AN447">
        <f t="shared" si="1054"/>
        <v>34</v>
      </c>
      <c r="AP447">
        <f t="shared" si="1055"/>
        <v>1.7104395766560989</v>
      </c>
      <c r="AQ447">
        <f t="shared" si="1056"/>
        <v>2.9852802269066867E-2</v>
      </c>
      <c r="AR447" t="str">
        <f t="shared" si="1057"/>
        <v>POSITIF</v>
      </c>
      <c r="AS447">
        <f t="shared" si="1058"/>
        <v>1</v>
      </c>
      <c r="AT447">
        <f t="shared" si="1059"/>
        <v>42</v>
      </c>
      <c r="AU447">
        <f t="shared" si="1060"/>
        <v>37</v>
      </c>
      <c r="AV447">
        <f t="shared" si="1061"/>
        <v>1.011904844606561</v>
      </c>
      <c r="AW447" s="4">
        <f t="shared" si="1062"/>
        <v>4.216270185860671E-2</v>
      </c>
      <c r="AX447">
        <f t="shared" si="1063"/>
        <v>1.7661071255266076E-2</v>
      </c>
      <c r="AY447">
        <f t="shared" si="1064"/>
        <v>0.27572371690482306</v>
      </c>
      <c r="AZ447" s="4">
        <f t="shared" si="1065"/>
        <v>1.1488488204367627E-2</v>
      </c>
      <c r="BA447">
        <f t="shared" si="1066"/>
        <v>361152.02095391543</v>
      </c>
      <c r="BB447" t="s">
        <v>191</v>
      </c>
      <c r="BC447">
        <f t="shared" si="1067"/>
        <v>1.6702753142483404E-2</v>
      </c>
      <c r="BD447">
        <f t="shared" si="1068"/>
        <v>215.79168357370824</v>
      </c>
      <c r="BE447">
        <f t="shared" si="1069"/>
        <v>23.437480787878293</v>
      </c>
      <c r="BF447">
        <f t="shared" si="1070"/>
        <v>-2.2016771973018328E-3</v>
      </c>
      <c r="BG447">
        <f t="shared" si="1071"/>
        <v>23.435279110680991</v>
      </c>
      <c r="BH447" s="19">
        <f t="shared" si="1072"/>
        <v>0.139210893252315</v>
      </c>
      <c r="BI447">
        <f t="shared" si="1073"/>
        <v>9.0607712578028448</v>
      </c>
      <c r="BJ447">
        <f t="shared" si="1074"/>
        <v>16.481771257802844</v>
      </c>
      <c r="BK447">
        <f t="shared" si="1075"/>
        <v>7.7791446517142759</v>
      </c>
      <c r="BL447">
        <f t="shared" si="1076"/>
        <v>0.13577168716132165</v>
      </c>
      <c r="BM447">
        <f t="shared" si="1077"/>
        <v>239.4474242153284</v>
      </c>
      <c r="BN447">
        <f t="shared" si="1078"/>
        <v>15.963161614355226</v>
      </c>
      <c r="BO447">
        <f t="shared" si="1079"/>
        <v>15</v>
      </c>
      <c r="BP447">
        <f t="shared" si="1080"/>
        <v>57</v>
      </c>
      <c r="BQ447">
        <f t="shared" si="1081"/>
        <v>47</v>
      </c>
      <c r="BR447">
        <f t="shared" si="1082"/>
        <v>-17.687796815429962</v>
      </c>
      <c r="BS447" t="str">
        <f t="shared" si="1083"/>
        <v>NEGATIF</v>
      </c>
      <c r="BT447">
        <f t="shared" si="1019"/>
        <v>-0.30871029185302062</v>
      </c>
      <c r="BU447">
        <f t="shared" si="1020"/>
        <v>17</v>
      </c>
      <c r="BV447">
        <f t="shared" si="1021"/>
        <v>-2082</v>
      </c>
      <c r="BW447">
        <f t="shared" si="1022"/>
        <v>43</v>
      </c>
      <c r="BX447" t="str">
        <f t="shared" si="1023"/>
        <v>NEGATIF</v>
      </c>
      <c r="BY447">
        <f t="shared" si="1084"/>
        <v>17.197727128799489</v>
      </c>
      <c r="BZ447">
        <f t="shared" si="1085"/>
        <v>197.1977271287995</v>
      </c>
      <c r="CA447">
        <f t="shared" si="1086"/>
        <v>64.141580795822264</v>
      </c>
      <c r="CB447" t="str">
        <f t="shared" si="1087"/>
        <v>POSITIF</v>
      </c>
      <c r="CC447">
        <f t="shared" si="1088"/>
        <v>64</v>
      </c>
      <c r="CD447">
        <f t="shared" si="1089"/>
        <v>8</v>
      </c>
      <c r="CE447">
        <f t="shared" si="1090"/>
        <v>29</v>
      </c>
      <c r="CG447">
        <f t="shared" si="1091"/>
        <v>4.1791459379770801</v>
      </c>
      <c r="CH447">
        <f t="shared" si="1092"/>
        <v>0.40902278160523192</v>
      </c>
      <c r="CI447">
        <f t="shared" si="1093"/>
        <v>0.40906120812139091</v>
      </c>
    </row>
    <row r="448" spans="1:87">
      <c r="A448">
        <f t="shared" ref="A448:F448" si="1121">A154</f>
        <v>7.0027777777777782</v>
      </c>
      <c r="B448">
        <f t="shared" si="1121"/>
        <v>111.315</v>
      </c>
      <c r="C448">
        <f t="shared" si="1121"/>
        <v>7</v>
      </c>
      <c r="D448">
        <f t="shared" si="1121"/>
        <v>2013</v>
      </c>
      <c r="E448">
        <f t="shared" si="1121"/>
        <v>12</v>
      </c>
      <c r="F448">
        <f t="shared" si="1121"/>
        <v>3</v>
      </c>
      <c r="G448">
        <f t="shared" si="1025"/>
        <v>0.12222152900771403</v>
      </c>
      <c r="H448">
        <f>H154</f>
        <v>11</v>
      </c>
      <c r="I448">
        <f>I154</f>
        <v>30</v>
      </c>
      <c r="J448">
        <f>J154</f>
        <v>11.5</v>
      </c>
      <c r="L448">
        <f>L154</f>
        <v>20</v>
      </c>
      <c r="M448">
        <f>M154</f>
        <v>-13</v>
      </c>
      <c r="N448">
        <f t="shared" si="1028"/>
        <v>2456629.6875</v>
      </c>
      <c r="O448">
        <f t="shared" si="1029"/>
        <v>7.9270719030230497E-4</v>
      </c>
      <c r="P448">
        <f t="shared" si="1030"/>
        <v>2456629.6882927073</v>
      </c>
      <c r="Q448">
        <f t="shared" si="1031"/>
        <v>0.13921117844510106</v>
      </c>
      <c r="R448">
        <f t="shared" si="1032"/>
        <v>239.82151131566843</v>
      </c>
      <c r="S448">
        <f t="shared" si="1033"/>
        <v>326.36812193582591</v>
      </c>
      <c r="T448">
        <f t="shared" si="1034"/>
        <v>4.1856749895672518</v>
      </c>
      <c r="U448">
        <f t="shared" si="1035"/>
        <v>5.696198301330492</v>
      </c>
      <c r="V448">
        <f t="shared" si="1036"/>
        <v>215.78681289983535</v>
      </c>
      <c r="W448">
        <f t="shared" si="1037"/>
        <v>3.7661903674870998</v>
      </c>
      <c r="X448">
        <f t="shared" si="1038"/>
        <v>252.17547741986255</v>
      </c>
      <c r="Y448">
        <f t="shared" si="1039"/>
        <v>4.4012923737652168</v>
      </c>
      <c r="Z448">
        <f t="shared" si="1040"/>
        <v>328.99617340411532</v>
      </c>
      <c r="AA448">
        <f t="shared" si="1041"/>
        <v>5.7420664523640133</v>
      </c>
      <c r="AB448">
        <f t="shared" si="1042"/>
        <v>-13280.094038957212</v>
      </c>
      <c r="AC448">
        <f t="shared" si="1043"/>
        <v>24.345544933786876</v>
      </c>
      <c r="AD448">
        <f t="shared" si="1044"/>
        <v>905.50416552588274</v>
      </c>
      <c r="AE448">
        <f t="shared" si="1045"/>
        <v>-511.02597662540887</v>
      </c>
      <c r="AF448">
        <f t="shared" si="1046"/>
        <v>-163.13200654949446</v>
      </c>
      <c r="AG448">
        <f t="shared" si="1047"/>
        <v>790.88932456404825</v>
      </c>
      <c r="AH448">
        <f t="shared" si="1048"/>
        <v>-12233.512987108397</v>
      </c>
      <c r="AI448">
        <f t="shared" si="1049"/>
        <v>-3.3981980519745547</v>
      </c>
      <c r="AJ448">
        <f t="shared" si="1050"/>
        <v>236.42331326369387</v>
      </c>
      <c r="AK448">
        <f t="shared" si="1051"/>
        <v>4.1263652449254389</v>
      </c>
      <c r="AL448">
        <f t="shared" si="1052"/>
        <v>236</v>
      </c>
      <c r="AM448">
        <f t="shared" si="1053"/>
        <v>25</v>
      </c>
      <c r="AN448">
        <f t="shared" si="1054"/>
        <v>23</v>
      </c>
      <c r="AP448">
        <f t="shared" si="1055"/>
        <v>1.7138736082709611</v>
      </c>
      <c r="AQ448">
        <f t="shared" si="1056"/>
        <v>2.9912737427363792E-2</v>
      </c>
      <c r="AR448" t="str">
        <f t="shared" si="1057"/>
        <v>POSITIF</v>
      </c>
      <c r="AS448">
        <f t="shared" si="1058"/>
        <v>1</v>
      </c>
      <c r="AT448">
        <f t="shared" si="1059"/>
        <v>42</v>
      </c>
      <c r="AU448">
        <f t="shared" si="1060"/>
        <v>49</v>
      </c>
      <c r="AV448">
        <f t="shared" si="1061"/>
        <v>1.0119897919845775</v>
      </c>
      <c r="AW448" s="4">
        <f t="shared" si="1062"/>
        <v>4.2166241332690729E-2</v>
      </c>
      <c r="AX448">
        <f t="shared" si="1063"/>
        <v>1.7662553866703398E-2</v>
      </c>
      <c r="AY448">
        <f t="shared" si="1064"/>
        <v>0.27574686112848323</v>
      </c>
      <c r="AZ448" s="4">
        <f t="shared" si="1065"/>
        <v>1.1489452547020135E-2</v>
      </c>
      <c r="BA448">
        <f t="shared" si="1066"/>
        <v>361121.70866463555</v>
      </c>
      <c r="BB448" t="s">
        <v>191</v>
      </c>
      <c r="BC448">
        <f t="shared" si="1067"/>
        <v>1.6702753130505305E-2</v>
      </c>
      <c r="BD448">
        <f t="shared" si="1068"/>
        <v>215.79113197199965</v>
      </c>
      <c r="BE448">
        <f t="shared" si="1069"/>
        <v>23.437480784169598</v>
      </c>
      <c r="BF448">
        <f t="shared" si="1070"/>
        <v>-2.2017246650673497E-3</v>
      </c>
      <c r="BG448">
        <f t="shared" si="1071"/>
        <v>23.435279059504531</v>
      </c>
      <c r="BH448" s="19">
        <f t="shared" si="1072"/>
        <v>0.13921117844510106</v>
      </c>
      <c r="BI448">
        <f t="shared" si="1073"/>
        <v>9.3114557356573648</v>
      </c>
      <c r="BJ448">
        <f t="shared" si="1074"/>
        <v>16.732455735657364</v>
      </c>
      <c r="BK448">
        <f t="shared" si="1075"/>
        <v>11.541960186579274</v>
      </c>
      <c r="BL448">
        <f t="shared" si="1076"/>
        <v>0.20144520738990737</v>
      </c>
      <c r="BM448">
        <f t="shared" si="1077"/>
        <v>239.44487584828119</v>
      </c>
      <c r="BN448">
        <f t="shared" si="1078"/>
        <v>15.962991723218746</v>
      </c>
      <c r="BO448">
        <f t="shared" si="1079"/>
        <v>15</v>
      </c>
      <c r="BP448">
        <f t="shared" si="1080"/>
        <v>57</v>
      </c>
      <c r="BQ448">
        <f t="shared" si="1081"/>
        <v>46</v>
      </c>
      <c r="BR448">
        <f t="shared" si="1082"/>
        <v>-17.683799643066198</v>
      </c>
      <c r="BS448" t="str">
        <f t="shared" si="1083"/>
        <v>NEGATIF</v>
      </c>
      <c r="BT448">
        <f t="shared" si="1019"/>
        <v>-0.3086405280345032</v>
      </c>
      <c r="BU448">
        <f t="shared" si="1020"/>
        <v>17</v>
      </c>
      <c r="BV448">
        <f t="shared" si="1021"/>
        <v>-2082</v>
      </c>
      <c r="BW448">
        <f t="shared" si="1022"/>
        <v>58</v>
      </c>
      <c r="BX448" t="str">
        <f t="shared" si="1023"/>
        <v>NEGATIF</v>
      </c>
      <c r="BY448">
        <f t="shared" si="1084"/>
        <v>24.655784104787141</v>
      </c>
      <c r="BZ448">
        <f t="shared" si="1085"/>
        <v>204.65578410478713</v>
      </c>
      <c r="CA448">
        <f t="shared" si="1086"/>
        <v>62.808443276063279</v>
      </c>
      <c r="CB448" t="str">
        <f t="shared" si="1087"/>
        <v>POSITIF</v>
      </c>
      <c r="CC448">
        <f t="shared" si="1088"/>
        <v>62</v>
      </c>
      <c r="CD448">
        <f t="shared" si="1089"/>
        <v>48</v>
      </c>
      <c r="CE448">
        <f t="shared" si="1090"/>
        <v>30</v>
      </c>
      <c r="CG448">
        <f t="shared" si="1091"/>
        <v>4.1791014605815571</v>
      </c>
      <c r="CH448">
        <f t="shared" si="1092"/>
        <v>0.40902278071203418</v>
      </c>
      <c r="CI448">
        <f t="shared" si="1093"/>
        <v>0.40906120805666196</v>
      </c>
    </row>
    <row r="449" spans="1:87">
      <c r="A449">
        <f t="shared" ref="A449:F449" si="1122">A155</f>
        <v>7.0027777777777782</v>
      </c>
      <c r="B449">
        <f t="shared" si="1122"/>
        <v>111.315</v>
      </c>
      <c r="C449">
        <f t="shared" si="1122"/>
        <v>7</v>
      </c>
      <c r="D449">
        <f t="shared" si="1122"/>
        <v>2013</v>
      </c>
      <c r="E449">
        <f t="shared" si="1122"/>
        <v>12</v>
      </c>
      <c r="F449">
        <f t="shared" si="1122"/>
        <v>3</v>
      </c>
      <c r="G449">
        <f t="shared" si="1025"/>
        <v>0.12222152900771403</v>
      </c>
      <c r="H449">
        <f t="shared" ref="H449:J449" si="1123">H155</f>
        <v>11</v>
      </c>
      <c r="I449">
        <f t="shared" si="1123"/>
        <v>45</v>
      </c>
      <c r="J449">
        <f t="shared" si="1123"/>
        <v>11.75</v>
      </c>
      <c r="L449">
        <f t="shared" ref="L449:M449" si="1124">L155</f>
        <v>20</v>
      </c>
      <c r="M449">
        <f t="shared" si="1124"/>
        <v>-13</v>
      </c>
      <c r="N449">
        <f t="shared" si="1028"/>
        <v>2456629.697916667</v>
      </c>
      <c r="O449">
        <f t="shared" si="1029"/>
        <v>7.9270719030230497E-4</v>
      </c>
      <c r="P449">
        <f t="shared" si="1030"/>
        <v>2456629.6987093743</v>
      </c>
      <c r="Q449">
        <f t="shared" si="1031"/>
        <v>0.13921146363789991</v>
      </c>
      <c r="R449">
        <f t="shared" si="1032"/>
        <v>239.82151131566843</v>
      </c>
      <c r="S449">
        <f t="shared" si="1033"/>
        <v>326.50421561118856</v>
      </c>
      <c r="T449">
        <f t="shared" si="1034"/>
        <v>4.1856749895672518</v>
      </c>
      <c r="U449">
        <f t="shared" si="1035"/>
        <v>5.6985735840567102</v>
      </c>
      <c r="V449">
        <f t="shared" si="1036"/>
        <v>215.786261296465</v>
      </c>
      <c r="W449">
        <f t="shared" si="1037"/>
        <v>3.7661807401921221</v>
      </c>
      <c r="X449">
        <f t="shared" si="1038"/>
        <v>252.18574457993418</v>
      </c>
      <c r="Y449">
        <f t="shared" si="1039"/>
        <v>4.401471569513296</v>
      </c>
      <c r="Z449">
        <f t="shared" si="1040"/>
        <v>329.00644007394112</v>
      </c>
      <c r="AA449">
        <f t="shared" si="1041"/>
        <v>5.7422456395556889</v>
      </c>
      <c r="AB449">
        <f t="shared" si="1042"/>
        <v>-13235.283765793572</v>
      </c>
      <c r="AC449">
        <f t="shared" si="1043"/>
        <v>23.085465799385901</v>
      </c>
      <c r="AD449">
        <f t="shared" si="1044"/>
        <v>860.34222298829877</v>
      </c>
      <c r="AE449">
        <f t="shared" si="1045"/>
        <v>-506.58234823644102</v>
      </c>
      <c r="AF449">
        <f t="shared" si="1046"/>
        <v>-163.93700613147209</v>
      </c>
      <c r="AG449">
        <f t="shared" si="1047"/>
        <v>778.36051928413053</v>
      </c>
      <c r="AH449">
        <f t="shared" si="1048"/>
        <v>-12244.014912089671</v>
      </c>
      <c r="AI449">
        <f t="shared" si="1049"/>
        <v>-3.4011152533582418</v>
      </c>
      <c r="AJ449">
        <f t="shared" si="1050"/>
        <v>236.4203960623102</v>
      </c>
      <c r="AK449">
        <f t="shared" si="1051"/>
        <v>4.1263143301563501</v>
      </c>
      <c r="AL449">
        <f t="shared" si="1052"/>
        <v>236</v>
      </c>
      <c r="AM449">
        <f t="shared" si="1053"/>
        <v>25</v>
      </c>
      <c r="AN449">
        <f t="shared" si="1054"/>
        <v>13</v>
      </c>
      <c r="AP449">
        <f t="shared" si="1055"/>
        <v>1.7139696796228057</v>
      </c>
      <c r="AQ449">
        <f t="shared" si="1056"/>
        <v>2.9914414188770319E-2</v>
      </c>
      <c r="AR449" t="str">
        <f t="shared" si="1057"/>
        <v>POSITIF</v>
      </c>
      <c r="AS449">
        <f t="shared" si="1058"/>
        <v>1</v>
      </c>
      <c r="AT449">
        <f t="shared" si="1059"/>
        <v>42</v>
      </c>
      <c r="AU449">
        <f t="shared" si="1060"/>
        <v>50</v>
      </c>
      <c r="AV449">
        <f t="shared" si="1061"/>
        <v>1.0120743987145442</v>
      </c>
      <c r="AW449" s="4">
        <f t="shared" si="1062"/>
        <v>4.2169766613106008E-2</v>
      </c>
      <c r="AX449">
        <f t="shared" si="1063"/>
        <v>1.7664030532710661E-2</v>
      </c>
      <c r="AY449">
        <f t="shared" si="1064"/>
        <v>0.27576991254077948</v>
      </c>
      <c r="AZ449" s="4">
        <f t="shared" si="1065"/>
        <v>1.1490413022532479E-2</v>
      </c>
      <c r="BA449">
        <f t="shared" si="1066"/>
        <v>361091.52298902499</v>
      </c>
      <c r="BB449" t="s">
        <v>191</v>
      </c>
      <c r="BC449">
        <f t="shared" si="1067"/>
        <v>1.670275311852721E-2</v>
      </c>
      <c r="BD449">
        <f t="shared" si="1068"/>
        <v>215.79058037026627</v>
      </c>
      <c r="BE449">
        <f t="shared" si="1069"/>
        <v>23.437480780460902</v>
      </c>
      <c r="BF449">
        <f t="shared" si="1070"/>
        <v>-2.2017721161169345E-3</v>
      </c>
      <c r="BG449">
        <f t="shared" si="1071"/>
        <v>23.435279008344786</v>
      </c>
      <c r="BH449" s="19">
        <f t="shared" si="1072"/>
        <v>0.13921146363789991</v>
      </c>
      <c r="BI449">
        <f t="shared" si="1073"/>
        <v>9.5621402247187994</v>
      </c>
      <c r="BJ449">
        <f t="shared" si="1074"/>
        <v>16.983140224718799</v>
      </c>
      <c r="BK449">
        <f t="shared" si="1075"/>
        <v>15.304843099915715</v>
      </c>
      <c r="BL449">
        <f t="shared" si="1076"/>
        <v>0.2671199035946647</v>
      </c>
      <c r="BM449">
        <f t="shared" si="1077"/>
        <v>239.44226027086626</v>
      </c>
      <c r="BN449">
        <f t="shared" si="1078"/>
        <v>15.962817351391084</v>
      </c>
      <c r="BO449">
        <f t="shared" si="1079"/>
        <v>15</v>
      </c>
      <c r="BP449">
        <f t="shared" si="1080"/>
        <v>57</v>
      </c>
      <c r="BQ449">
        <f t="shared" si="1081"/>
        <v>46</v>
      </c>
      <c r="BR449">
        <f t="shared" si="1082"/>
        <v>-17.683032922370838</v>
      </c>
      <c r="BS449" t="str">
        <f t="shared" si="1083"/>
        <v>NEGATIF</v>
      </c>
      <c r="BT449">
        <f t="shared" si="1019"/>
        <v>-0.30862714623392601</v>
      </c>
      <c r="BU449">
        <f t="shared" si="1020"/>
        <v>17</v>
      </c>
      <c r="BV449">
        <f t="shared" si="1021"/>
        <v>-2081</v>
      </c>
      <c r="BW449">
        <f t="shared" si="1022"/>
        <v>1</v>
      </c>
      <c r="BX449" t="str">
        <f t="shared" si="1023"/>
        <v>NEGATIF</v>
      </c>
      <c r="BY449">
        <f t="shared" si="1084"/>
        <v>31.305811363212449</v>
      </c>
      <c r="BZ449">
        <f t="shared" si="1085"/>
        <v>211.30581136321246</v>
      </c>
      <c r="CA449">
        <f t="shared" si="1086"/>
        <v>61.053790118214351</v>
      </c>
      <c r="CB449" t="str">
        <f t="shared" si="1087"/>
        <v>POSITIF</v>
      </c>
      <c r="CC449">
        <f t="shared" si="1088"/>
        <v>61</v>
      </c>
      <c r="CD449">
        <f t="shared" si="1089"/>
        <v>3</v>
      </c>
      <c r="CE449">
        <f t="shared" si="1090"/>
        <v>13</v>
      </c>
      <c r="CG449">
        <f t="shared" si="1091"/>
        <v>4.1790558101438258</v>
      </c>
      <c r="CH449">
        <f t="shared" si="1092"/>
        <v>0.40902277981912816</v>
      </c>
      <c r="CI449">
        <f t="shared" si="1093"/>
        <v>0.40906120799193302</v>
      </c>
    </row>
    <row r="450" spans="1:87">
      <c r="A450">
        <f t="shared" ref="A450:F450" si="1125">A156</f>
        <v>7.0027777777777782</v>
      </c>
      <c r="B450">
        <f t="shared" si="1125"/>
        <v>111.315</v>
      </c>
      <c r="C450">
        <f t="shared" si="1125"/>
        <v>7</v>
      </c>
      <c r="D450">
        <f t="shared" si="1125"/>
        <v>2013</v>
      </c>
      <c r="E450">
        <f t="shared" si="1125"/>
        <v>12</v>
      </c>
      <c r="F450">
        <f t="shared" si="1125"/>
        <v>3</v>
      </c>
      <c r="G450">
        <f t="shared" si="1025"/>
        <v>0.12222152900771403</v>
      </c>
      <c r="H450">
        <f t="shared" ref="H450:J450" si="1126">H156</f>
        <v>12</v>
      </c>
      <c r="I450">
        <f t="shared" si="1126"/>
        <v>0</v>
      </c>
      <c r="J450">
        <f t="shared" si="1126"/>
        <v>12</v>
      </c>
      <c r="L450">
        <f t="shared" ref="L450:M450" si="1127">L156</f>
        <v>20</v>
      </c>
      <c r="M450">
        <f t="shared" si="1127"/>
        <v>-13</v>
      </c>
      <c r="N450">
        <f t="shared" si="1028"/>
        <v>2456629.7083333335</v>
      </c>
      <c r="O450">
        <f t="shared" si="1029"/>
        <v>7.9270719030230497E-4</v>
      </c>
      <c r="P450">
        <f t="shared" si="1030"/>
        <v>2456629.7091260408</v>
      </c>
      <c r="Q450">
        <f t="shared" si="1031"/>
        <v>0.13921174883068596</v>
      </c>
      <c r="R450">
        <f t="shared" si="1032"/>
        <v>239.82151131566843</v>
      </c>
      <c r="S450">
        <f t="shared" si="1033"/>
        <v>326.6403092804394</v>
      </c>
      <c r="T450">
        <f t="shared" si="1034"/>
        <v>4.1856749895672518</v>
      </c>
      <c r="U450">
        <f t="shared" si="1035"/>
        <v>5.7009488666762573</v>
      </c>
      <c r="V450">
        <f t="shared" si="1036"/>
        <v>215.78570969311937</v>
      </c>
      <c r="W450">
        <f t="shared" si="1037"/>
        <v>3.7661711128975757</v>
      </c>
      <c r="X450">
        <f t="shared" si="1038"/>
        <v>252.19601173954561</v>
      </c>
      <c r="Y450">
        <f t="shared" si="1039"/>
        <v>4.4016507652533425</v>
      </c>
      <c r="Z450">
        <f t="shared" si="1040"/>
        <v>329.0167067433058</v>
      </c>
      <c r="AA450">
        <f t="shared" si="1041"/>
        <v>5.7424248267393159</v>
      </c>
      <c r="AB450">
        <f t="shared" si="1042"/>
        <v>-13190.403001312332</v>
      </c>
      <c r="AC450">
        <f t="shared" si="1043"/>
        <v>21.822953198416986</v>
      </c>
      <c r="AD450">
        <f t="shared" si="1044"/>
        <v>814.81752480364128</v>
      </c>
      <c r="AE450">
        <f t="shared" si="1045"/>
        <v>-502.08532445581494</v>
      </c>
      <c r="AF450">
        <f t="shared" si="1046"/>
        <v>-164.74572703732309</v>
      </c>
      <c r="AG450">
        <f t="shared" si="1047"/>
        <v>765.82541511560464</v>
      </c>
      <c r="AH450">
        <f t="shared" si="1048"/>
        <v>-12254.768159687808</v>
      </c>
      <c r="AI450">
        <f t="shared" si="1049"/>
        <v>-3.404102266579947</v>
      </c>
      <c r="AJ450">
        <f t="shared" si="1050"/>
        <v>236.41740904908849</v>
      </c>
      <c r="AK450">
        <f t="shared" si="1051"/>
        <v>4.1262621969408304</v>
      </c>
      <c r="AL450">
        <f t="shared" si="1052"/>
        <v>236</v>
      </c>
      <c r="AM450">
        <f t="shared" si="1053"/>
        <v>25</v>
      </c>
      <c r="AN450">
        <f t="shared" si="1054"/>
        <v>2</v>
      </c>
      <c r="AP450">
        <f t="shared" si="1055"/>
        <v>1.7086069848334513</v>
      </c>
      <c r="AQ450">
        <f t="shared" si="1056"/>
        <v>2.9820817507916542E-2</v>
      </c>
      <c r="AR450" t="str">
        <f t="shared" si="1057"/>
        <v>POSITIF</v>
      </c>
      <c r="AS450">
        <f t="shared" si="1058"/>
        <v>1</v>
      </c>
      <c r="AT450">
        <f t="shared" si="1059"/>
        <v>42</v>
      </c>
      <c r="AU450">
        <f t="shared" si="1060"/>
        <v>30</v>
      </c>
      <c r="AV450">
        <f t="shared" si="1061"/>
        <v>1.0121586640942672</v>
      </c>
      <c r="AW450" s="4">
        <f t="shared" si="1062"/>
        <v>4.2173277670594471E-2</v>
      </c>
      <c r="AX450">
        <f t="shared" si="1063"/>
        <v>1.7665501241032274E-2</v>
      </c>
      <c r="AY450">
        <f t="shared" si="1064"/>
        <v>0.275792870950403</v>
      </c>
      <c r="AZ450" s="4">
        <f t="shared" si="1065"/>
        <v>1.1491369622933458E-2</v>
      </c>
      <c r="BA450">
        <f t="shared" si="1066"/>
        <v>361061.46411531535</v>
      </c>
      <c r="BB450" t="s">
        <v>191</v>
      </c>
      <c r="BC450">
        <f t="shared" si="1067"/>
        <v>1.6702753106549111E-2</v>
      </c>
      <c r="BD450">
        <f t="shared" si="1068"/>
        <v>215.79002876855768</v>
      </c>
      <c r="BE450">
        <f t="shared" si="1069"/>
        <v>23.437480776752206</v>
      </c>
      <c r="BF450">
        <f t="shared" si="1070"/>
        <v>-2.2018195504420815E-3</v>
      </c>
      <c r="BG450">
        <f t="shared" si="1071"/>
        <v>23.435278957201763</v>
      </c>
      <c r="BH450" s="19">
        <f t="shared" si="1072"/>
        <v>0.13921174883068596</v>
      </c>
      <c r="BI450">
        <f t="shared" si="1073"/>
        <v>9.8128247025733195</v>
      </c>
      <c r="BJ450">
        <f t="shared" si="1074"/>
        <v>17.233824702573319</v>
      </c>
      <c r="BK450">
        <f t="shared" si="1075"/>
        <v>19.067788429742023</v>
      </c>
      <c r="BL450">
        <f t="shared" si="1076"/>
        <v>0.33279568917267777</v>
      </c>
      <c r="BM450">
        <f t="shared" si="1077"/>
        <v>239.43958210885776</v>
      </c>
      <c r="BN450">
        <f t="shared" si="1078"/>
        <v>15.962638807257184</v>
      </c>
      <c r="BO450">
        <f t="shared" si="1079"/>
        <v>15</v>
      </c>
      <c r="BP450">
        <f t="shared" si="1080"/>
        <v>57</v>
      </c>
      <c r="BQ450">
        <f t="shared" si="1081"/>
        <v>45</v>
      </c>
      <c r="BR450">
        <f t="shared" si="1082"/>
        <v>-17.687561294558623</v>
      </c>
      <c r="BS450" t="str">
        <f t="shared" si="1083"/>
        <v>NEGATIF</v>
      </c>
      <c r="BT450">
        <f t="shared" si="1019"/>
        <v>-0.30870618123835858</v>
      </c>
      <c r="BU450">
        <f t="shared" si="1020"/>
        <v>17</v>
      </c>
      <c r="BV450">
        <f t="shared" si="1021"/>
        <v>-2082</v>
      </c>
      <c r="BW450">
        <f t="shared" si="1022"/>
        <v>44</v>
      </c>
      <c r="BX450" t="str">
        <f t="shared" si="1023"/>
        <v>NEGATIF</v>
      </c>
      <c r="BY450">
        <f t="shared" si="1084"/>
        <v>37.11317161289184</v>
      </c>
      <c r="BZ450">
        <f t="shared" si="1085"/>
        <v>217.11317161289185</v>
      </c>
      <c r="CA450">
        <f t="shared" si="1086"/>
        <v>58.947499788612639</v>
      </c>
      <c r="CB450" t="str">
        <f t="shared" si="1087"/>
        <v>POSITIF</v>
      </c>
      <c r="CC450">
        <f t="shared" si="1088"/>
        <v>58</v>
      </c>
      <c r="CD450">
        <f t="shared" si="1089"/>
        <v>56</v>
      </c>
      <c r="CE450">
        <f t="shared" si="1090"/>
        <v>50</v>
      </c>
      <c r="CG450">
        <f t="shared" si="1091"/>
        <v>4.1790090673988756</v>
      </c>
      <c r="CH450">
        <f t="shared" si="1092"/>
        <v>0.40902277892651406</v>
      </c>
      <c r="CI450">
        <f t="shared" si="1093"/>
        <v>0.40906120792720407</v>
      </c>
    </row>
    <row r="451" spans="1:87">
      <c r="A451">
        <f t="shared" ref="A451:F451" si="1128">A157</f>
        <v>7.0027777777777782</v>
      </c>
      <c r="B451">
        <f t="shared" si="1128"/>
        <v>111.315</v>
      </c>
      <c r="C451">
        <f t="shared" si="1128"/>
        <v>7</v>
      </c>
      <c r="D451">
        <f t="shared" si="1128"/>
        <v>2013</v>
      </c>
      <c r="E451">
        <f t="shared" si="1128"/>
        <v>12</v>
      </c>
      <c r="F451">
        <f t="shared" si="1128"/>
        <v>3</v>
      </c>
      <c r="G451">
        <f t="shared" si="1025"/>
        <v>0.12222152900771403</v>
      </c>
      <c r="H451">
        <f t="shared" ref="H451:J451" si="1129">H157</f>
        <v>12</v>
      </c>
      <c r="I451">
        <f t="shared" si="1129"/>
        <v>15</v>
      </c>
      <c r="J451">
        <f t="shared" si="1129"/>
        <v>12.25</v>
      </c>
      <c r="L451">
        <f t="shared" ref="L451:M451" si="1130">L157</f>
        <v>20</v>
      </c>
      <c r="M451">
        <f t="shared" si="1130"/>
        <v>-13</v>
      </c>
      <c r="N451">
        <f t="shared" si="1028"/>
        <v>2456629.71875</v>
      </c>
      <c r="O451">
        <f t="shared" si="1029"/>
        <v>7.9270719030230497E-4</v>
      </c>
      <c r="P451">
        <f t="shared" si="1030"/>
        <v>2456629.7195427073</v>
      </c>
      <c r="Q451">
        <f t="shared" si="1031"/>
        <v>0.13921203402347204</v>
      </c>
      <c r="R451">
        <f t="shared" si="1032"/>
        <v>239.82151131566843</v>
      </c>
      <c r="S451">
        <f t="shared" si="1033"/>
        <v>326.77640294969024</v>
      </c>
      <c r="T451">
        <f t="shared" si="1034"/>
        <v>4.1856749895672518</v>
      </c>
      <c r="U451">
        <f t="shared" si="1035"/>
        <v>5.7033241492958044</v>
      </c>
      <c r="V451">
        <f t="shared" si="1036"/>
        <v>215.78515808977374</v>
      </c>
      <c r="W451">
        <f t="shared" si="1037"/>
        <v>3.7661614856030297</v>
      </c>
      <c r="X451">
        <f t="shared" si="1038"/>
        <v>252.20627889915795</v>
      </c>
      <c r="Y451">
        <f t="shared" si="1039"/>
        <v>4.401829960993406</v>
      </c>
      <c r="Z451">
        <f t="shared" si="1040"/>
        <v>329.0269734126714</v>
      </c>
      <c r="AA451">
        <f t="shared" si="1041"/>
        <v>5.7426040139229588</v>
      </c>
      <c r="AB451">
        <f t="shared" si="1042"/>
        <v>-13145.451996718397</v>
      </c>
      <c r="AC451">
        <f t="shared" si="1043"/>
        <v>20.558140160393467</v>
      </c>
      <c r="AD451">
        <f t="shared" si="1044"/>
        <v>768.94926414275221</v>
      </c>
      <c r="AE451">
        <f t="shared" si="1045"/>
        <v>-497.53537908713054</v>
      </c>
      <c r="AF451">
        <f t="shared" si="1046"/>
        <v>-165.55814833273868</v>
      </c>
      <c r="AG451">
        <f t="shared" si="1047"/>
        <v>753.28410644530288</v>
      </c>
      <c r="AH451">
        <f t="shared" si="1048"/>
        <v>-12265.754013389818</v>
      </c>
      <c r="AI451">
        <f t="shared" si="1049"/>
        <v>-3.4071538926082829</v>
      </c>
      <c r="AJ451">
        <f t="shared" si="1050"/>
        <v>236.41435742306015</v>
      </c>
      <c r="AK451">
        <f t="shared" si="1051"/>
        <v>4.1262089360190961</v>
      </c>
      <c r="AL451">
        <f t="shared" si="1052"/>
        <v>236</v>
      </c>
      <c r="AM451">
        <f t="shared" si="1053"/>
        <v>24</v>
      </c>
      <c r="AN451">
        <f t="shared" si="1054"/>
        <v>51</v>
      </c>
      <c r="AP451">
        <f t="shared" si="1055"/>
        <v>1.7088269643038234</v>
      </c>
      <c r="AQ451">
        <f t="shared" si="1056"/>
        <v>2.9824656873961328E-2</v>
      </c>
      <c r="AR451" t="str">
        <f t="shared" si="1057"/>
        <v>POSITIF</v>
      </c>
      <c r="AS451">
        <f t="shared" si="1058"/>
        <v>1</v>
      </c>
      <c r="AT451">
        <f t="shared" si="1059"/>
        <v>42</v>
      </c>
      <c r="AU451">
        <f t="shared" si="1060"/>
        <v>31</v>
      </c>
      <c r="AV451">
        <f t="shared" si="1061"/>
        <v>1.0122425874354284</v>
      </c>
      <c r="AW451" s="4">
        <f t="shared" si="1062"/>
        <v>4.2176774476476185E-2</v>
      </c>
      <c r="AX451">
        <f t="shared" si="1063"/>
        <v>1.7666965979654808E-2</v>
      </c>
      <c r="AY451">
        <f t="shared" si="1064"/>
        <v>0.27581573616982547</v>
      </c>
      <c r="AZ451" s="4">
        <f t="shared" si="1065"/>
        <v>1.1492322340409394E-2</v>
      </c>
      <c r="BA451">
        <f t="shared" si="1066"/>
        <v>361031.53222690034</v>
      </c>
      <c r="BB451" t="s">
        <v>191</v>
      </c>
      <c r="BC451">
        <f t="shared" si="1067"/>
        <v>1.6702753094571015E-2</v>
      </c>
      <c r="BD451">
        <f t="shared" si="1068"/>
        <v>215.78947716684903</v>
      </c>
      <c r="BE451">
        <f t="shared" si="1069"/>
        <v>23.437480773043511</v>
      </c>
      <c r="BF451">
        <f t="shared" si="1070"/>
        <v>-2.2018669680406743E-3</v>
      </c>
      <c r="BG451">
        <f t="shared" si="1071"/>
        <v>23.435278906075471</v>
      </c>
      <c r="BH451" s="19">
        <f t="shared" si="1072"/>
        <v>0.13921203402347204</v>
      </c>
      <c r="BI451">
        <f t="shared" si="1073"/>
        <v>10.06350918042784</v>
      </c>
      <c r="BJ451">
        <f t="shared" si="1074"/>
        <v>17.484509180427839</v>
      </c>
      <c r="BK451">
        <f t="shared" si="1075"/>
        <v>22.830791682089941</v>
      </c>
      <c r="BL451">
        <f t="shared" si="1076"/>
        <v>0.39847248568940397</v>
      </c>
      <c r="BM451">
        <f t="shared" si="1077"/>
        <v>239.43684602432765</v>
      </c>
      <c r="BN451">
        <f t="shared" si="1078"/>
        <v>15.962456401621843</v>
      </c>
      <c r="BO451">
        <f t="shared" si="1079"/>
        <v>15</v>
      </c>
      <c r="BP451">
        <f t="shared" si="1080"/>
        <v>57</v>
      </c>
      <c r="BQ451">
        <f t="shared" si="1081"/>
        <v>44</v>
      </c>
      <c r="BR451">
        <f t="shared" si="1082"/>
        <v>-17.686642867329514</v>
      </c>
      <c r="BS451" t="str">
        <f t="shared" si="1083"/>
        <v>NEGATIF</v>
      </c>
      <c r="BT451">
        <f t="shared" si="1019"/>
        <v>-0.30869015165927066</v>
      </c>
      <c r="BU451">
        <f t="shared" si="1020"/>
        <v>17</v>
      </c>
      <c r="BV451">
        <f t="shared" si="1021"/>
        <v>-2082</v>
      </c>
      <c r="BW451">
        <f t="shared" si="1022"/>
        <v>48</v>
      </c>
      <c r="BX451" t="str">
        <f t="shared" si="1023"/>
        <v>NEGATIF</v>
      </c>
      <c r="BY451">
        <f t="shared" si="1084"/>
        <v>42.13648747628401</v>
      </c>
      <c r="BZ451">
        <f t="shared" si="1085"/>
        <v>222.136487476284</v>
      </c>
      <c r="CA451">
        <f t="shared" si="1086"/>
        <v>56.563819814694924</v>
      </c>
      <c r="CB451" t="str">
        <f t="shared" si="1087"/>
        <v>POSITIF</v>
      </c>
      <c r="CC451">
        <f t="shared" si="1088"/>
        <v>56</v>
      </c>
      <c r="CD451">
        <f t="shared" si="1089"/>
        <v>33</v>
      </c>
      <c r="CE451">
        <f t="shared" si="1090"/>
        <v>49</v>
      </c>
      <c r="CG451">
        <f t="shared" si="1091"/>
        <v>4.1789613137152122</v>
      </c>
      <c r="CH451">
        <f t="shared" si="1092"/>
        <v>0.4090227780341919</v>
      </c>
      <c r="CI451">
        <f t="shared" si="1093"/>
        <v>0.40906120786247513</v>
      </c>
    </row>
    <row r="452" spans="1:87">
      <c r="A452">
        <f t="shared" ref="A452:F452" si="1131">A158</f>
        <v>7.0027777777777782</v>
      </c>
      <c r="B452">
        <f t="shared" si="1131"/>
        <v>111.315</v>
      </c>
      <c r="C452">
        <f t="shared" si="1131"/>
        <v>7</v>
      </c>
      <c r="D452">
        <f t="shared" si="1131"/>
        <v>2013</v>
      </c>
      <c r="E452">
        <f t="shared" si="1131"/>
        <v>12</v>
      </c>
      <c r="F452">
        <f t="shared" si="1131"/>
        <v>3</v>
      </c>
      <c r="G452">
        <f t="shared" si="1025"/>
        <v>0.12222152900771403</v>
      </c>
      <c r="H452">
        <f t="shared" ref="H452:J452" si="1132">H158</f>
        <v>12</v>
      </c>
      <c r="I452">
        <f t="shared" si="1132"/>
        <v>30</v>
      </c>
      <c r="J452">
        <f t="shared" si="1132"/>
        <v>12.5</v>
      </c>
      <c r="L452">
        <f t="shared" ref="L452:M452" si="1133">L158</f>
        <v>20</v>
      </c>
      <c r="M452">
        <f t="shared" si="1133"/>
        <v>-13</v>
      </c>
      <c r="N452">
        <f t="shared" si="1028"/>
        <v>2456629.729166667</v>
      </c>
      <c r="O452">
        <f t="shared" si="1029"/>
        <v>7.9270719030230497E-4</v>
      </c>
      <c r="P452">
        <f t="shared" si="1030"/>
        <v>2456629.7299593743</v>
      </c>
      <c r="Q452">
        <f t="shared" si="1031"/>
        <v>0.13921231921627086</v>
      </c>
      <c r="R452">
        <f t="shared" si="1032"/>
        <v>239.82151131566843</v>
      </c>
      <c r="S452">
        <f t="shared" si="1033"/>
        <v>326.91249662503833</v>
      </c>
      <c r="T452">
        <f t="shared" si="1034"/>
        <v>4.1856749895672518</v>
      </c>
      <c r="U452">
        <f t="shared" si="1035"/>
        <v>5.7056994320217695</v>
      </c>
      <c r="V452">
        <f t="shared" si="1036"/>
        <v>215.78460648640345</v>
      </c>
      <c r="W452">
        <f t="shared" si="1037"/>
        <v>3.7661518583080529</v>
      </c>
      <c r="X452">
        <f t="shared" si="1038"/>
        <v>252.21654605922868</v>
      </c>
      <c r="Y452">
        <f t="shared" si="1039"/>
        <v>4.4020091567414692</v>
      </c>
      <c r="Z452">
        <f t="shared" si="1040"/>
        <v>329.03724008249628</v>
      </c>
      <c r="AA452">
        <f t="shared" si="1041"/>
        <v>5.7427832011146185</v>
      </c>
      <c r="AB452">
        <f t="shared" si="1042"/>
        <v>-13100.431003605154</v>
      </c>
      <c r="AC452">
        <f t="shared" si="1043"/>
        <v>19.29115995736225</v>
      </c>
      <c r="AD452">
        <f t="shared" si="1044"/>
        <v>722.75677899206778</v>
      </c>
      <c r="AE452">
        <f t="shared" si="1045"/>
        <v>-492.93299150422695</v>
      </c>
      <c r="AF452">
        <f t="shared" si="1046"/>
        <v>-166.37424898738502</v>
      </c>
      <c r="AG452">
        <f t="shared" si="1047"/>
        <v>740.73668770995516</v>
      </c>
      <c r="AH452">
        <f t="shared" si="1048"/>
        <v>-12276.953617437381</v>
      </c>
      <c r="AI452">
        <f t="shared" si="1049"/>
        <v>-3.4102648937326059</v>
      </c>
      <c r="AJ452">
        <f t="shared" si="1050"/>
        <v>236.41124642193583</v>
      </c>
      <c r="AK452">
        <f t="shared" si="1051"/>
        <v>4.1261546388064438</v>
      </c>
      <c r="AL452">
        <f t="shared" si="1052"/>
        <v>236</v>
      </c>
      <c r="AM452">
        <f t="shared" si="1053"/>
        <v>24</v>
      </c>
      <c r="AN452">
        <f t="shared" si="1054"/>
        <v>40</v>
      </c>
      <c r="AP452">
        <f t="shared" si="1055"/>
        <v>1.6990402138335985</v>
      </c>
      <c r="AQ452">
        <f t="shared" si="1056"/>
        <v>2.9653845855184803E-2</v>
      </c>
      <c r="AR452" t="str">
        <f t="shared" si="1057"/>
        <v>POSITIF</v>
      </c>
      <c r="AS452">
        <f t="shared" si="1058"/>
        <v>1</v>
      </c>
      <c r="AT452">
        <f t="shared" si="1059"/>
        <v>41</v>
      </c>
      <c r="AU452">
        <f t="shared" si="1060"/>
        <v>56</v>
      </c>
      <c r="AV452">
        <f t="shared" si="1061"/>
        <v>1.0123261680521092</v>
      </c>
      <c r="AW452" s="4">
        <f t="shared" si="1062"/>
        <v>4.2180257002171213E-2</v>
      </c>
      <c r="AX452">
        <f t="shared" si="1063"/>
        <v>1.7668424736606736E-2</v>
      </c>
      <c r="AY452">
        <f t="shared" si="1064"/>
        <v>0.27583850801217275</v>
      </c>
      <c r="AZ452" s="4">
        <f t="shared" si="1065"/>
        <v>1.1493271167173864E-2</v>
      </c>
      <c r="BA452">
        <f t="shared" si="1066"/>
        <v>361001.72750643257</v>
      </c>
      <c r="BB452" t="s">
        <v>191</v>
      </c>
      <c r="BC452">
        <f t="shared" si="1067"/>
        <v>1.6702753082592916E-2</v>
      </c>
      <c r="BD452">
        <f t="shared" si="1068"/>
        <v>215.78892556511576</v>
      </c>
      <c r="BE452">
        <f t="shared" si="1069"/>
        <v>23.437480769334815</v>
      </c>
      <c r="BF452">
        <f t="shared" si="1070"/>
        <v>-2.2019143689105828E-3</v>
      </c>
      <c r="BG452">
        <f t="shared" si="1071"/>
        <v>23.435278854965905</v>
      </c>
      <c r="BH452" s="19">
        <f t="shared" si="1072"/>
        <v>0.13921231921627086</v>
      </c>
      <c r="BI452">
        <f t="shared" si="1073"/>
        <v>10.314193669489274</v>
      </c>
      <c r="BJ452">
        <f t="shared" si="1074"/>
        <v>17.735193669489274</v>
      </c>
      <c r="BK452">
        <f t="shared" si="1075"/>
        <v>26.593848328363137</v>
      </c>
      <c r="BL452">
        <f t="shared" si="1076"/>
        <v>0.46415021410592683</v>
      </c>
      <c r="BM452">
        <f t="shared" si="1077"/>
        <v>239.43405671397596</v>
      </c>
      <c r="BN452">
        <f t="shared" si="1078"/>
        <v>15.962270447598398</v>
      </c>
      <c r="BO452">
        <f t="shared" si="1079"/>
        <v>15</v>
      </c>
      <c r="BP452">
        <f t="shared" si="1080"/>
        <v>57</v>
      </c>
      <c r="BQ452">
        <f t="shared" si="1081"/>
        <v>44</v>
      </c>
      <c r="BR452">
        <f t="shared" si="1082"/>
        <v>-17.695446893306809</v>
      </c>
      <c r="BS452" t="str">
        <f t="shared" si="1083"/>
        <v>NEGATIF</v>
      </c>
      <c r="BT452">
        <f t="shared" si="1019"/>
        <v>-0.30884381090000557</v>
      </c>
      <c r="BU452">
        <f t="shared" si="1020"/>
        <v>17</v>
      </c>
      <c r="BV452">
        <f t="shared" si="1021"/>
        <v>-2082</v>
      </c>
      <c r="BW452">
        <f t="shared" si="1022"/>
        <v>16</v>
      </c>
      <c r="BX452" t="str">
        <f t="shared" si="1023"/>
        <v>NEGATIF</v>
      </c>
      <c r="BY452">
        <f t="shared" si="1084"/>
        <v>46.441093897404741</v>
      </c>
      <c r="BZ452">
        <f t="shared" si="1085"/>
        <v>226.44109389740476</v>
      </c>
      <c r="CA452">
        <f t="shared" si="1086"/>
        <v>53.947791713431897</v>
      </c>
      <c r="CB452" t="str">
        <f t="shared" si="1087"/>
        <v>POSITIF</v>
      </c>
      <c r="CC452">
        <f t="shared" si="1088"/>
        <v>53</v>
      </c>
      <c r="CD452">
        <f t="shared" si="1089"/>
        <v>56</v>
      </c>
      <c r="CE452">
        <f t="shared" si="1090"/>
        <v>52</v>
      </c>
      <c r="CG452">
        <f t="shared" si="1091"/>
        <v>4.1789126310657156</v>
      </c>
      <c r="CH452">
        <f t="shared" si="1092"/>
        <v>0.40902277714216168</v>
      </c>
      <c r="CI452">
        <f t="shared" si="1093"/>
        <v>0.40906120779774618</v>
      </c>
    </row>
    <row r="453" spans="1:87">
      <c r="A453">
        <f t="shared" ref="A453:F453" si="1134">A159</f>
        <v>7.0027777777777782</v>
      </c>
      <c r="B453">
        <f t="shared" si="1134"/>
        <v>111.315</v>
      </c>
      <c r="C453">
        <f t="shared" si="1134"/>
        <v>7</v>
      </c>
      <c r="D453">
        <f t="shared" si="1134"/>
        <v>2013</v>
      </c>
      <c r="E453">
        <f t="shared" si="1134"/>
        <v>12</v>
      </c>
      <c r="F453">
        <f t="shared" si="1134"/>
        <v>3</v>
      </c>
      <c r="G453">
        <f t="shared" si="1025"/>
        <v>0.12222152900771403</v>
      </c>
      <c r="H453">
        <f t="shared" ref="H453:J453" si="1135">H159</f>
        <v>12</v>
      </c>
      <c r="I453">
        <f t="shared" si="1135"/>
        <v>45</v>
      </c>
      <c r="J453">
        <f t="shared" si="1135"/>
        <v>12.75</v>
      </c>
      <c r="L453">
        <f t="shared" ref="L453:M453" si="1136">L159</f>
        <v>20</v>
      </c>
      <c r="M453">
        <f t="shared" si="1136"/>
        <v>-13</v>
      </c>
      <c r="N453">
        <f t="shared" si="1028"/>
        <v>2456629.7395833335</v>
      </c>
      <c r="O453">
        <f t="shared" si="1029"/>
        <v>7.9270719030230497E-4</v>
      </c>
      <c r="P453">
        <f t="shared" si="1030"/>
        <v>2456629.7403760408</v>
      </c>
      <c r="Q453">
        <f t="shared" si="1031"/>
        <v>0.13921260440905694</v>
      </c>
      <c r="R453">
        <f t="shared" si="1032"/>
        <v>239.82151131566843</v>
      </c>
      <c r="S453">
        <f t="shared" si="1033"/>
        <v>327.04859029428917</v>
      </c>
      <c r="T453">
        <f t="shared" si="1034"/>
        <v>4.1856749895672518</v>
      </c>
      <c r="U453">
        <f t="shared" si="1035"/>
        <v>5.7080747146413167</v>
      </c>
      <c r="V453">
        <f t="shared" si="1036"/>
        <v>215.78405488305776</v>
      </c>
      <c r="W453">
        <f t="shared" si="1037"/>
        <v>3.7661422310135055</v>
      </c>
      <c r="X453">
        <f t="shared" si="1038"/>
        <v>252.22681321884102</v>
      </c>
      <c r="Y453">
        <f t="shared" si="1039"/>
        <v>4.4021883524815326</v>
      </c>
      <c r="Z453">
        <f t="shared" si="1040"/>
        <v>329.04750675186187</v>
      </c>
      <c r="AA453">
        <f t="shared" si="1041"/>
        <v>5.7429623882982614</v>
      </c>
      <c r="AB453">
        <f t="shared" si="1042"/>
        <v>-13055.340280013539</v>
      </c>
      <c r="AC453">
        <f t="shared" si="1043"/>
        <v>18.022146259448597</v>
      </c>
      <c r="AD453">
        <f t="shared" si="1044"/>
        <v>676.25955023484107</v>
      </c>
      <c r="AE453">
        <f t="shared" si="1045"/>
        <v>-488.27864722699002</v>
      </c>
      <c r="AF453">
        <f t="shared" si="1046"/>
        <v>-167.19400776515153</v>
      </c>
      <c r="AG453">
        <f t="shared" si="1047"/>
        <v>728.18325508030341</v>
      </c>
      <c r="AH453">
        <f t="shared" si="1048"/>
        <v>-12288.347983431087</v>
      </c>
      <c r="AI453">
        <f t="shared" si="1049"/>
        <v>-3.4134299953975242</v>
      </c>
      <c r="AJ453">
        <f t="shared" si="1050"/>
        <v>236.4080813202709</v>
      </c>
      <c r="AK453">
        <f t="shared" si="1051"/>
        <v>4.1260993973612301</v>
      </c>
      <c r="AL453">
        <f t="shared" si="1052"/>
        <v>236</v>
      </c>
      <c r="AM453">
        <f t="shared" si="1053"/>
        <v>24</v>
      </c>
      <c r="AN453">
        <f t="shared" si="1054"/>
        <v>29</v>
      </c>
      <c r="AP453">
        <f t="shared" si="1055"/>
        <v>1.6976589680529373</v>
      </c>
      <c r="AQ453">
        <f t="shared" si="1056"/>
        <v>2.9629738568532984E-2</v>
      </c>
      <c r="AR453" t="str">
        <f t="shared" si="1057"/>
        <v>POSITIF</v>
      </c>
      <c r="AS453">
        <f t="shared" si="1058"/>
        <v>1</v>
      </c>
      <c r="AT453">
        <f t="shared" si="1059"/>
        <v>41</v>
      </c>
      <c r="AU453">
        <f t="shared" si="1060"/>
        <v>51</v>
      </c>
      <c r="AV453">
        <f t="shared" si="1061"/>
        <v>1.0124094052496415</v>
      </c>
      <c r="AW453" s="4">
        <f t="shared" si="1062"/>
        <v>4.2183725218735063E-2</v>
      </c>
      <c r="AX453">
        <f t="shared" si="1063"/>
        <v>1.7669877499763807E-2</v>
      </c>
      <c r="AY453">
        <f t="shared" si="1064"/>
        <v>0.27586118628818673</v>
      </c>
      <c r="AZ453" s="4">
        <f t="shared" si="1065"/>
        <v>1.1494216095341113E-2</v>
      </c>
      <c r="BA453">
        <f t="shared" si="1066"/>
        <v>360972.05013980099</v>
      </c>
      <c r="BB453" t="s">
        <v>191</v>
      </c>
      <c r="BC453">
        <f t="shared" si="1067"/>
        <v>1.670275307061482E-2</v>
      </c>
      <c r="BD453">
        <f t="shared" si="1068"/>
        <v>215.78837396340711</v>
      </c>
      <c r="BE453">
        <f t="shared" si="1069"/>
        <v>23.43748076562612</v>
      </c>
      <c r="BF453">
        <f t="shared" si="1070"/>
        <v>-2.2019617530433327E-3</v>
      </c>
      <c r="BG453">
        <f t="shared" si="1071"/>
        <v>23.435278803873075</v>
      </c>
      <c r="BH453" s="19">
        <f t="shared" si="1072"/>
        <v>0.13921260440905694</v>
      </c>
      <c r="BI453">
        <f t="shared" si="1073"/>
        <v>10.564878147343794</v>
      </c>
      <c r="BJ453">
        <f t="shared" si="1074"/>
        <v>17.985878147343794</v>
      </c>
      <c r="BK453">
        <f t="shared" si="1075"/>
        <v>30.356953302674363</v>
      </c>
      <c r="BL453">
        <f t="shared" si="1076"/>
        <v>0.52982878600583438</v>
      </c>
      <c r="BM453">
        <f t="shared" si="1077"/>
        <v>239.43121890748253</v>
      </c>
      <c r="BN453">
        <f t="shared" si="1078"/>
        <v>15.962081260498836</v>
      </c>
      <c r="BO453">
        <f t="shared" si="1079"/>
        <v>15</v>
      </c>
      <c r="BP453">
        <f t="shared" si="1080"/>
        <v>57</v>
      </c>
      <c r="BQ453">
        <f t="shared" si="1081"/>
        <v>43</v>
      </c>
      <c r="BR453">
        <f t="shared" si="1082"/>
        <v>-17.696060050649059</v>
      </c>
      <c r="BS453" t="str">
        <f t="shared" si="1083"/>
        <v>NEGATIF</v>
      </c>
      <c r="BT453">
        <f t="shared" si="1019"/>
        <v>-0.30885451251446061</v>
      </c>
      <c r="BU453">
        <f t="shared" si="1020"/>
        <v>17</v>
      </c>
      <c r="BV453">
        <f t="shared" si="1021"/>
        <v>-2082</v>
      </c>
      <c r="BW453">
        <f t="shared" si="1022"/>
        <v>14</v>
      </c>
      <c r="BX453" t="str">
        <f t="shared" si="1023"/>
        <v>NEGATIF</v>
      </c>
      <c r="BY453">
        <f t="shared" si="1084"/>
        <v>50.145493043191202</v>
      </c>
      <c r="BZ453">
        <f t="shared" si="1085"/>
        <v>230.14549304319121</v>
      </c>
      <c r="CA453">
        <f t="shared" si="1086"/>
        <v>51.157430546299665</v>
      </c>
      <c r="CB453" t="str">
        <f t="shared" si="1087"/>
        <v>POSITIF</v>
      </c>
      <c r="CC453">
        <f t="shared" si="1088"/>
        <v>51</v>
      </c>
      <c r="CD453">
        <f t="shared" si="1089"/>
        <v>9</v>
      </c>
      <c r="CE453">
        <f t="shared" si="1090"/>
        <v>26</v>
      </c>
      <c r="CG453">
        <f t="shared" si="1091"/>
        <v>4.1788631019988705</v>
      </c>
      <c r="CH453">
        <f t="shared" si="1092"/>
        <v>0.4090227762504236</v>
      </c>
      <c r="CI453">
        <f t="shared" si="1093"/>
        <v>0.40906120773301724</v>
      </c>
    </row>
    <row r="454" spans="1:87">
      <c r="A454">
        <f t="shared" ref="A454:F454" si="1137">A160</f>
        <v>7.0027777777777782</v>
      </c>
      <c r="B454">
        <f t="shared" si="1137"/>
        <v>111.315</v>
      </c>
      <c r="C454">
        <f t="shared" si="1137"/>
        <v>7</v>
      </c>
      <c r="D454">
        <f t="shared" si="1137"/>
        <v>2013</v>
      </c>
      <c r="E454">
        <f t="shared" si="1137"/>
        <v>12</v>
      </c>
      <c r="F454">
        <f t="shared" si="1137"/>
        <v>3</v>
      </c>
      <c r="G454">
        <f t="shared" si="1025"/>
        <v>0.12222152900771403</v>
      </c>
      <c r="H454">
        <f t="shared" ref="H454:J454" si="1138">H160</f>
        <v>13</v>
      </c>
      <c r="I454">
        <f t="shared" si="1138"/>
        <v>0</v>
      </c>
      <c r="J454">
        <f t="shared" si="1138"/>
        <v>13</v>
      </c>
      <c r="L454">
        <f t="shared" ref="L454:M454" si="1139">L160</f>
        <v>20</v>
      </c>
      <c r="M454">
        <f t="shared" si="1139"/>
        <v>-13</v>
      </c>
      <c r="N454">
        <f t="shared" si="1028"/>
        <v>2456629.75</v>
      </c>
      <c r="O454">
        <f t="shared" si="1029"/>
        <v>7.9270719030230497E-4</v>
      </c>
      <c r="P454">
        <f t="shared" si="1030"/>
        <v>2456629.7507927073</v>
      </c>
      <c r="Q454">
        <f t="shared" si="1031"/>
        <v>0.13921288960184303</v>
      </c>
      <c r="R454">
        <f t="shared" si="1032"/>
        <v>239.82151131566843</v>
      </c>
      <c r="S454">
        <f t="shared" si="1033"/>
        <v>327.18468396355456</v>
      </c>
      <c r="T454">
        <f t="shared" si="1034"/>
        <v>4.1856749895672518</v>
      </c>
      <c r="U454">
        <f t="shared" si="1035"/>
        <v>5.7104499972611178</v>
      </c>
      <c r="V454">
        <f t="shared" si="1036"/>
        <v>215.78350327971214</v>
      </c>
      <c r="W454">
        <f t="shared" si="1037"/>
        <v>3.7661326037189595</v>
      </c>
      <c r="X454">
        <f t="shared" si="1038"/>
        <v>252.23708037845336</v>
      </c>
      <c r="Y454">
        <f t="shared" si="1039"/>
        <v>4.402367548221596</v>
      </c>
      <c r="Z454">
        <f t="shared" si="1040"/>
        <v>329.05777342122747</v>
      </c>
      <c r="AA454">
        <f t="shared" si="1041"/>
        <v>5.7431415754819053</v>
      </c>
      <c r="AB454">
        <f t="shared" si="1042"/>
        <v>-13010.180078323525</v>
      </c>
      <c r="AC454">
        <f t="shared" si="1043"/>
        <v>16.751232781488302</v>
      </c>
      <c r="AD454">
        <f t="shared" si="1044"/>
        <v>629.47718106781099</v>
      </c>
      <c r="AE454">
        <f t="shared" si="1045"/>
        <v>-483.57283663521611</v>
      </c>
      <c r="AF454">
        <f t="shared" si="1046"/>
        <v>-168.01740344410078</v>
      </c>
      <c r="AG454">
        <f t="shared" si="1047"/>
        <v>715.62390308822876</v>
      </c>
      <c r="AH454">
        <f t="shared" si="1048"/>
        <v>-12299.918001465316</v>
      </c>
      <c r="AI454">
        <f t="shared" si="1049"/>
        <v>-3.416643889295921</v>
      </c>
      <c r="AJ454">
        <f t="shared" si="1050"/>
        <v>236.4048674263725</v>
      </c>
      <c r="AK454">
        <f t="shared" si="1051"/>
        <v>4.1260433043308939</v>
      </c>
      <c r="AL454">
        <f t="shared" si="1052"/>
        <v>236</v>
      </c>
      <c r="AM454">
        <f t="shared" si="1053"/>
        <v>24</v>
      </c>
      <c r="AN454">
        <f t="shared" si="1054"/>
        <v>17</v>
      </c>
      <c r="AP454">
        <f t="shared" si="1055"/>
        <v>1.697654372098979</v>
      </c>
      <c r="AQ454">
        <f t="shared" si="1056"/>
        <v>2.9629658354004142E-2</v>
      </c>
      <c r="AR454" t="str">
        <f t="shared" si="1057"/>
        <v>POSITIF</v>
      </c>
      <c r="AS454">
        <f t="shared" si="1058"/>
        <v>1</v>
      </c>
      <c r="AT454">
        <f t="shared" si="1059"/>
        <v>41</v>
      </c>
      <c r="AU454">
        <f t="shared" si="1060"/>
        <v>51</v>
      </c>
      <c r="AV454">
        <f t="shared" si="1061"/>
        <v>1.0124922983470945</v>
      </c>
      <c r="AW454" s="4">
        <f t="shared" si="1062"/>
        <v>4.2187179097795603E-2</v>
      </c>
      <c r="AX454">
        <f t="shared" si="1063"/>
        <v>1.7671324257241539E-2</v>
      </c>
      <c r="AY454">
        <f t="shared" si="1064"/>
        <v>0.27588377081235194</v>
      </c>
      <c r="AZ454" s="4">
        <f t="shared" si="1065"/>
        <v>1.1495157117181331E-2</v>
      </c>
      <c r="BA454">
        <f t="shared" si="1066"/>
        <v>360942.50030811416</v>
      </c>
      <c r="BB454" t="s">
        <v>191</v>
      </c>
      <c r="BC454">
        <f t="shared" si="1067"/>
        <v>1.6702753058636725E-2</v>
      </c>
      <c r="BD454">
        <f t="shared" si="1068"/>
        <v>215.78782236169846</v>
      </c>
      <c r="BE454">
        <f t="shared" si="1069"/>
        <v>23.437480761917424</v>
      </c>
      <c r="BF454">
        <f t="shared" si="1070"/>
        <v>-2.2020091204367986E-3</v>
      </c>
      <c r="BG454">
        <f t="shared" si="1071"/>
        <v>23.435278752796986</v>
      </c>
      <c r="BH454" s="19">
        <f t="shared" si="1072"/>
        <v>0.13921288960184303</v>
      </c>
      <c r="BI454">
        <f t="shared" si="1073"/>
        <v>10.815562625213836</v>
      </c>
      <c r="BJ454">
        <f t="shared" si="1074"/>
        <v>18.236562625213836</v>
      </c>
      <c r="BK454">
        <f t="shared" si="1075"/>
        <v>34.120102013477556</v>
      </c>
      <c r="BL454">
        <f t="shared" si="1076"/>
        <v>0.59550812125152996</v>
      </c>
      <c r="BM454">
        <f t="shared" si="1077"/>
        <v>239.42833736472997</v>
      </c>
      <c r="BN454">
        <f t="shared" si="1078"/>
        <v>15.961889157648665</v>
      </c>
      <c r="BO454">
        <f t="shared" si="1079"/>
        <v>15</v>
      </c>
      <c r="BP454">
        <f t="shared" si="1080"/>
        <v>57</v>
      </c>
      <c r="BQ454">
        <f t="shared" si="1081"/>
        <v>42</v>
      </c>
      <c r="BR454">
        <f t="shared" si="1082"/>
        <v>-17.695322452931958</v>
      </c>
      <c r="BS454" t="str">
        <f t="shared" si="1083"/>
        <v>NEGATIF</v>
      </c>
      <c r="BT454">
        <f t="shared" si="1019"/>
        <v>-0.30884163900574196</v>
      </c>
      <c r="BU454">
        <f t="shared" si="1020"/>
        <v>17</v>
      </c>
      <c r="BV454">
        <f t="shared" si="1021"/>
        <v>-2082</v>
      </c>
      <c r="BW454">
        <f t="shared" si="1022"/>
        <v>16</v>
      </c>
      <c r="BX454" t="str">
        <f t="shared" si="1023"/>
        <v>NEGATIF</v>
      </c>
      <c r="BY454">
        <f t="shared" si="1084"/>
        <v>53.332990405649106</v>
      </c>
      <c r="BZ454">
        <f t="shared" si="1085"/>
        <v>233.3329904056491</v>
      </c>
      <c r="CA454">
        <f t="shared" si="1086"/>
        <v>48.223848521055018</v>
      </c>
      <c r="CB454" t="str">
        <f t="shared" si="1087"/>
        <v>POSITIF</v>
      </c>
      <c r="CC454">
        <f t="shared" si="1088"/>
        <v>48</v>
      </c>
      <c r="CD454">
        <f t="shared" si="1089"/>
        <v>13</v>
      </c>
      <c r="CE454">
        <f t="shared" si="1090"/>
        <v>25</v>
      </c>
      <c r="CG454">
        <f t="shared" si="1091"/>
        <v>4.1788128095903012</v>
      </c>
      <c r="CH454">
        <f t="shared" si="1092"/>
        <v>0.40902277535897769</v>
      </c>
      <c r="CI454">
        <f t="shared" si="1093"/>
        <v>0.4090612076682883</v>
      </c>
    </row>
    <row r="455" spans="1:87">
      <c r="A455">
        <f t="shared" ref="A455:F455" si="1140">A161</f>
        <v>7.0027777777777782</v>
      </c>
      <c r="B455">
        <f t="shared" si="1140"/>
        <v>111.315</v>
      </c>
      <c r="C455">
        <f t="shared" si="1140"/>
        <v>7</v>
      </c>
      <c r="D455">
        <f t="shared" si="1140"/>
        <v>2013</v>
      </c>
      <c r="E455">
        <f t="shared" si="1140"/>
        <v>12</v>
      </c>
      <c r="F455">
        <f t="shared" si="1140"/>
        <v>3</v>
      </c>
      <c r="G455">
        <f t="shared" si="1025"/>
        <v>0.12222152900771403</v>
      </c>
      <c r="H455">
        <f t="shared" ref="H455:J455" si="1141">H161</f>
        <v>13</v>
      </c>
      <c r="I455">
        <f t="shared" si="1141"/>
        <v>15</v>
      </c>
      <c r="J455">
        <f t="shared" si="1141"/>
        <v>13.25</v>
      </c>
      <c r="L455">
        <f t="shared" ref="L455:M455" si="1142">L161</f>
        <v>20</v>
      </c>
      <c r="M455">
        <f t="shared" si="1142"/>
        <v>-13</v>
      </c>
      <c r="N455">
        <f t="shared" si="1028"/>
        <v>2456629.760416667</v>
      </c>
      <c r="O455">
        <f t="shared" si="1029"/>
        <v>7.9270719030230497E-4</v>
      </c>
      <c r="P455">
        <f t="shared" si="1030"/>
        <v>2456629.7612093743</v>
      </c>
      <c r="Q455">
        <f t="shared" si="1031"/>
        <v>0.13921317479464185</v>
      </c>
      <c r="R455">
        <f t="shared" si="1032"/>
        <v>239.82151131566843</v>
      </c>
      <c r="S455">
        <f t="shared" si="1033"/>
        <v>327.32077763890265</v>
      </c>
      <c r="T455">
        <f t="shared" si="1034"/>
        <v>4.1856749895672518</v>
      </c>
      <c r="U455">
        <f t="shared" si="1035"/>
        <v>5.712825279987082</v>
      </c>
      <c r="V455">
        <f t="shared" si="1036"/>
        <v>215.78295167634184</v>
      </c>
      <c r="W455">
        <f t="shared" si="1037"/>
        <v>3.7661229764239827</v>
      </c>
      <c r="X455">
        <f t="shared" si="1038"/>
        <v>252.24734753852408</v>
      </c>
      <c r="Y455">
        <f t="shared" si="1039"/>
        <v>4.4025467439696593</v>
      </c>
      <c r="Z455">
        <f t="shared" si="1040"/>
        <v>329.06804009105144</v>
      </c>
      <c r="AA455">
        <f t="shared" si="1041"/>
        <v>5.743320762673549</v>
      </c>
      <c r="AB455">
        <f t="shared" si="1042"/>
        <v>-12964.950651309136</v>
      </c>
      <c r="AC455">
        <f t="shared" si="1043"/>
        <v>15.478553438240651</v>
      </c>
      <c r="AD455">
        <f t="shared" si="1044"/>
        <v>582.42939486439366</v>
      </c>
      <c r="AE455">
        <f t="shared" si="1045"/>
        <v>-478.81605552464953</v>
      </c>
      <c r="AF455">
        <f t="shared" si="1046"/>
        <v>-168.84441470777352</v>
      </c>
      <c r="AG455">
        <f t="shared" si="1047"/>
        <v>703.05872631501154</v>
      </c>
      <c r="AH455">
        <f t="shared" si="1048"/>
        <v>-12311.644446923912</v>
      </c>
      <c r="AI455">
        <f t="shared" si="1049"/>
        <v>-3.4199012352566425</v>
      </c>
      <c r="AJ455">
        <f t="shared" si="1050"/>
        <v>236.40161008041179</v>
      </c>
      <c r="AK455">
        <f t="shared" si="1051"/>
        <v>4.1259864529190029</v>
      </c>
      <c r="AL455">
        <f t="shared" si="1052"/>
        <v>236</v>
      </c>
      <c r="AM455">
        <f t="shared" si="1053"/>
        <v>24</v>
      </c>
      <c r="AN455">
        <f t="shared" si="1054"/>
        <v>5</v>
      </c>
      <c r="AP455">
        <f t="shared" si="1055"/>
        <v>1.6974566647251348</v>
      </c>
      <c r="AQ455">
        <f t="shared" si="1056"/>
        <v>2.9626207709375088E-2</v>
      </c>
      <c r="AR455" t="str">
        <f t="shared" si="1057"/>
        <v>POSITIF</v>
      </c>
      <c r="AS455">
        <f t="shared" si="1058"/>
        <v>1</v>
      </c>
      <c r="AT455">
        <f t="shared" si="1059"/>
        <v>41</v>
      </c>
      <c r="AU455">
        <f t="shared" si="1060"/>
        <v>50</v>
      </c>
      <c r="AV455">
        <f t="shared" si="1061"/>
        <v>1.012574846665943</v>
      </c>
      <c r="AW455" s="4">
        <f t="shared" si="1062"/>
        <v>4.2190618611080956E-2</v>
      </c>
      <c r="AX455">
        <f t="shared" si="1063"/>
        <v>1.7672764997197433E-2</v>
      </c>
      <c r="AY455">
        <f t="shared" si="1064"/>
        <v>0.27590626139980806</v>
      </c>
      <c r="AZ455" s="4">
        <f t="shared" si="1065"/>
        <v>1.1496094224992003E-2</v>
      </c>
      <c r="BA455">
        <f t="shared" si="1066"/>
        <v>360913.07819174434</v>
      </c>
      <c r="BB455" t="s">
        <v>191</v>
      </c>
      <c r="BC455">
        <f t="shared" si="1067"/>
        <v>1.6702753046658626E-2</v>
      </c>
      <c r="BD455">
        <f t="shared" si="1068"/>
        <v>215.78727075996514</v>
      </c>
      <c r="BE455">
        <f t="shared" si="1069"/>
        <v>23.437480758208729</v>
      </c>
      <c r="BF455">
        <f t="shared" si="1070"/>
        <v>-2.2020564710888589E-3</v>
      </c>
      <c r="BG455">
        <f t="shared" si="1071"/>
        <v>23.435278701737641</v>
      </c>
      <c r="BH455" s="19">
        <f t="shared" si="1072"/>
        <v>0.13921317479464185</v>
      </c>
      <c r="BI455">
        <f t="shared" si="1073"/>
        <v>11.066247114290794</v>
      </c>
      <c r="BJ455">
        <f t="shared" si="1074"/>
        <v>18.487247114290795</v>
      </c>
      <c r="BK455">
        <f t="shared" si="1075"/>
        <v>37.88328984025415</v>
      </c>
      <c r="BL455">
        <f t="shared" si="1076"/>
        <v>0.66118813919975161</v>
      </c>
      <c r="BM455">
        <f t="shared" si="1077"/>
        <v>239.42541687410778</v>
      </c>
      <c r="BN455">
        <f t="shared" si="1078"/>
        <v>15.961694458273852</v>
      </c>
      <c r="BO455">
        <f t="shared" si="1079"/>
        <v>15</v>
      </c>
      <c r="BP455">
        <f t="shared" si="1080"/>
        <v>57</v>
      </c>
      <c r="BQ455">
        <f t="shared" si="1081"/>
        <v>42</v>
      </c>
      <c r="BR455">
        <f t="shared" si="1082"/>
        <v>-17.694762650100042</v>
      </c>
      <c r="BS455" t="str">
        <f t="shared" si="1083"/>
        <v>NEGATIF</v>
      </c>
      <c r="BT455">
        <f t="shared" si="1019"/>
        <v>-0.30883186860316308</v>
      </c>
      <c r="BU455">
        <f t="shared" si="1020"/>
        <v>17</v>
      </c>
      <c r="BV455">
        <f t="shared" si="1021"/>
        <v>-2082</v>
      </c>
      <c r="BW455">
        <f t="shared" si="1022"/>
        <v>18</v>
      </c>
      <c r="BX455" t="str">
        <f t="shared" si="1023"/>
        <v>NEGATIF</v>
      </c>
      <c r="BY455">
        <f t="shared" si="1084"/>
        <v>56.083474080570966</v>
      </c>
      <c r="BZ455">
        <f t="shared" si="1085"/>
        <v>236.08347408057097</v>
      </c>
      <c r="CA455">
        <f t="shared" si="1086"/>
        <v>45.174503318467323</v>
      </c>
      <c r="CB455" t="str">
        <f t="shared" si="1087"/>
        <v>POSITIF</v>
      </c>
      <c r="CC455">
        <f t="shared" si="1088"/>
        <v>45</v>
      </c>
      <c r="CD455">
        <f t="shared" si="1089"/>
        <v>10</v>
      </c>
      <c r="CE455">
        <f t="shared" si="1090"/>
        <v>28</v>
      </c>
      <c r="CG455">
        <f t="shared" si="1091"/>
        <v>4.1787618374131705</v>
      </c>
      <c r="CH455">
        <f t="shared" si="1092"/>
        <v>0.40902277446782398</v>
      </c>
      <c r="CI455">
        <f t="shared" si="1093"/>
        <v>0.4090612076035593</v>
      </c>
    </row>
    <row r="456" spans="1:87">
      <c r="A456">
        <f t="shared" ref="A456:F456" si="1143">A162</f>
        <v>7.0027777777777782</v>
      </c>
      <c r="B456">
        <f t="shared" si="1143"/>
        <v>111.315</v>
      </c>
      <c r="C456">
        <f t="shared" si="1143"/>
        <v>7</v>
      </c>
      <c r="D456">
        <f t="shared" si="1143"/>
        <v>2013</v>
      </c>
      <c r="E456">
        <f t="shared" si="1143"/>
        <v>12</v>
      </c>
      <c r="F456">
        <f t="shared" si="1143"/>
        <v>3</v>
      </c>
      <c r="G456">
        <f t="shared" si="1025"/>
        <v>0.12222152900771403</v>
      </c>
      <c r="H456">
        <f t="shared" ref="H456:J456" si="1144">H162</f>
        <v>13</v>
      </c>
      <c r="I456">
        <f t="shared" si="1144"/>
        <v>30</v>
      </c>
      <c r="J456">
        <f t="shared" si="1144"/>
        <v>13.5</v>
      </c>
      <c r="L456">
        <f t="shared" ref="L456:M456" si="1145">L162</f>
        <v>20</v>
      </c>
      <c r="M456">
        <f t="shared" si="1145"/>
        <v>-13</v>
      </c>
      <c r="N456">
        <f t="shared" si="1028"/>
        <v>2456629.7708333335</v>
      </c>
      <c r="O456">
        <f t="shared" si="1029"/>
        <v>7.9270719030230497E-4</v>
      </c>
      <c r="P456">
        <f t="shared" si="1030"/>
        <v>2456629.7716260408</v>
      </c>
      <c r="Q456">
        <f t="shared" si="1031"/>
        <v>0.13921345998742793</v>
      </c>
      <c r="R456">
        <f t="shared" si="1032"/>
        <v>239.82151131566843</v>
      </c>
      <c r="S456">
        <f t="shared" si="1033"/>
        <v>327.4568713081535</v>
      </c>
      <c r="T456">
        <f t="shared" si="1034"/>
        <v>4.1856749895672518</v>
      </c>
      <c r="U456">
        <f t="shared" si="1035"/>
        <v>5.71520056260663</v>
      </c>
      <c r="V456">
        <f t="shared" si="1036"/>
        <v>215.78240007299615</v>
      </c>
      <c r="W456">
        <f t="shared" si="1037"/>
        <v>3.7661133491294354</v>
      </c>
      <c r="X456">
        <f t="shared" si="1038"/>
        <v>252.25761469813642</v>
      </c>
      <c r="Y456">
        <f t="shared" si="1039"/>
        <v>4.4027259397097227</v>
      </c>
      <c r="Z456">
        <f t="shared" si="1040"/>
        <v>329.07830676041795</v>
      </c>
      <c r="AA456">
        <f t="shared" si="1041"/>
        <v>5.7434999498572079</v>
      </c>
      <c r="AB456">
        <f t="shared" si="1042"/>
        <v>-12919.652258201086</v>
      </c>
      <c r="AC456">
        <f t="shared" si="1043"/>
        <v>14.204242501106902</v>
      </c>
      <c r="AD456">
        <f t="shared" si="1044"/>
        <v>535.13603321629728</v>
      </c>
      <c r="AE456">
        <f t="shared" si="1045"/>
        <v>-474.0088057013491</v>
      </c>
      <c r="AF456">
        <f t="shared" si="1046"/>
        <v>-169.67502003437298</v>
      </c>
      <c r="AG456">
        <f t="shared" si="1047"/>
        <v>690.48782107285933</v>
      </c>
      <c r="AH456">
        <f t="shared" si="1048"/>
        <v>-12323.507987146542</v>
      </c>
      <c r="AI456">
        <f t="shared" si="1049"/>
        <v>-3.4231966630962618</v>
      </c>
      <c r="AJ456">
        <f t="shared" si="1050"/>
        <v>236.39831465257217</v>
      </c>
      <c r="AK456">
        <f t="shared" si="1051"/>
        <v>4.1259289368529393</v>
      </c>
      <c r="AL456">
        <f t="shared" si="1052"/>
        <v>236</v>
      </c>
      <c r="AM456">
        <f t="shared" si="1053"/>
        <v>23</v>
      </c>
      <c r="AN456">
        <f t="shared" si="1054"/>
        <v>53</v>
      </c>
      <c r="AP456">
        <f t="shared" si="1055"/>
        <v>1.6969116148974164</v>
      </c>
      <c r="AQ456">
        <f t="shared" si="1056"/>
        <v>2.9616694795293975E-2</v>
      </c>
      <c r="AR456" t="str">
        <f t="shared" si="1057"/>
        <v>POSITIF</v>
      </c>
      <c r="AS456">
        <f t="shared" si="1058"/>
        <v>1</v>
      </c>
      <c r="AT456">
        <f t="shared" si="1059"/>
        <v>41</v>
      </c>
      <c r="AU456">
        <f t="shared" si="1060"/>
        <v>48</v>
      </c>
      <c r="AV456">
        <f t="shared" si="1061"/>
        <v>1.0126570495191056</v>
      </c>
      <c r="AW456" s="4">
        <f t="shared" si="1062"/>
        <v>4.2194043729962737E-2</v>
      </c>
      <c r="AX456">
        <f t="shared" si="1063"/>
        <v>1.7674199707639653E-2</v>
      </c>
      <c r="AY456">
        <f t="shared" si="1064"/>
        <v>0.27592865786336418</v>
      </c>
      <c r="AZ456" s="4">
        <f t="shared" si="1065"/>
        <v>1.1497027410973507E-2</v>
      </c>
      <c r="BA456">
        <f t="shared" si="1066"/>
        <v>360883.78397423547</v>
      </c>
      <c r="BB456" t="s">
        <v>191</v>
      </c>
      <c r="BC456">
        <f t="shared" si="1067"/>
        <v>1.670275303468053E-2</v>
      </c>
      <c r="BD456">
        <f t="shared" si="1068"/>
        <v>215.78671915825649</v>
      </c>
      <c r="BE456">
        <f t="shared" si="1069"/>
        <v>23.437480754500033</v>
      </c>
      <c r="BF456">
        <f t="shared" si="1070"/>
        <v>-2.2021038049910499E-3</v>
      </c>
      <c r="BG456">
        <f t="shared" si="1071"/>
        <v>23.435278650695043</v>
      </c>
      <c r="BH456" s="19">
        <f t="shared" si="1072"/>
        <v>0.13921345998742793</v>
      </c>
      <c r="BI456">
        <f t="shared" si="1073"/>
        <v>11.316931592160836</v>
      </c>
      <c r="BJ456">
        <f t="shared" si="1074"/>
        <v>18.737931592160837</v>
      </c>
      <c r="BK456">
        <f t="shared" si="1075"/>
        <v>41.646511631563179</v>
      </c>
      <c r="BL456">
        <f t="shared" si="1076"/>
        <v>0.72686874994089312</v>
      </c>
      <c r="BM456">
        <f t="shared" si="1077"/>
        <v>239.42246225084938</v>
      </c>
      <c r="BN456">
        <f t="shared" si="1078"/>
        <v>15.961497483389959</v>
      </c>
      <c r="BO456">
        <f t="shared" si="1079"/>
        <v>15</v>
      </c>
      <c r="BP456">
        <f t="shared" si="1080"/>
        <v>57</v>
      </c>
      <c r="BQ456">
        <f t="shared" si="1081"/>
        <v>41</v>
      </c>
      <c r="BR456">
        <f t="shared" si="1082"/>
        <v>-17.694531935727071</v>
      </c>
      <c r="BS456" t="str">
        <f t="shared" si="1083"/>
        <v>NEGATIF</v>
      </c>
      <c r="BT456">
        <f t="shared" si="1019"/>
        <v>-0.30882784187772305</v>
      </c>
      <c r="BU456">
        <f t="shared" si="1020"/>
        <v>17</v>
      </c>
      <c r="BV456">
        <f t="shared" si="1021"/>
        <v>-2082</v>
      </c>
      <c r="BW456">
        <f t="shared" si="1022"/>
        <v>19</v>
      </c>
      <c r="BX456" t="str">
        <f t="shared" si="1023"/>
        <v>NEGATIF</v>
      </c>
      <c r="BY456">
        <f t="shared" si="1084"/>
        <v>58.466592569908265</v>
      </c>
      <c r="BZ456">
        <f t="shared" si="1085"/>
        <v>238.46659256990827</v>
      </c>
      <c r="CA456">
        <f t="shared" si="1086"/>
        <v>42.03156609357324</v>
      </c>
      <c r="CB456" t="str">
        <f t="shared" si="1087"/>
        <v>POSITIF</v>
      </c>
      <c r="CC456">
        <f t="shared" si="1088"/>
        <v>42</v>
      </c>
      <c r="CD456">
        <f t="shared" si="1089"/>
        <v>1</v>
      </c>
      <c r="CE456">
        <f t="shared" si="1090"/>
        <v>53</v>
      </c>
      <c r="CG456">
        <f t="shared" si="1091"/>
        <v>4.1787102695091551</v>
      </c>
      <c r="CH456">
        <f t="shared" si="1092"/>
        <v>0.40902277357696259</v>
      </c>
      <c r="CI456">
        <f t="shared" si="1093"/>
        <v>0.40906120753883035</v>
      </c>
    </row>
    <row r="457" spans="1:87">
      <c r="A457">
        <f t="shared" ref="A457:F457" si="1146">A163</f>
        <v>7.0027777777777782</v>
      </c>
      <c r="B457">
        <f t="shared" si="1146"/>
        <v>111.315</v>
      </c>
      <c r="C457">
        <f t="shared" si="1146"/>
        <v>7</v>
      </c>
      <c r="D457">
        <f t="shared" si="1146"/>
        <v>2013</v>
      </c>
      <c r="E457">
        <f t="shared" si="1146"/>
        <v>12</v>
      </c>
      <c r="F457">
        <f t="shared" si="1146"/>
        <v>3</v>
      </c>
      <c r="G457">
        <f t="shared" si="1025"/>
        <v>0.12222152900771403</v>
      </c>
      <c r="H457">
        <f t="shared" ref="H457:J457" si="1147">H163</f>
        <v>13</v>
      </c>
      <c r="I457">
        <f t="shared" si="1147"/>
        <v>45</v>
      </c>
      <c r="J457">
        <f t="shared" si="1147"/>
        <v>13.75</v>
      </c>
      <c r="L457">
        <f t="shared" ref="L457:M457" si="1148">L163</f>
        <v>20</v>
      </c>
      <c r="M457">
        <f t="shared" si="1148"/>
        <v>-13</v>
      </c>
      <c r="N457">
        <f t="shared" si="1028"/>
        <v>2456629.78125</v>
      </c>
      <c r="O457">
        <f t="shared" si="1029"/>
        <v>7.9270719030230497E-4</v>
      </c>
      <c r="P457">
        <f t="shared" si="1030"/>
        <v>2456629.7820427073</v>
      </c>
      <c r="Q457">
        <f t="shared" si="1031"/>
        <v>0.13921374518021401</v>
      </c>
      <c r="R457">
        <f t="shared" si="1032"/>
        <v>239.82151131566843</v>
      </c>
      <c r="S457">
        <f t="shared" si="1033"/>
        <v>327.59296497741889</v>
      </c>
      <c r="T457">
        <f t="shared" si="1034"/>
        <v>4.1856749895672518</v>
      </c>
      <c r="U457">
        <f t="shared" si="1035"/>
        <v>5.7175758452264311</v>
      </c>
      <c r="V457">
        <f t="shared" si="1036"/>
        <v>215.78184846965053</v>
      </c>
      <c r="W457">
        <f t="shared" si="1037"/>
        <v>3.7661037218348894</v>
      </c>
      <c r="X457">
        <f t="shared" si="1038"/>
        <v>252.26788185774876</v>
      </c>
      <c r="Y457">
        <f t="shared" si="1039"/>
        <v>4.4029051354497852</v>
      </c>
      <c r="Z457">
        <f t="shared" si="1040"/>
        <v>329.08857342978354</v>
      </c>
      <c r="AA457">
        <f t="shared" si="1041"/>
        <v>5.7436791370408509</v>
      </c>
      <c r="AB457">
        <f t="shared" si="1042"/>
        <v>-12874.285152541686</v>
      </c>
      <c r="AC457">
        <f t="shared" si="1043"/>
        <v>12.928434243060721</v>
      </c>
      <c r="AD457">
        <f t="shared" si="1044"/>
        <v>487.61703496497825</v>
      </c>
      <c r="AE457">
        <f t="shared" si="1045"/>
        <v>-469.15159365623282</v>
      </c>
      <c r="AF457">
        <f t="shared" si="1046"/>
        <v>-170.50919791933296</v>
      </c>
      <c r="AG457">
        <f t="shared" si="1047"/>
        <v>677.91128203178698</v>
      </c>
      <c r="AH457">
        <f t="shared" si="1048"/>
        <v>-12335.489192877427</v>
      </c>
      <c r="AI457">
        <f t="shared" si="1049"/>
        <v>-3.4265247757992854</v>
      </c>
      <c r="AJ457">
        <f t="shared" si="1050"/>
        <v>236.39498653986914</v>
      </c>
      <c r="AK457">
        <f t="shared" si="1051"/>
        <v>4.1258708503283943</v>
      </c>
      <c r="AL457">
        <f t="shared" si="1052"/>
        <v>236</v>
      </c>
      <c r="AM457">
        <f t="shared" si="1053"/>
        <v>23</v>
      </c>
      <c r="AN457">
        <f t="shared" si="1054"/>
        <v>41</v>
      </c>
      <c r="AP457">
        <f t="shared" si="1055"/>
        <v>1.7063984569784425</v>
      </c>
      <c r="AQ457">
        <f t="shared" si="1056"/>
        <v>2.9782271425224632E-2</v>
      </c>
      <c r="AR457" t="str">
        <f t="shared" si="1057"/>
        <v>POSITIF</v>
      </c>
      <c r="AS457">
        <f t="shared" si="1058"/>
        <v>1</v>
      </c>
      <c r="AT457">
        <f t="shared" si="1059"/>
        <v>42</v>
      </c>
      <c r="AU457">
        <f t="shared" si="1060"/>
        <v>23</v>
      </c>
      <c r="AV457">
        <f t="shared" si="1061"/>
        <v>1.0127389062331138</v>
      </c>
      <c r="AW457" s="4">
        <f t="shared" si="1062"/>
        <v>4.2197454426379739E-2</v>
      </c>
      <c r="AX457">
        <f t="shared" si="1063"/>
        <v>1.7675628376813961E-2</v>
      </c>
      <c r="AY457">
        <f t="shared" si="1064"/>
        <v>0.27595096001953801</v>
      </c>
      <c r="AZ457" s="4">
        <f t="shared" si="1065"/>
        <v>1.149795666748075E-2</v>
      </c>
      <c r="BA457">
        <f t="shared" si="1066"/>
        <v>360854.61783440411</v>
      </c>
      <c r="BB457" t="s">
        <v>191</v>
      </c>
      <c r="BC457">
        <f t="shared" si="1067"/>
        <v>1.6702753022702431E-2</v>
      </c>
      <c r="BD457">
        <f t="shared" si="1068"/>
        <v>215.78616755654784</v>
      </c>
      <c r="BE457">
        <f t="shared" si="1069"/>
        <v>23.437480750791337</v>
      </c>
      <c r="BF457">
        <f t="shared" si="1070"/>
        <v>-2.2021511221412497E-3</v>
      </c>
      <c r="BG457">
        <f t="shared" si="1071"/>
        <v>23.435278599669196</v>
      </c>
      <c r="BH457" s="19">
        <f t="shared" si="1072"/>
        <v>0.13921374518021401</v>
      </c>
      <c r="BI457">
        <f t="shared" si="1073"/>
        <v>11.567616070030878</v>
      </c>
      <c r="BJ457">
        <f t="shared" si="1074"/>
        <v>18.988616070030879</v>
      </c>
      <c r="BK457">
        <f t="shared" si="1075"/>
        <v>45.409762716285371</v>
      </c>
      <c r="BL457">
        <f t="shared" si="1076"/>
        <v>0.79254987194854343</v>
      </c>
      <c r="BM457">
        <f t="shared" si="1077"/>
        <v>239.41947833417782</v>
      </c>
      <c r="BN457">
        <f t="shared" si="1078"/>
        <v>15.961298555611855</v>
      </c>
      <c r="BO457">
        <f t="shared" si="1079"/>
        <v>15</v>
      </c>
      <c r="BP457">
        <f t="shared" si="1080"/>
        <v>57</v>
      </c>
      <c r="BQ457">
        <f t="shared" si="1081"/>
        <v>40</v>
      </c>
      <c r="BR457">
        <f t="shared" si="1082"/>
        <v>-17.684533143746414</v>
      </c>
      <c r="BS457" t="str">
        <f t="shared" si="1083"/>
        <v>NEGATIF</v>
      </c>
      <c r="BT457">
        <f t="shared" si="1019"/>
        <v>-0.30865333003643858</v>
      </c>
      <c r="BU457">
        <f t="shared" si="1020"/>
        <v>17</v>
      </c>
      <c r="BV457">
        <f t="shared" si="1021"/>
        <v>-2082</v>
      </c>
      <c r="BW457">
        <f t="shared" si="1022"/>
        <v>55</v>
      </c>
      <c r="BX457" t="str">
        <f t="shared" si="1023"/>
        <v>NEGATIF</v>
      </c>
      <c r="BY457">
        <f t="shared" si="1084"/>
        <v>60.552313573621994</v>
      </c>
      <c r="BZ457">
        <f t="shared" si="1085"/>
        <v>240.552313573622</v>
      </c>
      <c r="CA457">
        <f t="shared" si="1086"/>
        <v>38.81671051658217</v>
      </c>
      <c r="CB457" t="str">
        <f t="shared" si="1087"/>
        <v>POSITIF</v>
      </c>
      <c r="CC457">
        <f t="shared" si="1088"/>
        <v>38</v>
      </c>
      <c r="CD457">
        <f t="shared" si="1089"/>
        <v>49</v>
      </c>
      <c r="CE457">
        <f t="shared" si="1090"/>
        <v>0</v>
      </c>
      <c r="CG457">
        <f t="shared" si="1091"/>
        <v>4.1786581903386315</v>
      </c>
      <c r="CH457">
        <f t="shared" si="1092"/>
        <v>0.40902277268639359</v>
      </c>
      <c r="CI457">
        <f t="shared" si="1093"/>
        <v>0.40906120747410141</v>
      </c>
    </row>
    <row r="458" spans="1:87">
      <c r="A458">
        <f t="shared" ref="A458:F458" si="1149">A164</f>
        <v>7.0027777777777782</v>
      </c>
      <c r="B458">
        <f t="shared" si="1149"/>
        <v>111.315</v>
      </c>
      <c r="C458">
        <f t="shared" si="1149"/>
        <v>7</v>
      </c>
      <c r="D458">
        <f t="shared" si="1149"/>
        <v>2013</v>
      </c>
      <c r="E458">
        <f t="shared" si="1149"/>
        <v>12</v>
      </c>
      <c r="F458">
        <f t="shared" si="1149"/>
        <v>3</v>
      </c>
      <c r="G458">
        <f t="shared" si="1025"/>
        <v>0.12222152900771403</v>
      </c>
      <c r="H458">
        <f t="shared" ref="H458:J458" si="1150">H164</f>
        <v>14</v>
      </c>
      <c r="I458">
        <f t="shared" si="1150"/>
        <v>0</v>
      </c>
      <c r="J458">
        <f t="shared" si="1150"/>
        <v>14</v>
      </c>
      <c r="L458">
        <f t="shared" ref="L458:M458" si="1151">L164</f>
        <v>20</v>
      </c>
      <c r="M458">
        <f t="shared" si="1151"/>
        <v>-13</v>
      </c>
      <c r="N458">
        <f t="shared" si="1028"/>
        <v>2456629.791666667</v>
      </c>
      <c r="O458">
        <f t="shared" si="1029"/>
        <v>7.9270719030230497E-4</v>
      </c>
      <c r="P458">
        <f t="shared" si="1030"/>
        <v>2456629.7924593743</v>
      </c>
      <c r="Q458">
        <f t="shared" si="1031"/>
        <v>0.13921403037301283</v>
      </c>
      <c r="R458">
        <f t="shared" si="1032"/>
        <v>239.82151131566843</v>
      </c>
      <c r="S458">
        <f t="shared" si="1033"/>
        <v>327.72905865276698</v>
      </c>
      <c r="T458">
        <f t="shared" si="1034"/>
        <v>4.1856749895672518</v>
      </c>
      <c r="U458">
        <f t="shared" si="1035"/>
        <v>5.7199511279523954</v>
      </c>
      <c r="V458">
        <f t="shared" si="1036"/>
        <v>215.78129686628023</v>
      </c>
      <c r="W458">
        <f t="shared" si="1037"/>
        <v>3.7660940945399122</v>
      </c>
      <c r="X458">
        <f t="shared" si="1038"/>
        <v>252.27814901781949</v>
      </c>
      <c r="Y458">
        <f t="shared" si="1039"/>
        <v>4.4030843311978485</v>
      </c>
      <c r="Z458">
        <f t="shared" si="1040"/>
        <v>329.09884009960751</v>
      </c>
      <c r="AA458">
        <f t="shared" si="1041"/>
        <v>5.7438583242324945</v>
      </c>
      <c r="AB458">
        <f t="shared" si="1042"/>
        <v>-12828.849588263109</v>
      </c>
      <c r="AC458">
        <f t="shared" si="1043"/>
        <v>11.651263094646435</v>
      </c>
      <c r="AD458">
        <f t="shared" si="1044"/>
        <v>439.8924340498038</v>
      </c>
      <c r="AE458">
        <f t="shared" si="1045"/>
        <v>-464.24493113621804</v>
      </c>
      <c r="AF458">
        <f t="shared" si="1046"/>
        <v>-171.34692676523233</v>
      </c>
      <c r="AG458">
        <f t="shared" si="1047"/>
        <v>665.32920390902427</v>
      </c>
      <c r="AH458">
        <f t="shared" si="1048"/>
        <v>-12347.568545111084</v>
      </c>
      <c r="AI458">
        <f t="shared" si="1049"/>
        <v>-3.4298801514197454</v>
      </c>
      <c r="AJ458">
        <f t="shared" si="1050"/>
        <v>236.39163116424868</v>
      </c>
      <c r="AK458">
        <f t="shared" si="1051"/>
        <v>4.1258122879761761</v>
      </c>
      <c r="AL458">
        <f t="shared" si="1052"/>
        <v>236</v>
      </c>
      <c r="AM458">
        <f t="shared" si="1053"/>
        <v>23</v>
      </c>
      <c r="AN458">
        <f t="shared" si="1054"/>
        <v>29</v>
      </c>
      <c r="AP458">
        <f t="shared" si="1055"/>
        <v>1.706584235906051</v>
      </c>
      <c r="AQ458">
        <f t="shared" si="1056"/>
        <v>2.9785513879192226E-2</v>
      </c>
      <c r="AR458" t="str">
        <f t="shared" si="1057"/>
        <v>POSITIF</v>
      </c>
      <c r="AS458">
        <f t="shared" si="1058"/>
        <v>1</v>
      </c>
      <c r="AT458">
        <f t="shared" si="1059"/>
        <v>42</v>
      </c>
      <c r="AU458">
        <f t="shared" si="1060"/>
        <v>23</v>
      </c>
      <c r="AV458">
        <f t="shared" si="1061"/>
        <v>1.0128204161369321</v>
      </c>
      <c r="AW458" s="4">
        <f t="shared" si="1062"/>
        <v>4.220085067237217E-2</v>
      </c>
      <c r="AX458">
        <f t="shared" si="1063"/>
        <v>1.7677050993008571E-2</v>
      </c>
      <c r="AY458">
        <f t="shared" si="1064"/>
        <v>0.27597316768550983</v>
      </c>
      <c r="AZ458" s="4">
        <f t="shared" si="1065"/>
        <v>1.1498881986896243E-2</v>
      </c>
      <c r="BA458">
        <f t="shared" si="1066"/>
        <v>360825.57995032688</v>
      </c>
      <c r="BB458" t="s">
        <v>191</v>
      </c>
      <c r="BC458">
        <f t="shared" si="1067"/>
        <v>1.6702753010724335E-2</v>
      </c>
      <c r="BD458">
        <f t="shared" si="1068"/>
        <v>215.78561595481457</v>
      </c>
      <c r="BE458">
        <f t="shared" si="1069"/>
        <v>23.437480747082642</v>
      </c>
      <c r="BF458">
        <f t="shared" si="1070"/>
        <v>-2.2021984225373426E-3</v>
      </c>
      <c r="BG458">
        <f t="shared" si="1071"/>
        <v>23.435278548660104</v>
      </c>
      <c r="BH458" s="19">
        <f t="shared" si="1072"/>
        <v>0.13921403037301283</v>
      </c>
      <c r="BI458">
        <f t="shared" si="1073"/>
        <v>11.818300559107835</v>
      </c>
      <c r="BJ458">
        <f t="shared" si="1074"/>
        <v>19.239300559107836</v>
      </c>
      <c r="BK458">
        <f t="shared" si="1075"/>
        <v>49.173038401018978</v>
      </c>
      <c r="BL458">
        <f t="shared" si="1076"/>
        <v>0.858231423307389</v>
      </c>
      <c r="BM458">
        <f t="shared" si="1077"/>
        <v>239.41646998559855</v>
      </c>
      <c r="BN458">
        <f t="shared" si="1078"/>
        <v>15.961097999039904</v>
      </c>
      <c r="BO458">
        <f t="shared" si="1079"/>
        <v>15</v>
      </c>
      <c r="BP458">
        <f t="shared" si="1080"/>
        <v>57</v>
      </c>
      <c r="BQ458">
        <f t="shared" si="1081"/>
        <v>39</v>
      </c>
      <c r="BR458">
        <f t="shared" si="1082"/>
        <v>-17.683577442518342</v>
      </c>
      <c r="BS458" t="str">
        <f t="shared" si="1083"/>
        <v>NEGATIF</v>
      </c>
      <c r="BT458">
        <f t="shared" si="1019"/>
        <v>-0.30863664990334339</v>
      </c>
      <c r="BU458">
        <f t="shared" si="1020"/>
        <v>17</v>
      </c>
      <c r="BV458">
        <f t="shared" si="1021"/>
        <v>-2082</v>
      </c>
      <c r="BW458">
        <f t="shared" si="1022"/>
        <v>59</v>
      </c>
      <c r="BX458" t="str">
        <f t="shared" si="1023"/>
        <v>NEGATIF</v>
      </c>
      <c r="BY458">
        <f t="shared" si="1084"/>
        <v>62.366310514207441</v>
      </c>
      <c r="BZ458">
        <f t="shared" si="1085"/>
        <v>242.36631051420744</v>
      </c>
      <c r="CA458">
        <f t="shared" si="1086"/>
        <v>35.535316437384417</v>
      </c>
      <c r="CB458" t="str">
        <f t="shared" si="1087"/>
        <v>POSITIF</v>
      </c>
      <c r="CC458">
        <f t="shared" si="1088"/>
        <v>35</v>
      </c>
      <c r="CD458">
        <f t="shared" si="1089"/>
        <v>32</v>
      </c>
      <c r="CE458">
        <f t="shared" si="1090"/>
        <v>7</v>
      </c>
      <c r="CG458">
        <f t="shared" si="1091"/>
        <v>4.1786056847508757</v>
      </c>
      <c r="CH458">
        <f t="shared" si="1092"/>
        <v>0.40902277179611696</v>
      </c>
      <c r="CI458">
        <f t="shared" si="1093"/>
        <v>0.40906120740937246</v>
      </c>
    </row>
    <row r="459" spans="1:87">
      <c r="A459">
        <f t="shared" ref="A459:F459" si="1152">A165</f>
        <v>7.0027777777777782</v>
      </c>
      <c r="B459">
        <f t="shared" si="1152"/>
        <v>111.315</v>
      </c>
      <c r="C459">
        <f t="shared" si="1152"/>
        <v>7</v>
      </c>
      <c r="D459">
        <f t="shared" si="1152"/>
        <v>2013</v>
      </c>
      <c r="E459">
        <f t="shared" si="1152"/>
        <v>12</v>
      </c>
      <c r="F459">
        <f t="shared" si="1152"/>
        <v>3</v>
      </c>
      <c r="G459">
        <f t="shared" si="1025"/>
        <v>0.12222152900771403</v>
      </c>
      <c r="H459">
        <f t="shared" ref="H459:J459" si="1153">H165</f>
        <v>14</v>
      </c>
      <c r="I459">
        <f t="shared" si="1153"/>
        <v>15</v>
      </c>
      <c r="J459">
        <f t="shared" si="1153"/>
        <v>14.25</v>
      </c>
      <c r="L459">
        <f t="shared" ref="L459:M459" si="1154">L165</f>
        <v>20</v>
      </c>
      <c r="M459">
        <f t="shared" si="1154"/>
        <v>-13</v>
      </c>
      <c r="N459">
        <f t="shared" si="1028"/>
        <v>2456629.8020833335</v>
      </c>
      <c r="O459">
        <f t="shared" si="1029"/>
        <v>7.9270719030230497E-4</v>
      </c>
      <c r="P459">
        <f t="shared" si="1030"/>
        <v>2456629.8028760408</v>
      </c>
      <c r="Q459">
        <f t="shared" si="1031"/>
        <v>0.13921431556579891</v>
      </c>
      <c r="R459">
        <f t="shared" si="1032"/>
        <v>239.82151131566843</v>
      </c>
      <c r="S459">
        <f t="shared" si="1033"/>
        <v>327.86515232201782</v>
      </c>
      <c r="T459">
        <f t="shared" si="1034"/>
        <v>4.1856749895672518</v>
      </c>
      <c r="U459">
        <f t="shared" si="1035"/>
        <v>5.7223264105719425</v>
      </c>
      <c r="V459">
        <f t="shared" si="1036"/>
        <v>215.78074526293454</v>
      </c>
      <c r="W459">
        <f t="shared" si="1037"/>
        <v>3.7660844672453653</v>
      </c>
      <c r="X459">
        <f t="shared" si="1038"/>
        <v>252.28841617743092</v>
      </c>
      <c r="Y459">
        <f t="shared" si="1039"/>
        <v>4.4032635269378959</v>
      </c>
      <c r="Z459">
        <f t="shared" si="1040"/>
        <v>329.10910676897402</v>
      </c>
      <c r="AA459">
        <f t="shared" si="1041"/>
        <v>5.7440375114161535</v>
      </c>
      <c r="AB459">
        <f t="shared" si="1042"/>
        <v>-12783.345825777558</v>
      </c>
      <c r="AC459">
        <f t="shared" si="1043"/>
        <v>10.372863801277214</v>
      </c>
      <c r="AD459">
        <f t="shared" si="1044"/>
        <v>391.98235750165554</v>
      </c>
      <c r="AE459">
        <f t="shared" si="1045"/>
        <v>-459.28933575877028</v>
      </c>
      <c r="AF459">
        <f t="shared" si="1046"/>
        <v>-172.1881847695561</v>
      </c>
      <c r="AG459">
        <f t="shared" si="1047"/>
        <v>652.74168315302529</v>
      </c>
      <c r="AH459">
        <f t="shared" si="1048"/>
        <v>-12359.726441849927</v>
      </c>
      <c r="AI459">
        <f t="shared" si="1049"/>
        <v>-3.4332573449583133</v>
      </c>
      <c r="AJ459">
        <f t="shared" si="1050"/>
        <v>236.38825397071011</v>
      </c>
      <c r="AK459">
        <f t="shared" si="1051"/>
        <v>4.1257533448294508</v>
      </c>
      <c r="AL459">
        <f t="shared" si="1052"/>
        <v>236</v>
      </c>
      <c r="AM459">
        <f t="shared" si="1053"/>
        <v>23</v>
      </c>
      <c r="AN459">
        <f t="shared" si="1054"/>
        <v>17</v>
      </c>
      <c r="AP459">
        <f t="shared" si="1055"/>
        <v>1.711459448640462</v>
      </c>
      <c r="AQ459">
        <f t="shared" si="1056"/>
        <v>2.9870602393142851E-2</v>
      </c>
      <c r="AR459" t="str">
        <f t="shared" si="1057"/>
        <v>POSITIF</v>
      </c>
      <c r="AS459">
        <f t="shared" si="1058"/>
        <v>1</v>
      </c>
      <c r="AT459">
        <f t="shared" si="1059"/>
        <v>42</v>
      </c>
      <c r="AU459">
        <f t="shared" si="1060"/>
        <v>41</v>
      </c>
      <c r="AV459">
        <f t="shared" si="1061"/>
        <v>1.0129015785511308</v>
      </c>
      <c r="AW459" s="4">
        <f t="shared" si="1062"/>
        <v>4.2204232439630451E-2</v>
      </c>
      <c r="AX459">
        <f t="shared" si="1063"/>
        <v>1.7678467544365209E-2</v>
      </c>
      <c r="AY459">
        <f t="shared" si="1064"/>
        <v>0.2759952806761734</v>
      </c>
      <c r="AZ459" s="4">
        <f t="shared" si="1065"/>
        <v>1.1499803361507225E-2</v>
      </c>
      <c r="BA459">
        <f t="shared" si="1066"/>
        <v>360796.67050319904</v>
      </c>
      <c r="BB459" t="s">
        <v>191</v>
      </c>
      <c r="BC459">
        <f t="shared" si="1067"/>
        <v>1.6702752998746236E-2</v>
      </c>
      <c r="BD459">
        <f t="shared" si="1068"/>
        <v>215.78506435310592</v>
      </c>
      <c r="BE459">
        <f t="shared" si="1069"/>
        <v>23.437480743373946</v>
      </c>
      <c r="BF459">
        <f t="shared" si="1070"/>
        <v>-2.2022457061708716E-3</v>
      </c>
      <c r="BG459">
        <f t="shared" si="1071"/>
        <v>23.435278497667774</v>
      </c>
      <c r="BH459" s="19">
        <f t="shared" si="1072"/>
        <v>0.13921431556579891</v>
      </c>
      <c r="BI459">
        <f t="shared" si="1073"/>
        <v>12.068985036977876</v>
      </c>
      <c r="BJ459">
        <f t="shared" si="1074"/>
        <v>19.489985036977878</v>
      </c>
      <c r="BK459">
        <f t="shared" si="1075"/>
        <v>52.936333467453892</v>
      </c>
      <c r="BL459">
        <f t="shared" si="1076"/>
        <v>0.92391331294073697</v>
      </c>
      <c r="BM459">
        <f t="shared" si="1077"/>
        <v>239.41344208721426</v>
      </c>
      <c r="BN459">
        <f t="shared" si="1078"/>
        <v>15.960896139147618</v>
      </c>
      <c r="BO459">
        <f t="shared" si="1079"/>
        <v>15</v>
      </c>
      <c r="BP459">
        <f t="shared" si="1080"/>
        <v>57</v>
      </c>
      <c r="BQ459">
        <f t="shared" si="1081"/>
        <v>39</v>
      </c>
      <c r="BR459">
        <f t="shared" si="1082"/>
        <v>-17.678054118267479</v>
      </c>
      <c r="BS459" t="str">
        <f t="shared" si="1083"/>
        <v>NEGATIF</v>
      </c>
      <c r="BT459">
        <f t="shared" si="1019"/>
        <v>-0.30854024970951055</v>
      </c>
      <c r="BU459">
        <f t="shared" si="1020"/>
        <v>17</v>
      </c>
      <c r="BV459">
        <f t="shared" si="1021"/>
        <v>-2081</v>
      </c>
      <c r="BW459">
        <f t="shared" si="1022"/>
        <v>19</v>
      </c>
      <c r="BX459" t="str">
        <f t="shared" si="1023"/>
        <v>NEGATIF</v>
      </c>
      <c r="BY459">
        <f t="shared" si="1084"/>
        <v>63.963648258979489</v>
      </c>
      <c r="BZ459">
        <f t="shared" si="1085"/>
        <v>243.9636482589795</v>
      </c>
      <c r="CA459">
        <f t="shared" si="1086"/>
        <v>32.203980216645199</v>
      </c>
      <c r="CB459" t="str">
        <f t="shared" si="1087"/>
        <v>POSITIF</v>
      </c>
      <c r="CC459">
        <f t="shared" si="1088"/>
        <v>32</v>
      </c>
      <c r="CD459">
        <f t="shared" si="1089"/>
        <v>12</v>
      </c>
      <c r="CE459">
        <f t="shared" si="1090"/>
        <v>14</v>
      </c>
      <c r="CG459">
        <f t="shared" si="1091"/>
        <v>4.1785528379546539</v>
      </c>
      <c r="CH459">
        <f t="shared" si="1092"/>
        <v>0.40902277090613293</v>
      </c>
      <c r="CI459">
        <f t="shared" si="1093"/>
        <v>0.40906120734464352</v>
      </c>
    </row>
    <row r="460" spans="1:87">
      <c r="A460">
        <f t="shared" ref="A460:F460" si="1155">A166</f>
        <v>7.0027777777777782</v>
      </c>
      <c r="B460">
        <f t="shared" si="1155"/>
        <v>111.315</v>
      </c>
      <c r="C460">
        <f t="shared" si="1155"/>
        <v>7</v>
      </c>
      <c r="D460">
        <f t="shared" si="1155"/>
        <v>2013</v>
      </c>
      <c r="E460">
        <f t="shared" si="1155"/>
        <v>12</v>
      </c>
      <c r="F460">
        <f t="shared" si="1155"/>
        <v>3</v>
      </c>
      <c r="G460">
        <f t="shared" si="1025"/>
        <v>0.12222152900771403</v>
      </c>
      <c r="H460">
        <f t="shared" ref="H460:J460" si="1156">H166</f>
        <v>14</v>
      </c>
      <c r="I460">
        <f t="shared" si="1156"/>
        <v>30</v>
      </c>
      <c r="J460">
        <f t="shared" si="1156"/>
        <v>14.5</v>
      </c>
      <c r="L460">
        <f t="shared" ref="L460:M460" si="1157">L166</f>
        <v>20</v>
      </c>
      <c r="M460">
        <f t="shared" si="1157"/>
        <v>-13</v>
      </c>
      <c r="N460">
        <f t="shared" si="1028"/>
        <v>2456629.8125</v>
      </c>
      <c r="O460">
        <f t="shared" si="1029"/>
        <v>7.9270719030230497E-4</v>
      </c>
      <c r="P460">
        <f t="shared" si="1030"/>
        <v>2456629.8132927073</v>
      </c>
      <c r="Q460">
        <f t="shared" si="1031"/>
        <v>0.13921460075858499</v>
      </c>
      <c r="R460">
        <f t="shared" si="1032"/>
        <v>239.82151131566843</v>
      </c>
      <c r="S460">
        <f t="shared" si="1033"/>
        <v>328.00124599128321</v>
      </c>
      <c r="T460">
        <f t="shared" si="1034"/>
        <v>4.1856749895672518</v>
      </c>
      <c r="U460">
        <f t="shared" si="1035"/>
        <v>5.7247016931917445</v>
      </c>
      <c r="V460">
        <f t="shared" si="1036"/>
        <v>215.78019365958892</v>
      </c>
      <c r="W460">
        <f t="shared" si="1037"/>
        <v>3.7660748399508188</v>
      </c>
      <c r="X460">
        <f t="shared" si="1038"/>
        <v>252.29868333704326</v>
      </c>
      <c r="Y460">
        <f t="shared" si="1039"/>
        <v>4.4034427226779593</v>
      </c>
      <c r="Z460">
        <f t="shared" si="1040"/>
        <v>329.11937343833961</v>
      </c>
      <c r="AA460">
        <f t="shared" si="1041"/>
        <v>5.7442166985997964</v>
      </c>
      <c r="AB460">
        <f t="shared" si="1042"/>
        <v>-12737.774119776706</v>
      </c>
      <c r="AC460">
        <f t="shared" si="1043"/>
        <v>9.0933710664592109</v>
      </c>
      <c r="AD460">
        <f t="shared" si="1044"/>
        <v>343.90700415574577</v>
      </c>
      <c r="AE460">
        <f t="shared" si="1045"/>
        <v>-454.2853296442596</v>
      </c>
      <c r="AF460">
        <f t="shared" si="1046"/>
        <v>-173.03295015017486</v>
      </c>
      <c r="AG460">
        <f t="shared" si="1047"/>
        <v>640.1488145650967</v>
      </c>
      <c r="AH460">
        <f t="shared" si="1048"/>
        <v>-12371.943209783838</v>
      </c>
      <c r="AI460">
        <f t="shared" si="1049"/>
        <v>-3.4366508916066216</v>
      </c>
      <c r="AJ460">
        <f t="shared" si="1050"/>
        <v>236.3848604240618</v>
      </c>
      <c r="AK460">
        <f t="shared" si="1051"/>
        <v>4.1256941162671179</v>
      </c>
      <c r="AL460">
        <f t="shared" si="1052"/>
        <v>236</v>
      </c>
      <c r="AM460">
        <f t="shared" si="1053"/>
        <v>23</v>
      </c>
      <c r="AN460">
        <f t="shared" si="1054"/>
        <v>5</v>
      </c>
      <c r="AP460">
        <f t="shared" si="1055"/>
        <v>1.7079876275181083</v>
      </c>
      <c r="AQ460">
        <f t="shared" si="1056"/>
        <v>2.9810007683517496E-2</v>
      </c>
      <c r="AR460" t="str">
        <f t="shared" si="1057"/>
        <v>POSITIF</v>
      </c>
      <c r="AS460">
        <f t="shared" si="1058"/>
        <v>1</v>
      </c>
      <c r="AT460">
        <f t="shared" si="1059"/>
        <v>42</v>
      </c>
      <c r="AU460">
        <f t="shared" si="1060"/>
        <v>28</v>
      </c>
      <c r="AV460">
        <f t="shared" si="1061"/>
        <v>1.0129823928097816</v>
      </c>
      <c r="AW460" s="4">
        <f t="shared" si="1062"/>
        <v>4.2207599700407571E-2</v>
      </c>
      <c r="AX460">
        <f t="shared" si="1063"/>
        <v>1.7679878019261224E-2</v>
      </c>
      <c r="AY460">
        <f t="shared" si="1064"/>
        <v>0.27601729881010051</v>
      </c>
      <c r="AZ460" s="4">
        <f t="shared" si="1065"/>
        <v>1.1500720783754187E-2</v>
      </c>
      <c r="BA460">
        <f t="shared" si="1066"/>
        <v>360767.88966953661</v>
      </c>
      <c r="BB460" t="s">
        <v>191</v>
      </c>
      <c r="BC460">
        <f t="shared" si="1067"/>
        <v>1.6702752986768141E-2</v>
      </c>
      <c r="BD460">
        <f t="shared" si="1068"/>
        <v>215.78451275139727</v>
      </c>
      <c r="BE460">
        <f t="shared" si="1069"/>
        <v>23.437480739665251</v>
      </c>
      <c r="BF460">
        <f t="shared" si="1070"/>
        <v>-2.2022929730397258E-3</v>
      </c>
      <c r="BG460">
        <f t="shared" si="1071"/>
        <v>23.435278446692212</v>
      </c>
      <c r="BH460" s="19">
        <f t="shared" si="1072"/>
        <v>0.13921460075858499</v>
      </c>
      <c r="BI460">
        <f t="shared" si="1073"/>
        <v>12.31966951484792</v>
      </c>
      <c r="BJ460">
        <f t="shared" si="1074"/>
        <v>19.740669514847919</v>
      </c>
      <c r="BK460">
        <f t="shared" si="1075"/>
        <v>56.699643183904122</v>
      </c>
      <c r="BL460">
        <f t="shared" si="1076"/>
        <v>0.98959545826508766</v>
      </c>
      <c r="BM460">
        <f t="shared" si="1077"/>
        <v>239.41039953881466</v>
      </c>
      <c r="BN460">
        <f t="shared" si="1078"/>
        <v>15.960693302587645</v>
      </c>
      <c r="BO460">
        <f t="shared" si="1079"/>
        <v>15</v>
      </c>
      <c r="BP460">
        <f t="shared" si="1080"/>
        <v>57</v>
      </c>
      <c r="BQ460">
        <f t="shared" si="1081"/>
        <v>38</v>
      </c>
      <c r="BR460">
        <f t="shared" si="1082"/>
        <v>-17.680648090131616</v>
      </c>
      <c r="BS460" t="str">
        <f t="shared" si="1083"/>
        <v>NEGATIF</v>
      </c>
      <c r="BT460">
        <f t="shared" si="1019"/>
        <v>-0.30858552305924386</v>
      </c>
      <c r="BU460">
        <f t="shared" si="1020"/>
        <v>17</v>
      </c>
      <c r="BV460">
        <f t="shared" si="1021"/>
        <v>-2081</v>
      </c>
      <c r="BW460">
        <f t="shared" si="1022"/>
        <v>9</v>
      </c>
      <c r="BX460" t="str">
        <f t="shared" si="1023"/>
        <v>NEGATIF</v>
      </c>
      <c r="BY460">
        <f t="shared" si="1084"/>
        <v>65.362276618257184</v>
      </c>
      <c r="BZ460">
        <f t="shared" si="1085"/>
        <v>245.36227661825717</v>
      </c>
      <c r="CA460">
        <f t="shared" si="1086"/>
        <v>28.826853747530244</v>
      </c>
      <c r="CB460" t="str">
        <f t="shared" si="1087"/>
        <v>POSITIF</v>
      </c>
      <c r="CC460">
        <f t="shared" si="1088"/>
        <v>28</v>
      </c>
      <c r="CD460">
        <f t="shared" si="1089"/>
        <v>49</v>
      </c>
      <c r="CE460">
        <f t="shared" si="1090"/>
        <v>36</v>
      </c>
      <c r="CG460">
        <f t="shared" si="1091"/>
        <v>4.1784997354674296</v>
      </c>
      <c r="CH460">
        <f t="shared" si="1092"/>
        <v>0.40902277001644155</v>
      </c>
      <c r="CI460">
        <f t="shared" si="1093"/>
        <v>0.40906120727991457</v>
      </c>
    </row>
    <row r="461" spans="1:87">
      <c r="A461">
        <f t="shared" ref="A461:F461" si="1158">A167</f>
        <v>7.0027777777777782</v>
      </c>
      <c r="B461">
        <f t="shared" si="1158"/>
        <v>111.315</v>
      </c>
      <c r="C461">
        <f t="shared" si="1158"/>
        <v>7</v>
      </c>
      <c r="D461">
        <f t="shared" si="1158"/>
        <v>2013</v>
      </c>
      <c r="E461">
        <f t="shared" si="1158"/>
        <v>12</v>
      </c>
      <c r="F461">
        <f t="shared" si="1158"/>
        <v>3</v>
      </c>
      <c r="G461">
        <f t="shared" si="1025"/>
        <v>0.12222152900771403</v>
      </c>
      <c r="H461">
        <f t="shared" ref="H461:J461" si="1159">H167</f>
        <v>14</v>
      </c>
      <c r="I461">
        <f t="shared" si="1159"/>
        <v>45</v>
      </c>
      <c r="J461">
        <f t="shared" si="1159"/>
        <v>14.75</v>
      </c>
      <c r="L461">
        <f t="shared" ref="L461:M461" si="1160">L167</f>
        <v>20</v>
      </c>
      <c r="M461">
        <f t="shared" si="1160"/>
        <v>-13</v>
      </c>
      <c r="N461">
        <f t="shared" si="1028"/>
        <v>2456629.822916667</v>
      </c>
      <c r="O461">
        <f t="shared" si="1029"/>
        <v>7.9270719030230497E-4</v>
      </c>
      <c r="P461">
        <f t="shared" si="1030"/>
        <v>2456629.8237093743</v>
      </c>
      <c r="Q461">
        <f t="shared" si="1031"/>
        <v>0.13921488595138382</v>
      </c>
      <c r="R461">
        <f t="shared" si="1032"/>
        <v>239.82151131566843</v>
      </c>
      <c r="S461">
        <f t="shared" si="1033"/>
        <v>328.13733966661675</v>
      </c>
      <c r="T461">
        <f t="shared" si="1034"/>
        <v>4.1856749895672518</v>
      </c>
      <c r="U461">
        <f t="shared" si="1035"/>
        <v>5.7270769759174547</v>
      </c>
      <c r="V461">
        <f t="shared" si="1036"/>
        <v>215.77964205621862</v>
      </c>
      <c r="W461">
        <f t="shared" si="1037"/>
        <v>3.766065212655842</v>
      </c>
      <c r="X461">
        <f t="shared" si="1038"/>
        <v>252.30895049711398</v>
      </c>
      <c r="Y461">
        <f t="shared" si="1039"/>
        <v>4.4036219184260226</v>
      </c>
      <c r="Z461">
        <f t="shared" si="1040"/>
        <v>329.12964010816358</v>
      </c>
      <c r="AA461">
        <f t="shared" si="1041"/>
        <v>5.7443958857914401</v>
      </c>
      <c r="AB461">
        <f t="shared" si="1042"/>
        <v>-12692.134725342936</v>
      </c>
      <c r="AC461">
        <f t="shared" si="1043"/>
        <v>7.8129197091066356</v>
      </c>
      <c r="AD461">
        <f t="shared" si="1044"/>
        <v>295.68664251838157</v>
      </c>
      <c r="AE461">
        <f t="shared" si="1045"/>
        <v>-449.23344000576077</v>
      </c>
      <c r="AF461">
        <f t="shared" si="1046"/>
        <v>-173.88120103368635</v>
      </c>
      <c r="AG461">
        <f t="shared" si="1047"/>
        <v>627.55069299332217</v>
      </c>
      <c r="AH461">
        <f t="shared" si="1048"/>
        <v>-12384.199111161572</v>
      </c>
      <c r="AI461">
        <f t="shared" si="1049"/>
        <v>-3.440055308655992</v>
      </c>
      <c r="AJ461">
        <f t="shared" si="1050"/>
        <v>236.38145600701245</v>
      </c>
      <c r="AK461">
        <f t="shared" si="1051"/>
        <v>4.1256346979804954</v>
      </c>
      <c r="AL461">
        <f t="shared" si="1052"/>
        <v>236</v>
      </c>
      <c r="AM461">
        <f t="shared" si="1053"/>
        <v>22</v>
      </c>
      <c r="AN461">
        <f t="shared" si="1054"/>
        <v>53</v>
      </c>
      <c r="AP461">
        <f t="shared" si="1055"/>
        <v>1.7126906562495086</v>
      </c>
      <c r="AQ461">
        <f t="shared" si="1056"/>
        <v>2.989209101969632E-2</v>
      </c>
      <c r="AR461" t="str">
        <f t="shared" si="1057"/>
        <v>POSITIF</v>
      </c>
      <c r="AS461">
        <f t="shared" si="1058"/>
        <v>1</v>
      </c>
      <c r="AT461">
        <f t="shared" si="1059"/>
        <v>42</v>
      </c>
      <c r="AU461">
        <f t="shared" si="1060"/>
        <v>45</v>
      </c>
      <c r="AV461">
        <f t="shared" si="1061"/>
        <v>1.013062858249403</v>
      </c>
      <c r="AW461" s="4">
        <f t="shared" si="1062"/>
        <v>4.2210952427058461E-2</v>
      </c>
      <c r="AX461">
        <f t="shared" si="1063"/>
        <v>1.7681282406116682E-2</v>
      </c>
      <c r="AY461">
        <f t="shared" si="1064"/>
        <v>0.27603922190653007</v>
      </c>
      <c r="AZ461" s="4">
        <f t="shared" si="1065"/>
        <v>1.1501634246105419E-2</v>
      </c>
      <c r="BA461">
        <f t="shared" si="1066"/>
        <v>360739.23762511689</v>
      </c>
      <c r="BB461" t="s">
        <v>191</v>
      </c>
      <c r="BC461">
        <f t="shared" si="1067"/>
        <v>1.6702752974790042E-2</v>
      </c>
      <c r="BD461">
        <f t="shared" si="1068"/>
        <v>215.78396114966395</v>
      </c>
      <c r="BE461">
        <f t="shared" si="1069"/>
        <v>23.437480735956555</v>
      </c>
      <c r="BF461">
        <f t="shared" si="1070"/>
        <v>-2.2023402231417894E-3</v>
      </c>
      <c r="BG461">
        <f t="shared" si="1071"/>
        <v>23.435278395733413</v>
      </c>
      <c r="BH461" s="19">
        <f t="shared" si="1072"/>
        <v>0.13921488595138382</v>
      </c>
      <c r="BI461">
        <f t="shared" si="1073"/>
        <v>12.570354003924876</v>
      </c>
      <c r="BJ461">
        <f t="shared" si="1074"/>
        <v>19.991354003924876</v>
      </c>
      <c r="BK461">
        <f t="shared" si="1075"/>
        <v>60.462962802709733</v>
      </c>
      <c r="BL461">
        <f t="shared" si="1076"/>
        <v>1.0552777764181436</v>
      </c>
      <c r="BM461">
        <f t="shared" si="1077"/>
        <v>239.4073472561634</v>
      </c>
      <c r="BN461">
        <f t="shared" si="1078"/>
        <v>15.96048981707756</v>
      </c>
      <c r="BO461">
        <f t="shared" si="1079"/>
        <v>15</v>
      </c>
      <c r="BP461">
        <f t="shared" si="1080"/>
        <v>57</v>
      </c>
      <c r="BQ461">
        <f t="shared" si="1081"/>
        <v>37</v>
      </c>
      <c r="BR461">
        <f t="shared" si="1082"/>
        <v>-17.675285917624137</v>
      </c>
      <c r="BS461" t="str">
        <f t="shared" si="1083"/>
        <v>NEGATIF</v>
      </c>
      <c r="BT461">
        <f t="shared" si="1019"/>
        <v>-0.30849193549392845</v>
      </c>
      <c r="BU461">
        <f t="shared" si="1020"/>
        <v>17</v>
      </c>
      <c r="BV461">
        <f t="shared" si="1021"/>
        <v>-2081</v>
      </c>
      <c r="BW461">
        <f t="shared" si="1022"/>
        <v>28</v>
      </c>
      <c r="BX461" t="str">
        <f t="shared" si="1023"/>
        <v>NEGATIF</v>
      </c>
      <c r="BY461">
        <f t="shared" si="1084"/>
        <v>66.605922688560398</v>
      </c>
      <c r="BZ461">
        <f t="shared" si="1085"/>
        <v>246.60592268856038</v>
      </c>
      <c r="CA461">
        <f t="shared" si="1086"/>
        <v>25.416335513010225</v>
      </c>
      <c r="CB461" t="str">
        <f t="shared" si="1087"/>
        <v>POSITIF</v>
      </c>
      <c r="CC461">
        <f t="shared" si="1088"/>
        <v>25</v>
      </c>
      <c r="CD461">
        <f t="shared" si="1089"/>
        <v>24</v>
      </c>
      <c r="CE461">
        <f t="shared" si="1090"/>
        <v>58</v>
      </c>
      <c r="CG461">
        <f t="shared" si="1091"/>
        <v>4.1784464630854634</v>
      </c>
      <c r="CH461">
        <f t="shared" si="1092"/>
        <v>0.40902276912704266</v>
      </c>
      <c r="CI461">
        <f t="shared" si="1093"/>
        <v>0.40906120721518563</v>
      </c>
    </row>
    <row r="462" spans="1:87">
      <c r="A462">
        <f t="shared" ref="A462:F462" si="1161">A168</f>
        <v>7.0027777777777782</v>
      </c>
      <c r="B462">
        <f t="shared" si="1161"/>
        <v>111.315</v>
      </c>
      <c r="C462">
        <f t="shared" si="1161"/>
        <v>7</v>
      </c>
      <c r="D462">
        <f t="shared" si="1161"/>
        <v>2013</v>
      </c>
      <c r="E462">
        <f t="shared" si="1161"/>
        <v>12</v>
      </c>
      <c r="F462">
        <f t="shared" si="1161"/>
        <v>3</v>
      </c>
      <c r="G462">
        <f t="shared" si="1025"/>
        <v>0.12222152900771403</v>
      </c>
      <c r="H462">
        <f t="shared" ref="H462:J462" si="1162">H168</f>
        <v>15</v>
      </c>
      <c r="I462">
        <f t="shared" si="1162"/>
        <v>0</v>
      </c>
      <c r="J462">
        <f t="shared" si="1162"/>
        <v>15</v>
      </c>
      <c r="L462">
        <f t="shared" ref="L462:M462" si="1163">L168</f>
        <v>20</v>
      </c>
      <c r="M462">
        <f t="shared" si="1163"/>
        <v>-13</v>
      </c>
      <c r="N462">
        <f t="shared" si="1028"/>
        <v>2456629.8333333335</v>
      </c>
      <c r="O462">
        <f t="shared" si="1029"/>
        <v>7.9270719030230497E-4</v>
      </c>
      <c r="P462">
        <f t="shared" si="1030"/>
        <v>2456629.8341260408</v>
      </c>
      <c r="Q462">
        <f t="shared" si="1031"/>
        <v>0.1392151711441699</v>
      </c>
      <c r="R462">
        <f t="shared" si="1032"/>
        <v>239.82151131566843</v>
      </c>
      <c r="S462">
        <f t="shared" si="1033"/>
        <v>328.27343333588215</v>
      </c>
      <c r="T462">
        <f t="shared" si="1034"/>
        <v>4.1856749895672518</v>
      </c>
      <c r="U462">
        <f t="shared" si="1035"/>
        <v>5.7294522585372558</v>
      </c>
      <c r="V462">
        <f t="shared" si="1036"/>
        <v>215.77909045287294</v>
      </c>
      <c r="W462">
        <f t="shared" si="1037"/>
        <v>3.7660555853612951</v>
      </c>
      <c r="X462">
        <f t="shared" si="1038"/>
        <v>252.31921765672632</v>
      </c>
      <c r="Y462">
        <f t="shared" si="1039"/>
        <v>4.403801114166086</v>
      </c>
      <c r="Z462">
        <f t="shared" si="1040"/>
        <v>329.13990677752918</v>
      </c>
      <c r="AA462">
        <f t="shared" si="1041"/>
        <v>5.744575072975084</v>
      </c>
      <c r="AB462">
        <f t="shared" si="1042"/>
        <v>-12646.427904042026</v>
      </c>
      <c r="AC462">
        <f t="shared" si="1043"/>
        <v>6.5316448205910254</v>
      </c>
      <c r="AD462">
        <f t="shared" si="1044"/>
        <v>247.34160869471978</v>
      </c>
      <c r="AE462">
        <f t="shared" si="1045"/>
        <v>-444.13419978160584</v>
      </c>
      <c r="AF462">
        <f t="shared" si="1046"/>
        <v>-174.73291534224396</v>
      </c>
      <c r="AG462">
        <f t="shared" si="1047"/>
        <v>614.9474150120476</v>
      </c>
      <c r="AH462">
        <f t="shared" si="1048"/>
        <v>-12396.474350638517</v>
      </c>
      <c r="AI462">
        <f t="shared" si="1049"/>
        <v>-3.4434650973995882</v>
      </c>
      <c r="AJ462">
        <f t="shared" si="1050"/>
        <v>236.37804621826885</v>
      </c>
      <c r="AK462">
        <f t="shared" si="1051"/>
        <v>4.1255751859401224</v>
      </c>
      <c r="AL462">
        <f t="shared" si="1052"/>
        <v>236</v>
      </c>
      <c r="AM462">
        <f t="shared" si="1053"/>
        <v>22</v>
      </c>
      <c r="AN462">
        <f t="shared" si="1054"/>
        <v>40</v>
      </c>
      <c r="AP462">
        <f t="shared" si="1055"/>
        <v>1.6985496559488971</v>
      </c>
      <c r="AQ462">
        <f t="shared" si="1056"/>
        <v>2.9645284004925145E-2</v>
      </c>
      <c r="AR462" t="str">
        <f t="shared" si="1057"/>
        <v>POSITIF</v>
      </c>
      <c r="AS462">
        <f t="shared" si="1058"/>
        <v>1</v>
      </c>
      <c r="AT462">
        <f t="shared" si="1059"/>
        <v>41</v>
      </c>
      <c r="AU462">
        <f t="shared" si="1060"/>
        <v>54</v>
      </c>
      <c r="AV462">
        <f t="shared" si="1061"/>
        <v>1.0131429741983216</v>
      </c>
      <c r="AW462" s="4">
        <f t="shared" si="1062"/>
        <v>4.2214290591596731E-2</v>
      </c>
      <c r="AX462">
        <f t="shared" si="1063"/>
        <v>1.768268069320867E-2</v>
      </c>
      <c r="AY462">
        <f t="shared" si="1064"/>
        <v>0.27606104978246848</v>
      </c>
      <c r="AZ462" s="4">
        <f t="shared" si="1065"/>
        <v>1.1502543740936186E-2</v>
      </c>
      <c r="BA462">
        <f t="shared" si="1066"/>
        <v>360710.71454876877</v>
      </c>
      <c r="BB462" t="s">
        <v>191</v>
      </c>
      <c r="BC462">
        <f t="shared" si="1067"/>
        <v>1.6702752962811946E-2</v>
      </c>
      <c r="BD462">
        <f t="shared" si="1068"/>
        <v>215.7834095479553</v>
      </c>
      <c r="BE462">
        <f t="shared" si="1069"/>
        <v>23.437480732247863</v>
      </c>
      <c r="BF462">
        <f t="shared" si="1070"/>
        <v>-2.2023874564686186E-3</v>
      </c>
      <c r="BG462">
        <f t="shared" si="1071"/>
        <v>23.435278344791396</v>
      </c>
      <c r="BH462" s="19">
        <f t="shared" si="1072"/>
        <v>0.1392151711441699</v>
      </c>
      <c r="BI462">
        <f t="shared" si="1073"/>
        <v>12.82103848181044</v>
      </c>
      <c r="BJ462">
        <f t="shared" si="1074"/>
        <v>20.24203848181044</v>
      </c>
      <c r="BK462">
        <f t="shared" si="1075"/>
        <v>64.226287057864781</v>
      </c>
      <c r="BL462">
        <f t="shared" si="1076"/>
        <v>1.1209601754907623</v>
      </c>
      <c r="BM462">
        <f t="shared" si="1077"/>
        <v>239.40429016929181</v>
      </c>
      <c r="BN462">
        <f t="shared" si="1078"/>
        <v>15.96028601128612</v>
      </c>
      <c r="BO462">
        <f t="shared" si="1079"/>
        <v>15</v>
      </c>
      <c r="BP462">
        <f t="shared" si="1080"/>
        <v>57</v>
      </c>
      <c r="BQ462">
        <f t="shared" si="1081"/>
        <v>37</v>
      </c>
      <c r="BR462">
        <f t="shared" si="1082"/>
        <v>-17.688256244700874</v>
      </c>
      <c r="BS462" t="str">
        <f t="shared" si="1083"/>
        <v>NEGATIF</v>
      </c>
      <c r="BT462">
        <f t="shared" si="1019"/>
        <v>-0.30871831040647807</v>
      </c>
      <c r="BU462">
        <f t="shared" si="1020"/>
        <v>17</v>
      </c>
      <c r="BV462">
        <f t="shared" si="1021"/>
        <v>-2082</v>
      </c>
      <c r="BW462">
        <f t="shared" si="1022"/>
        <v>42</v>
      </c>
      <c r="BX462" t="str">
        <f t="shared" si="1023"/>
        <v>NEGATIF</v>
      </c>
      <c r="BY462">
        <f t="shared" si="1084"/>
        <v>67.688113424652641</v>
      </c>
      <c r="BZ462">
        <f t="shared" si="1085"/>
        <v>247.68811342465264</v>
      </c>
      <c r="CA462">
        <f t="shared" si="1086"/>
        <v>21.970429196903925</v>
      </c>
      <c r="CB462" t="str">
        <f t="shared" si="1087"/>
        <v>POSITIF</v>
      </c>
      <c r="CC462">
        <f t="shared" si="1088"/>
        <v>21</v>
      </c>
      <c r="CD462">
        <f t="shared" si="1089"/>
        <v>58</v>
      </c>
      <c r="CE462">
        <f t="shared" si="1090"/>
        <v>13</v>
      </c>
      <c r="CG462">
        <f t="shared" si="1091"/>
        <v>4.1783931068540348</v>
      </c>
      <c r="CH462">
        <f t="shared" si="1092"/>
        <v>0.40902276823793676</v>
      </c>
      <c r="CI462">
        <f t="shared" si="1093"/>
        <v>0.40906120715045674</v>
      </c>
    </row>
    <row r="463" spans="1:87">
      <c r="A463">
        <f t="shared" ref="A463:F463" si="1164">A169</f>
        <v>7.0027777777777782</v>
      </c>
      <c r="B463">
        <f t="shared" si="1164"/>
        <v>111.315</v>
      </c>
      <c r="C463">
        <f t="shared" si="1164"/>
        <v>7</v>
      </c>
      <c r="D463">
        <f t="shared" si="1164"/>
        <v>2013</v>
      </c>
      <c r="E463">
        <f t="shared" si="1164"/>
        <v>12</v>
      </c>
      <c r="F463">
        <f t="shared" si="1164"/>
        <v>3</v>
      </c>
      <c r="G463">
        <f t="shared" si="1025"/>
        <v>0.12222152900771403</v>
      </c>
      <c r="H463">
        <f t="shared" ref="H463:J463" si="1165">H169</f>
        <v>15</v>
      </c>
      <c r="I463">
        <f t="shared" si="1165"/>
        <v>15</v>
      </c>
      <c r="J463">
        <f t="shared" si="1165"/>
        <v>15.25</v>
      </c>
      <c r="L463">
        <f t="shared" ref="L463:M463" si="1166">L169</f>
        <v>20</v>
      </c>
      <c r="M463">
        <f t="shared" si="1166"/>
        <v>-13</v>
      </c>
      <c r="N463">
        <f t="shared" si="1028"/>
        <v>2456629.84375</v>
      </c>
      <c r="O463">
        <f t="shared" si="1029"/>
        <v>7.9270719030230497E-4</v>
      </c>
      <c r="P463">
        <f t="shared" si="1030"/>
        <v>2456629.8445427073</v>
      </c>
      <c r="Q463">
        <f t="shared" si="1031"/>
        <v>0.13921545633695595</v>
      </c>
      <c r="R463">
        <f t="shared" si="1032"/>
        <v>239.82151131566843</v>
      </c>
      <c r="S463">
        <f t="shared" si="1033"/>
        <v>328.40952700513299</v>
      </c>
      <c r="T463">
        <f t="shared" si="1034"/>
        <v>4.1856749895672518</v>
      </c>
      <c r="U463">
        <f t="shared" si="1035"/>
        <v>5.7318275411568029</v>
      </c>
      <c r="V463">
        <f t="shared" si="1036"/>
        <v>215.77853884952731</v>
      </c>
      <c r="W463">
        <f t="shared" si="1037"/>
        <v>3.7660459580667487</v>
      </c>
      <c r="X463">
        <f t="shared" si="1038"/>
        <v>252.32948481633775</v>
      </c>
      <c r="Y463">
        <f t="shared" si="1039"/>
        <v>4.4039803099061334</v>
      </c>
      <c r="Z463">
        <f t="shared" si="1040"/>
        <v>329.15017344689477</v>
      </c>
      <c r="AA463">
        <f t="shared" si="1041"/>
        <v>5.7447542601587269</v>
      </c>
      <c r="AB463">
        <f t="shared" si="1042"/>
        <v>-12600.653911721694</v>
      </c>
      <c r="AC463">
        <f t="shared" si="1043"/>
        <v>5.2496814077300797</v>
      </c>
      <c r="AD463">
        <f t="shared" si="1044"/>
        <v>198.89228490615463</v>
      </c>
      <c r="AE463">
        <f t="shared" si="1045"/>
        <v>-438.98814622544802</v>
      </c>
      <c r="AF463">
        <f t="shared" si="1046"/>
        <v>-175.58807102090603</v>
      </c>
      <c r="AG463">
        <f t="shared" si="1047"/>
        <v>602.33907555279586</v>
      </c>
      <c r="AH463">
        <f t="shared" si="1048"/>
        <v>-12408.749087101369</v>
      </c>
      <c r="AI463">
        <f t="shared" si="1049"/>
        <v>-3.4468747464170471</v>
      </c>
      <c r="AJ463">
        <f t="shared" si="1050"/>
        <v>236.37463656925138</v>
      </c>
      <c r="AK463">
        <f t="shared" si="1051"/>
        <v>4.1255156763384297</v>
      </c>
      <c r="AL463">
        <f t="shared" si="1052"/>
        <v>236</v>
      </c>
      <c r="AM463">
        <f t="shared" si="1053"/>
        <v>22</v>
      </c>
      <c r="AN463">
        <f t="shared" si="1054"/>
        <v>28</v>
      </c>
      <c r="AP463">
        <f t="shared" si="1055"/>
        <v>1.711072125298563</v>
      </c>
      <c r="AQ463">
        <f t="shared" si="1056"/>
        <v>2.9863842325556889E-2</v>
      </c>
      <c r="AR463" t="str">
        <f t="shared" si="1057"/>
        <v>POSITIF</v>
      </c>
      <c r="AS463">
        <f t="shared" si="1058"/>
        <v>1</v>
      </c>
      <c r="AT463">
        <f t="shared" si="1059"/>
        <v>42</v>
      </c>
      <c r="AU463">
        <f t="shared" si="1060"/>
        <v>39</v>
      </c>
      <c r="AV463">
        <f t="shared" si="1061"/>
        <v>1.0132227399981877</v>
      </c>
      <c r="AW463" s="4">
        <f t="shared" si="1062"/>
        <v>4.2217614166591151E-2</v>
      </c>
      <c r="AX463">
        <f t="shared" si="1063"/>
        <v>1.7684072869046819E-2</v>
      </c>
      <c r="AY463">
        <f t="shared" si="1064"/>
        <v>0.27608278225855265</v>
      </c>
      <c r="AZ463" s="4">
        <f t="shared" si="1065"/>
        <v>1.1503449260773027E-2</v>
      </c>
      <c r="BA463">
        <f t="shared" si="1066"/>
        <v>360682.32061471295</v>
      </c>
      <c r="BB463" t="s">
        <v>191</v>
      </c>
      <c r="BC463">
        <f t="shared" si="1067"/>
        <v>1.6702752950833847E-2</v>
      </c>
      <c r="BD463">
        <f t="shared" si="1068"/>
        <v>215.78285794624671</v>
      </c>
      <c r="BE463">
        <f t="shared" si="1069"/>
        <v>23.437480728539168</v>
      </c>
      <c r="BF463">
        <f t="shared" si="1070"/>
        <v>-2.2024346730181001E-3</v>
      </c>
      <c r="BG463">
        <f t="shared" si="1071"/>
        <v>23.435278293866148</v>
      </c>
      <c r="BH463" s="19">
        <f t="shared" si="1072"/>
        <v>0.13921545633695595</v>
      </c>
      <c r="BI463">
        <f t="shared" si="1073"/>
        <v>13.071722959680482</v>
      </c>
      <c r="BJ463">
        <f t="shared" si="1074"/>
        <v>20.492722959680481</v>
      </c>
      <c r="BK463">
        <f t="shared" si="1075"/>
        <v>67.989611175653849</v>
      </c>
      <c r="BL463">
        <f t="shared" si="1076"/>
        <v>1.1866425721658924</v>
      </c>
      <c r="BM463">
        <f t="shared" si="1077"/>
        <v>239.40123321955338</v>
      </c>
      <c r="BN463">
        <f t="shared" si="1078"/>
        <v>15.960082214636891</v>
      </c>
      <c r="BO463">
        <f t="shared" si="1079"/>
        <v>15</v>
      </c>
      <c r="BP463">
        <f t="shared" si="1080"/>
        <v>57</v>
      </c>
      <c r="BQ463">
        <f t="shared" si="1081"/>
        <v>36</v>
      </c>
      <c r="BR463">
        <f t="shared" si="1082"/>
        <v>-17.675285075399451</v>
      </c>
      <c r="BS463" t="str">
        <f t="shared" si="1083"/>
        <v>NEGATIF</v>
      </c>
      <c r="BT463">
        <f t="shared" si="1019"/>
        <v>-0.30849192079433463</v>
      </c>
      <c r="BU463">
        <f t="shared" si="1020"/>
        <v>17</v>
      </c>
      <c r="BV463">
        <f t="shared" si="1021"/>
        <v>-2081</v>
      </c>
      <c r="BW463">
        <f t="shared" si="1022"/>
        <v>28</v>
      </c>
      <c r="BX463" t="str">
        <f t="shared" si="1023"/>
        <v>NEGATIF</v>
      </c>
      <c r="BY463">
        <f t="shared" si="1084"/>
        <v>68.67251151072297</v>
      </c>
      <c r="BZ463">
        <f t="shared" si="1085"/>
        <v>248.67251151072298</v>
      </c>
      <c r="CA463">
        <f t="shared" si="1086"/>
        <v>18.505878768678784</v>
      </c>
      <c r="CB463" t="str">
        <f t="shared" si="1087"/>
        <v>POSITIF</v>
      </c>
      <c r="CC463">
        <f t="shared" si="1088"/>
        <v>18</v>
      </c>
      <c r="CD463">
        <f t="shared" si="1089"/>
        <v>30</v>
      </c>
      <c r="CE463">
        <f t="shared" si="1090"/>
        <v>21</v>
      </c>
      <c r="CG463">
        <f t="shared" si="1091"/>
        <v>4.1783397530160311</v>
      </c>
      <c r="CH463">
        <f t="shared" si="1092"/>
        <v>0.40902276734912352</v>
      </c>
      <c r="CI463">
        <f t="shared" si="1093"/>
        <v>0.4090612070857278</v>
      </c>
    </row>
    <row r="464" spans="1:87">
      <c r="A464">
        <f t="shared" ref="A464:F464" si="1167">A170</f>
        <v>7.0027777777777782</v>
      </c>
      <c r="B464">
        <f t="shared" si="1167"/>
        <v>111.315</v>
      </c>
      <c r="C464">
        <f t="shared" si="1167"/>
        <v>7</v>
      </c>
      <c r="D464">
        <f t="shared" si="1167"/>
        <v>2013</v>
      </c>
      <c r="E464">
        <f t="shared" si="1167"/>
        <v>12</v>
      </c>
      <c r="F464">
        <f t="shared" si="1167"/>
        <v>3</v>
      </c>
      <c r="G464">
        <f t="shared" si="1025"/>
        <v>0.12222152900771403</v>
      </c>
      <c r="H464">
        <f t="shared" ref="H464:J464" si="1168">H170</f>
        <v>15</v>
      </c>
      <c r="I464">
        <f t="shared" si="1168"/>
        <v>30</v>
      </c>
      <c r="J464">
        <f t="shared" si="1168"/>
        <v>15.5</v>
      </c>
      <c r="L464">
        <f t="shared" ref="L464:M464" si="1169">L170</f>
        <v>20</v>
      </c>
      <c r="M464">
        <f t="shared" si="1169"/>
        <v>-13</v>
      </c>
      <c r="N464">
        <f t="shared" si="1028"/>
        <v>2456629.854166667</v>
      </c>
      <c r="O464">
        <f t="shared" si="1029"/>
        <v>7.9270719030230497E-4</v>
      </c>
      <c r="P464">
        <f t="shared" si="1030"/>
        <v>2456629.8549593743</v>
      </c>
      <c r="Q464">
        <f t="shared" si="1031"/>
        <v>0.1392157415297548</v>
      </c>
      <c r="R464">
        <f t="shared" si="1032"/>
        <v>239.82151131566843</v>
      </c>
      <c r="S464">
        <f t="shared" si="1033"/>
        <v>328.54562068048108</v>
      </c>
      <c r="T464">
        <f t="shared" si="1034"/>
        <v>4.1856749895672518</v>
      </c>
      <c r="U464">
        <f t="shared" si="1035"/>
        <v>5.734202823882768</v>
      </c>
      <c r="V464">
        <f t="shared" si="1036"/>
        <v>215.77798724615695</v>
      </c>
      <c r="W464">
        <f t="shared" si="1037"/>
        <v>3.766036330771771</v>
      </c>
      <c r="X464">
        <f t="shared" si="1038"/>
        <v>252.33975197640939</v>
      </c>
      <c r="Y464">
        <f t="shared" si="1039"/>
        <v>4.4041595056542127</v>
      </c>
      <c r="Z464">
        <f t="shared" si="1040"/>
        <v>329.16044011671966</v>
      </c>
      <c r="AA464">
        <f t="shared" si="1041"/>
        <v>5.7449334473503866</v>
      </c>
      <c r="AB464">
        <f t="shared" si="1042"/>
        <v>-12554.813004577047</v>
      </c>
      <c r="AC464">
        <f t="shared" si="1043"/>
        <v>3.9671645493440733</v>
      </c>
      <c r="AD464">
        <f t="shared" si="1044"/>
        <v>150.35909731145961</v>
      </c>
      <c r="AE464">
        <f t="shared" si="1045"/>
        <v>-433.79582151641097</v>
      </c>
      <c r="AF464">
        <f t="shared" si="1046"/>
        <v>-176.4466459258789</v>
      </c>
      <c r="AG464">
        <f t="shared" si="1047"/>
        <v>589.72576958146283</v>
      </c>
      <c r="AH464">
        <f t="shared" si="1048"/>
        <v>-12421.003440577071</v>
      </c>
      <c r="AI464">
        <f t="shared" si="1049"/>
        <v>-3.4502787334936307</v>
      </c>
      <c r="AJ464">
        <f t="shared" si="1050"/>
        <v>236.3712325821748</v>
      </c>
      <c r="AK464">
        <f t="shared" si="1051"/>
        <v>4.1254562655562488</v>
      </c>
      <c r="AL464">
        <f t="shared" si="1052"/>
        <v>236</v>
      </c>
      <c r="AM464">
        <f t="shared" si="1053"/>
        <v>22</v>
      </c>
      <c r="AN464">
        <f t="shared" si="1054"/>
        <v>16</v>
      </c>
      <c r="AP464">
        <f t="shared" si="1055"/>
        <v>1.6967920041627893</v>
      </c>
      <c r="AQ464">
        <f t="shared" si="1056"/>
        <v>2.9614607194154003E-2</v>
      </c>
      <c r="AR464" t="str">
        <f t="shared" si="1057"/>
        <v>POSITIF</v>
      </c>
      <c r="AS464">
        <f t="shared" si="1058"/>
        <v>1</v>
      </c>
      <c r="AT464">
        <f t="shared" si="1059"/>
        <v>41</v>
      </c>
      <c r="AU464">
        <f t="shared" si="1060"/>
        <v>48</v>
      </c>
      <c r="AV464">
        <f t="shared" si="1061"/>
        <v>1.0133021549931933</v>
      </c>
      <c r="AW464" s="4">
        <f t="shared" si="1062"/>
        <v>4.222092312471639E-2</v>
      </c>
      <c r="AX464">
        <f t="shared" si="1063"/>
        <v>1.7685458922185121E-2</v>
      </c>
      <c r="AY464">
        <f t="shared" si="1064"/>
        <v>0.27610441915611178</v>
      </c>
      <c r="AZ464" s="4">
        <f t="shared" si="1065"/>
        <v>1.1504350798171324E-2</v>
      </c>
      <c r="BA464">
        <f t="shared" si="1066"/>
        <v>360654.05599640432</v>
      </c>
      <c r="BB464" t="s">
        <v>191</v>
      </c>
      <c r="BC464">
        <f t="shared" si="1067"/>
        <v>1.6702752938855751E-2</v>
      </c>
      <c r="BD464">
        <f t="shared" si="1068"/>
        <v>215.78230634451339</v>
      </c>
      <c r="BE464">
        <f t="shared" si="1069"/>
        <v>23.437480724830472</v>
      </c>
      <c r="BF464">
        <f t="shared" si="1070"/>
        <v>-2.2024818727881344E-3</v>
      </c>
      <c r="BG464">
        <f t="shared" si="1071"/>
        <v>23.435278242957683</v>
      </c>
      <c r="BH464" s="19">
        <f t="shared" si="1072"/>
        <v>0.1392157415297548</v>
      </c>
      <c r="BI464">
        <f t="shared" si="1073"/>
        <v>13.322407448772962</v>
      </c>
      <c r="BJ464">
        <f t="shared" si="1074"/>
        <v>20.743407448772963</v>
      </c>
      <c r="BK464">
        <f t="shared" si="1075"/>
        <v>71.752930373691839</v>
      </c>
      <c r="BL464">
        <f t="shared" si="1076"/>
        <v>1.2523248829751679</v>
      </c>
      <c r="BM464">
        <f t="shared" si="1077"/>
        <v>239.39818135790262</v>
      </c>
      <c r="BN464">
        <f t="shared" si="1078"/>
        <v>15.959878757193508</v>
      </c>
      <c r="BO464">
        <f t="shared" si="1079"/>
        <v>15</v>
      </c>
      <c r="BP464">
        <f t="shared" si="1080"/>
        <v>57</v>
      </c>
      <c r="BQ464">
        <f t="shared" si="1081"/>
        <v>35</v>
      </c>
      <c r="BR464">
        <f t="shared" si="1082"/>
        <v>-17.688391814504065</v>
      </c>
      <c r="BS464" t="str">
        <f t="shared" si="1083"/>
        <v>NEGATIF</v>
      </c>
      <c r="BT464">
        <f t="shared" si="1019"/>
        <v>-0.30872067654591001</v>
      </c>
      <c r="BU464">
        <f t="shared" si="1020"/>
        <v>17</v>
      </c>
      <c r="BV464">
        <f t="shared" si="1021"/>
        <v>-2082</v>
      </c>
      <c r="BW464">
        <f t="shared" si="1022"/>
        <v>41</v>
      </c>
      <c r="BX464" t="str">
        <f t="shared" si="1023"/>
        <v>NEGATIF</v>
      </c>
      <c r="BY464">
        <f t="shared" si="1084"/>
        <v>69.51965479959469</v>
      </c>
      <c r="BZ464">
        <f t="shared" si="1085"/>
        <v>249.51965479959469</v>
      </c>
      <c r="CA464">
        <f t="shared" si="1086"/>
        <v>15.013306096020997</v>
      </c>
      <c r="CB464" t="str">
        <f t="shared" si="1087"/>
        <v>POSITIF</v>
      </c>
      <c r="CC464">
        <f t="shared" si="1088"/>
        <v>15</v>
      </c>
      <c r="CD464">
        <f t="shared" si="1089"/>
        <v>0</v>
      </c>
      <c r="CE464">
        <f t="shared" si="1090"/>
        <v>47</v>
      </c>
      <c r="CG464">
        <f t="shared" si="1091"/>
        <v>4.1782864879819099</v>
      </c>
      <c r="CH464">
        <f t="shared" si="1092"/>
        <v>0.4090227664606032</v>
      </c>
      <c r="CI464">
        <f t="shared" si="1093"/>
        <v>0.40906120702099885</v>
      </c>
    </row>
    <row r="465" spans="1:87">
      <c r="A465">
        <f t="shared" ref="A465:F465" si="1170">A171</f>
        <v>7.0027777777777782</v>
      </c>
      <c r="B465">
        <f t="shared" si="1170"/>
        <v>111.315</v>
      </c>
      <c r="C465">
        <f t="shared" si="1170"/>
        <v>7</v>
      </c>
      <c r="D465">
        <f t="shared" si="1170"/>
        <v>2013</v>
      </c>
      <c r="E465">
        <f t="shared" si="1170"/>
        <v>12</v>
      </c>
      <c r="F465">
        <f t="shared" si="1170"/>
        <v>3</v>
      </c>
      <c r="G465">
        <f t="shared" si="1025"/>
        <v>0.12222152900771403</v>
      </c>
      <c r="H465">
        <f t="shared" ref="H465:J465" si="1171">H171</f>
        <v>15</v>
      </c>
      <c r="I465">
        <f t="shared" si="1171"/>
        <v>45</v>
      </c>
      <c r="J465">
        <f t="shared" si="1171"/>
        <v>15.75</v>
      </c>
      <c r="L465">
        <f t="shared" ref="L465:M465" si="1172">L171</f>
        <v>20</v>
      </c>
      <c r="M465">
        <f t="shared" si="1172"/>
        <v>-13</v>
      </c>
      <c r="N465">
        <f t="shared" si="1028"/>
        <v>2456629.8645833335</v>
      </c>
      <c r="O465">
        <f t="shared" si="1029"/>
        <v>7.9270719030230497E-4</v>
      </c>
      <c r="P465">
        <f t="shared" si="1030"/>
        <v>2456629.8653760408</v>
      </c>
      <c r="Q465">
        <f t="shared" si="1031"/>
        <v>0.13921602672254085</v>
      </c>
      <c r="R465">
        <f t="shared" si="1032"/>
        <v>239.82151131566843</v>
      </c>
      <c r="S465">
        <f t="shared" si="1033"/>
        <v>328.68171434973192</v>
      </c>
      <c r="T465">
        <f t="shared" si="1034"/>
        <v>4.1856749895672518</v>
      </c>
      <c r="U465">
        <f t="shared" si="1035"/>
        <v>5.7365781065023151</v>
      </c>
      <c r="V465">
        <f t="shared" si="1036"/>
        <v>215.77743564281138</v>
      </c>
      <c r="W465">
        <f t="shared" si="1037"/>
        <v>3.7660267034772259</v>
      </c>
      <c r="X465">
        <f t="shared" si="1038"/>
        <v>252.35001913602082</v>
      </c>
      <c r="Y465">
        <f t="shared" si="1039"/>
        <v>4.4043387013942592</v>
      </c>
      <c r="Z465">
        <f t="shared" si="1040"/>
        <v>329.17070678608434</v>
      </c>
      <c r="AA465">
        <f t="shared" si="1041"/>
        <v>5.7451126345340136</v>
      </c>
      <c r="AB465">
        <f t="shared" si="1042"/>
        <v>-12508.905445348417</v>
      </c>
      <c r="AC465">
        <f t="shared" si="1043"/>
        <v>2.6842295551753605</v>
      </c>
      <c r="AD465">
        <f t="shared" si="1044"/>
        <v>101.76251396193189</v>
      </c>
      <c r="AE465">
        <f t="shared" si="1045"/>
        <v>-428.55777340911112</v>
      </c>
      <c r="AF465">
        <f t="shared" si="1046"/>
        <v>-177.3086177085512</v>
      </c>
      <c r="AG465">
        <f t="shared" si="1047"/>
        <v>577.10759380057175</v>
      </c>
      <c r="AH465">
        <f t="shared" si="1048"/>
        <v>-12433.217499148399</v>
      </c>
      <c r="AI465">
        <f t="shared" si="1049"/>
        <v>-3.4536715275412218</v>
      </c>
      <c r="AJ465">
        <f t="shared" si="1050"/>
        <v>236.36783978812721</v>
      </c>
      <c r="AK465">
        <f t="shared" si="1051"/>
        <v>4.1253970501292763</v>
      </c>
      <c r="AL465">
        <f t="shared" si="1052"/>
        <v>236</v>
      </c>
      <c r="AM465">
        <f t="shared" si="1053"/>
        <v>22</v>
      </c>
      <c r="AN465">
        <f t="shared" si="1054"/>
        <v>4</v>
      </c>
      <c r="AP465">
        <f t="shared" si="1055"/>
        <v>1.6963918973072862</v>
      </c>
      <c r="AQ465">
        <f t="shared" si="1056"/>
        <v>2.9607624012165674E-2</v>
      </c>
      <c r="AR465" t="str">
        <f t="shared" si="1057"/>
        <v>POSITIF</v>
      </c>
      <c r="AS465">
        <f t="shared" si="1058"/>
        <v>1</v>
      </c>
      <c r="AT465">
        <f t="shared" si="1059"/>
        <v>41</v>
      </c>
      <c r="AU465">
        <f t="shared" si="1060"/>
        <v>47</v>
      </c>
      <c r="AV465">
        <f t="shared" si="1061"/>
        <v>1.0133812185194351</v>
      </c>
      <c r="AW465" s="4">
        <f t="shared" si="1062"/>
        <v>4.2224217438309793E-2</v>
      </c>
      <c r="AX465">
        <f t="shared" si="1063"/>
        <v>1.7686838841036279E-2</v>
      </c>
      <c r="AY465">
        <f t="shared" si="1064"/>
        <v>0.27612596029426972</v>
      </c>
      <c r="AZ465" s="4">
        <f t="shared" si="1065"/>
        <v>1.1505248345594571E-2</v>
      </c>
      <c r="BA465">
        <f t="shared" si="1066"/>
        <v>360625.92087031907</v>
      </c>
      <c r="BB465" t="s">
        <v>191</v>
      </c>
      <c r="BC465">
        <f t="shared" si="1067"/>
        <v>1.6702752926877652E-2</v>
      </c>
      <c r="BD465">
        <f t="shared" si="1068"/>
        <v>215.78175474280479</v>
      </c>
      <c r="BE465">
        <f t="shared" si="1069"/>
        <v>23.437480721121776</v>
      </c>
      <c r="BF465">
        <f t="shared" si="1070"/>
        <v>-2.2025290557702712E-3</v>
      </c>
      <c r="BG465">
        <f t="shared" si="1071"/>
        <v>23.435278192066008</v>
      </c>
      <c r="BH465" s="19">
        <f t="shared" si="1072"/>
        <v>0.13921602672254085</v>
      </c>
      <c r="BI465">
        <f t="shared" si="1073"/>
        <v>13.573091926643004</v>
      </c>
      <c r="BJ465">
        <f t="shared" si="1074"/>
        <v>20.994091926643005</v>
      </c>
      <c r="BK465">
        <f t="shared" si="1075"/>
        <v>75.516239356472269</v>
      </c>
      <c r="BL465">
        <f t="shared" si="1076"/>
        <v>1.3180070154945649</v>
      </c>
      <c r="BM465">
        <f t="shared" si="1077"/>
        <v>239.3951395431728</v>
      </c>
      <c r="BN465">
        <f t="shared" si="1078"/>
        <v>15.959675969544854</v>
      </c>
      <c r="BO465">
        <f t="shared" si="1079"/>
        <v>15</v>
      </c>
      <c r="BP465">
        <f t="shared" si="1080"/>
        <v>57</v>
      </c>
      <c r="BQ465">
        <f t="shared" si="1081"/>
        <v>34</v>
      </c>
      <c r="BR465">
        <f t="shared" si="1082"/>
        <v>-17.687996979521017</v>
      </c>
      <c r="BS465" t="str">
        <f t="shared" si="1083"/>
        <v>NEGATIF</v>
      </c>
      <c r="BT465">
        <f t="shared" si="1019"/>
        <v>-0.3087137853754538</v>
      </c>
      <c r="BU465">
        <f t="shared" si="1020"/>
        <v>17</v>
      </c>
      <c r="BV465">
        <f t="shared" si="1021"/>
        <v>-2082</v>
      </c>
      <c r="BW465">
        <f t="shared" si="1022"/>
        <v>43</v>
      </c>
      <c r="BX465" t="str">
        <f t="shared" si="1023"/>
        <v>NEGATIF</v>
      </c>
      <c r="BY465">
        <f t="shared" si="1084"/>
        <v>70.281606779401955</v>
      </c>
      <c r="BZ465">
        <f t="shared" si="1085"/>
        <v>250.28160677940195</v>
      </c>
      <c r="CA465">
        <f t="shared" si="1086"/>
        <v>11.505485753077313</v>
      </c>
      <c r="CB465" t="str">
        <f t="shared" si="1087"/>
        <v>POSITIF</v>
      </c>
      <c r="CC465">
        <f t="shared" si="1088"/>
        <v>11</v>
      </c>
      <c r="CD465">
        <f t="shared" si="1089"/>
        <v>30</v>
      </c>
      <c r="CE465">
        <f t="shared" si="1090"/>
        <v>19</v>
      </c>
      <c r="CG465">
        <f t="shared" si="1091"/>
        <v>4.1782333982996391</v>
      </c>
      <c r="CH465">
        <f t="shared" si="1092"/>
        <v>0.40902276557237588</v>
      </c>
      <c r="CI465">
        <f t="shared" si="1093"/>
        <v>0.40906120695626991</v>
      </c>
    </row>
    <row r="466" spans="1:87">
      <c r="A466">
        <f t="shared" ref="A466:F466" si="1173">A172</f>
        <v>7.0027777777777782</v>
      </c>
      <c r="B466">
        <f t="shared" si="1173"/>
        <v>111.315</v>
      </c>
      <c r="C466">
        <f t="shared" si="1173"/>
        <v>7</v>
      </c>
      <c r="D466">
        <f t="shared" si="1173"/>
        <v>2013</v>
      </c>
      <c r="E466">
        <f t="shared" si="1173"/>
        <v>12</v>
      </c>
      <c r="F466">
        <f t="shared" si="1173"/>
        <v>3</v>
      </c>
      <c r="G466">
        <f t="shared" si="1025"/>
        <v>0.12222152900771403</v>
      </c>
      <c r="H466">
        <f t="shared" ref="H466:J466" si="1174">H172</f>
        <v>16</v>
      </c>
      <c r="I466">
        <f t="shared" si="1174"/>
        <v>0</v>
      </c>
      <c r="J466">
        <f t="shared" si="1174"/>
        <v>16</v>
      </c>
      <c r="L466">
        <f t="shared" ref="L466:M466" si="1175">L172</f>
        <v>20</v>
      </c>
      <c r="M466">
        <f t="shared" si="1175"/>
        <v>-13</v>
      </c>
      <c r="N466">
        <f t="shared" si="1028"/>
        <v>2456629.875</v>
      </c>
      <c r="O466">
        <f t="shared" si="1029"/>
        <v>7.9270719030230497E-4</v>
      </c>
      <c r="P466">
        <f t="shared" si="1030"/>
        <v>2456629.8757927073</v>
      </c>
      <c r="Q466">
        <f t="shared" si="1031"/>
        <v>0.13921631191532693</v>
      </c>
      <c r="R466">
        <f t="shared" si="1032"/>
        <v>239.82151131566843</v>
      </c>
      <c r="S466">
        <f t="shared" si="1033"/>
        <v>328.81780801899731</v>
      </c>
      <c r="T466">
        <f t="shared" si="1034"/>
        <v>4.1856749895672518</v>
      </c>
      <c r="U466">
        <f t="shared" si="1035"/>
        <v>5.7389533891221163</v>
      </c>
      <c r="V466">
        <f t="shared" si="1036"/>
        <v>215.7768840394657</v>
      </c>
      <c r="W466">
        <f t="shared" si="1037"/>
        <v>3.7660170761826786</v>
      </c>
      <c r="X466">
        <f t="shared" si="1038"/>
        <v>252.36028629563316</v>
      </c>
      <c r="Y466">
        <f t="shared" si="1039"/>
        <v>4.4045178971343226</v>
      </c>
      <c r="Z466">
        <f t="shared" si="1040"/>
        <v>329.18097345544993</v>
      </c>
      <c r="AA466">
        <f t="shared" si="1041"/>
        <v>5.7452918217176565</v>
      </c>
      <c r="AB466">
        <f t="shared" si="1042"/>
        <v>-12462.931490987439</v>
      </c>
      <c r="AC466">
        <f t="shared" si="1043"/>
        <v>1.4010116064836986</v>
      </c>
      <c r="AD466">
        <f t="shared" si="1044"/>
        <v>53.123023110642244</v>
      </c>
      <c r="AE466">
        <f t="shared" si="1045"/>
        <v>-423.27455378035654</v>
      </c>
      <c r="AF466">
        <f t="shared" si="1046"/>
        <v>-178.1739640470648</v>
      </c>
      <c r="AG466">
        <f t="shared" si="1047"/>
        <v>564.4846432550612</v>
      </c>
      <c r="AH466">
        <f t="shared" si="1048"/>
        <v>-12445.371330842674</v>
      </c>
      <c r="AI466">
        <f t="shared" si="1049"/>
        <v>-3.4570475919007428</v>
      </c>
      <c r="AJ466">
        <f t="shared" si="1050"/>
        <v>236.3644637237677</v>
      </c>
      <c r="AK466">
        <f t="shared" si="1051"/>
        <v>4.1253381266904432</v>
      </c>
      <c r="AL466">
        <f t="shared" si="1052"/>
        <v>236</v>
      </c>
      <c r="AM466">
        <f t="shared" si="1053"/>
        <v>21</v>
      </c>
      <c r="AN466">
        <f t="shared" si="1054"/>
        <v>52</v>
      </c>
      <c r="AP466">
        <f t="shared" si="1055"/>
        <v>1.7045646973219597</v>
      </c>
      <c r="AQ466">
        <f t="shared" si="1056"/>
        <v>2.9750266281528766E-2</v>
      </c>
      <c r="AR466" t="str">
        <f t="shared" si="1057"/>
        <v>POSITIF</v>
      </c>
      <c r="AS466">
        <f t="shared" si="1058"/>
        <v>1</v>
      </c>
      <c r="AT466">
        <f t="shared" si="1059"/>
        <v>42</v>
      </c>
      <c r="AU466">
        <f t="shared" si="1060"/>
        <v>16</v>
      </c>
      <c r="AV466">
        <f t="shared" si="1061"/>
        <v>1.0134599299262852</v>
      </c>
      <c r="AW466" s="4">
        <f t="shared" si="1062"/>
        <v>4.2227497080261883E-2</v>
      </c>
      <c r="AX466">
        <f t="shared" si="1063"/>
        <v>1.7688212614244688E-2</v>
      </c>
      <c r="AY466">
        <f t="shared" si="1064"/>
        <v>0.27614740549576688</v>
      </c>
      <c r="AZ466" s="4">
        <f t="shared" si="1065"/>
        <v>1.1506141895656954E-2</v>
      </c>
      <c r="BA466">
        <f t="shared" si="1066"/>
        <v>360597.91540835099</v>
      </c>
      <c r="BB466" t="s">
        <v>191</v>
      </c>
      <c r="BC466">
        <f t="shared" si="1067"/>
        <v>1.6702752914899557E-2</v>
      </c>
      <c r="BD466">
        <f t="shared" si="1068"/>
        <v>215.78120314109614</v>
      </c>
      <c r="BE466">
        <f t="shared" si="1069"/>
        <v>23.437480717413081</v>
      </c>
      <c r="BF466">
        <f t="shared" si="1070"/>
        <v>-2.2025762219624215E-3</v>
      </c>
      <c r="BG466">
        <f t="shared" si="1071"/>
        <v>23.43527814119112</v>
      </c>
      <c r="BH466" s="19">
        <f t="shared" si="1072"/>
        <v>0.13921631191532693</v>
      </c>
      <c r="BI466">
        <f t="shared" si="1073"/>
        <v>13.823776404528568</v>
      </c>
      <c r="BJ466">
        <f t="shared" si="1074"/>
        <v>21.244776404528569</v>
      </c>
      <c r="BK466">
        <f t="shared" si="1075"/>
        <v>79.279533328813002</v>
      </c>
      <c r="BL466">
        <f t="shared" si="1076"/>
        <v>1.3836888860323671</v>
      </c>
      <c r="BM466">
        <f t="shared" si="1077"/>
        <v>239.39211273911553</v>
      </c>
      <c r="BN466">
        <f t="shared" si="1078"/>
        <v>15.959474182607702</v>
      </c>
      <c r="BO466">
        <f t="shared" si="1079"/>
        <v>15</v>
      </c>
      <c r="BP466">
        <f t="shared" si="1080"/>
        <v>57</v>
      </c>
      <c r="BQ466">
        <f t="shared" si="1081"/>
        <v>34</v>
      </c>
      <c r="BR466">
        <f t="shared" si="1082"/>
        <v>-17.679265350763949</v>
      </c>
      <c r="BS466" t="str">
        <f t="shared" si="1083"/>
        <v>NEGATIF</v>
      </c>
      <c r="BT466">
        <f t="shared" si="1019"/>
        <v>-0.30856138970458108</v>
      </c>
      <c r="BU466">
        <f t="shared" si="1020"/>
        <v>17</v>
      </c>
      <c r="BV466">
        <f t="shared" si="1021"/>
        <v>-2081</v>
      </c>
      <c r="BW466">
        <f t="shared" si="1022"/>
        <v>14</v>
      </c>
      <c r="BX466" t="str">
        <f t="shared" si="1023"/>
        <v>NEGATIF</v>
      </c>
      <c r="BY466">
        <f t="shared" si="1084"/>
        <v>70.962201789116875</v>
      </c>
      <c r="BZ466">
        <f t="shared" si="1085"/>
        <v>250.96220178911688</v>
      </c>
      <c r="CA466">
        <f t="shared" si="1086"/>
        <v>7.9833453670273631</v>
      </c>
      <c r="CB466" t="str">
        <f t="shared" si="1087"/>
        <v>POSITIF</v>
      </c>
      <c r="CC466">
        <f t="shared" si="1088"/>
        <v>7</v>
      </c>
      <c r="CD466">
        <f t="shared" si="1089"/>
        <v>59</v>
      </c>
      <c r="CE466">
        <f t="shared" si="1090"/>
        <v>0</v>
      </c>
      <c r="CG466">
        <f t="shared" si="1091"/>
        <v>4.1781805706030273</v>
      </c>
      <c r="CH466">
        <f t="shared" si="1092"/>
        <v>0.4090227646844416</v>
      </c>
      <c r="CI466">
        <f t="shared" si="1093"/>
        <v>0.40906120689154096</v>
      </c>
    </row>
    <row r="467" spans="1:87">
      <c r="A467">
        <f t="shared" ref="A467:F467" si="1176">A173</f>
        <v>7.0027777777777782</v>
      </c>
      <c r="B467">
        <f t="shared" si="1176"/>
        <v>111.315</v>
      </c>
      <c r="C467">
        <f t="shared" si="1176"/>
        <v>7</v>
      </c>
      <c r="D467">
        <f t="shared" si="1176"/>
        <v>2013</v>
      </c>
      <c r="E467">
        <f t="shared" si="1176"/>
        <v>12</v>
      </c>
      <c r="F467">
        <f t="shared" si="1176"/>
        <v>3</v>
      </c>
      <c r="G467">
        <f t="shared" si="1025"/>
        <v>0.12222152900771403</v>
      </c>
      <c r="H467">
        <f t="shared" ref="H467:J467" si="1177">H173</f>
        <v>16</v>
      </c>
      <c r="I467">
        <f t="shared" si="1177"/>
        <v>15</v>
      </c>
      <c r="J467">
        <f t="shared" si="1177"/>
        <v>16.25</v>
      </c>
      <c r="L467">
        <f t="shared" ref="L467:M467" si="1178">L173</f>
        <v>20</v>
      </c>
      <c r="M467">
        <f t="shared" si="1178"/>
        <v>-13</v>
      </c>
      <c r="N467">
        <f t="shared" si="1028"/>
        <v>2456629.885416667</v>
      </c>
      <c r="O467">
        <f t="shared" si="1029"/>
        <v>7.9270719030230497E-4</v>
      </c>
      <c r="P467">
        <f t="shared" si="1030"/>
        <v>2456629.8862093743</v>
      </c>
      <c r="Q467">
        <f t="shared" si="1031"/>
        <v>0.13921659710812576</v>
      </c>
      <c r="R467">
        <f t="shared" si="1032"/>
        <v>239.82151131566843</v>
      </c>
      <c r="S467">
        <f t="shared" si="1033"/>
        <v>328.95390169433085</v>
      </c>
      <c r="T467">
        <f t="shared" si="1034"/>
        <v>4.1856749895672518</v>
      </c>
      <c r="U467">
        <f t="shared" si="1035"/>
        <v>5.7413286718478265</v>
      </c>
      <c r="V467">
        <f t="shared" si="1036"/>
        <v>215.7763324360954</v>
      </c>
      <c r="W467">
        <f t="shared" si="1037"/>
        <v>3.7660074488877018</v>
      </c>
      <c r="X467">
        <f t="shared" si="1038"/>
        <v>252.37055345570388</v>
      </c>
      <c r="Y467">
        <f t="shared" si="1039"/>
        <v>4.4046970928823859</v>
      </c>
      <c r="Z467">
        <f t="shared" si="1040"/>
        <v>329.19124012527482</v>
      </c>
      <c r="AA467">
        <f t="shared" si="1041"/>
        <v>5.7454710089093162</v>
      </c>
      <c r="AB467">
        <f t="shared" si="1042"/>
        <v>-12416.891398828155</v>
      </c>
      <c r="AC467">
        <f t="shared" si="1043"/>
        <v>0.11764591476008816</v>
      </c>
      <c r="AD467">
        <f t="shared" si="1044"/>
        <v>4.4611311118753605</v>
      </c>
      <c r="AE467">
        <f t="shared" si="1045"/>
        <v>-417.94671926150215</v>
      </c>
      <c r="AF467">
        <f t="shared" si="1046"/>
        <v>-179.04266253171346</v>
      </c>
      <c r="AG467">
        <f t="shared" si="1047"/>
        <v>551.85701303264796</v>
      </c>
      <c r="AH467">
        <f t="shared" si="1048"/>
        <v>-12457.444990562088</v>
      </c>
      <c r="AI467">
        <f t="shared" si="1049"/>
        <v>-3.4604013862672467</v>
      </c>
      <c r="AJ467">
        <f t="shared" si="1050"/>
        <v>236.36110992940118</v>
      </c>
      <c r="AK467">
        <f t="shared" si="1051"/>
        <v>4.1252795919363123</v>
      </c>
      <c r="AL467">
        <f t="shared" si="1052"/>
        <v>236</v>
      </c>
      <c r="AM467">
        <f t="shared" si="1053"/>
        <v>21</v>
      </c>
      <c r="AN467">
        <f t="shared" si="1054"/>
        <v>39</v>
      </c>
      <c r="AP467">
        <f t="shared" si="1055"/>
        <v>1.7110550845339767</v>
      </c>
      <c r="AQ467">
        <f t="shared" si="1056"/>
        <v>2.98635449081078E-2</v>
      </c>
      <c r="AR467" t="str">
        <f t="shared" si="1057"/>
        <v>POSITIF</v>
      </c>
      <c r="AS467">
        <f t="shared" si="1058"/>
        <v>1</v>
      </c>
      <c r="AT467">
        <f t="shared" si="1059"/>
        <v>42</v>
      </c>
      <c r="AU467">
        <f t="shared" si="1060"/>
        <v>39</v>
      </c>
      <c r="AV467">
        <f t="shared" si="1061"/>
        <v>1.013538288565615</v>
      </c>
      <c r="AW467" s="4">
        <f t="shared" si="1062"/>
        <v>4.2230762023567292E-2</v>
      </c>
      <c r="AX467">
        <f t="shared" si="1063"/>
        <v>1.7689580230498377E-2</v>
      </c>
      <c r="AY467">
        <f t="shared" si="1064"/>
        <v>0.27616875458402484</v>
      </c>
      <c r="AZ467" s="4">
        <f t="shared" si="1065"/>
        <v>1.1507031441001035E-2</v>
      </c>
      <c r="BA467">
        <f t="shared" si="1066"/>
        <v>360570.03978164931</v>
      </c>
      <c r="BB467" t="s">
        <v>191</v>
      </c>
      <c r="BC467">
        <f t="shared" si="1067"/>
        <v>1.6702752902921458E-2</v>
      </c>
      <c r="BD467">
        <f t="shared" si="1068"/>
        <v>215.78065153936282</v>
      </c>
      <c r="BE467">
        <f t="shared" si="1069"/>
        <v>23.437480713704385</v>
      </c>
      <c r="BF467">
        <f t="shared" si="1070"/>
        <v>-2.2026233713624698E-3</v>
      </c>
      <c r="BG467">
        <f t="shared" si="1071"/>
        <v>23.435278090333021</v>
      </c>
      <c r="BH467" s="19">
        <f t="shared" si="1072"/>
        <v>0.13921659710812576</v>
      </c>
      <c r="BI467">
        <f t="shared" si="1073"/>
        <v>14.074460893621048</v>
      </c>
      <c r="BJ467">
        <f t="shared" si="1074"/>
        <v>21.495460893621047</v>
      </c>
      <c r="BK467">
        <f t="shared" si="1075"/>
        <v>83.042807491640247</v>
      </c>
      <c r="BL467">
        <f t="shared" si="1076"/>
        <v>1.4493704108289358</v>
      </c>
      <c r="BM467">
        <f t="shared" si="1077"/>
        <v>239.38910591267546</v>
      </c>
      <c r="BN467">
        <f t="shared" si="1078"/>
        <v>15.959273727511697</v>
      </c>
      <c r="BO467">
        <f t="shared" si="1079"/>
        <v>15</v>
      </c>
      <c r="BP467">
        <f t="shared" si="1080"/>
        <v>57</v>
      </c>
      <c r="BQ467">
        <f t="shared" si="1081"/>
        <v>33</v>
      </c>
      <c r="BR467">
        <f t="shared" si="1082"/>
        <v>-17.672175678483431</v>
      </c>
      <c r="BS467" t="str">
        <f t="shared" si="1083"/>
        <v>NEGATIF</v>
      </c>
      <c r="BT467">
        <f t="shared" si="1019"/>
        <v>-0.30843765158039871</v>
      </c>
      <c r="BU467">
        <f t="shared" si="1020"/>
        <v>17</v>
      </c>
      <c r="BV467">
        <f t="shared" si="1021"/>
        <v>-2081</v>
      </c>
      <c r="BW467">
        <f t="shared" si="1022"/>
        <v>40</v>
      </c>
      <c r="BX467" t="str">
        <f t="shared" si="1023"/>
        <v>NEGATIF</v>
      </c>
      <c r="BY467">
        <f t="shared" si="1084"/>
        <v>71.558942468732866</v>
      </c>
      <c r="BZ467">
        <f t="shared" si="1085"/>
        <v>251.55894246873288</v>
      </c>
      <c r="CA467">
        <f t="shared" si="1086"/>
        <v>4.4471865171717768</v>
      </c>
      <c r="CB467" t="str">
        <f t="shared" si="1087"/>
        <v>POSITIF</v>
      </c>
      <c r="CC467">
        <f t="shared" si="1088"/>
        <v>4</v>
      </c>
      <c r="CD467">
        <f t="shared" si="1089"/>
        <v>26</v>
      </c>
      <c r="CE467">
        <f t="shared" si="1090"/>
        <v>49</v>
      </c>
      <c r="CG467">
        <f t="shared" si="1091"/>
        <v>4.1781280915816117</v>
      </c>
      <c r="CH467">
        <f t="shared" si="1092"/>
        <v>0.4090227637968003</v>
      </c>
      <c r="CI467">
        <f t="shared" si="1093"/>
        <v>0.40906120682681202</v>
      </c>
    </row>
    <row r="468" spans="1:87">
      <c r="A468">
        <f t="shared" ref="A468:F468" si="1179">A174</f>
        <v>7.0027777777777782</v>
      </c>
      <c r="B468">
        <f t="shared" si="1179"/>
        <v>111.315</v>
      </c>
      <c r="C468">
        <f t="shared" si="1179"/>
        <v>7</v>
      </c>
      <c r="D468">
        <f t="shared" si="1179"/>
        <v>2013</v>
      </c>
      <c r="E468">
        <f t="shared" si="1179"/>
        <v>12</v>
      </c>
      <c r="F468">
        <f t="shared" si="1179"/>
        <v>3</v>
      </c>
      <c r="G468">
        <f t="shared" si="1025"/>
        <v>0.12222152900771403</v>
      </c>
      <c r="H468">
        <f t="shared" ref="H468:J468" si="1180">H174</f>
        <v>16</v>
      </c>
      <c r="I468">
        <f t="shared" si="1180"/>
        <v>30</v>
      </c>
      <c r="J468">
        <f t="shared" si="1180"/>
        <v>16.5</v>
      </c>
      <c r="L468">
        <f t="shared" ref="L468:M468" si="1181">L174</f>
        <v>20</v>
      </c>
      <c r="M468">
        <f t="shared" si="1181"/>
        <v>-13</v>
      </c>
      <c r="N468">
        <f t="shared" si="1028"/>
        <v>2456629.8958333335</v>
      </c>
      <c r="O468">
        <f t="shared" si="1029"/>
        <v>7.9270719030230497E-4</v>
      </c>
      <c r="P468">
        <f t="shared" si="1030"/>
        <v>2456629.8966260408</v>
      </c>
      <c r="Q468">
        <f t="shared" si="1031"/>
        <v>0.13921688230091184</v>
      </c>
      <c r="R468">
        <f t="shared" si="1032"/>
        <v>239.82151131566843</v>
      </c>
      <c r="S468">
        <f t="shared" si="1033"/>
        <v>329.08999536359624</v>
      </c>
      <c r="T468">
        <f t="shared" si="1034"/>
        <v>4.1856749895672518</v>
      </c>
      <c r="U468">
        <f t="shared" si="1035"/>
        <v>5.7437039544676285</v>
      </c>
      <c r="V468">
        <f t="shared" si="1036"/>
        <v>215.77578083274977</v>
      </c>
      <c r="W468">
        <f t="shared" si="1037"/>
        <v>3.7659978215931553</v>
      </c>
      <c r="X468">
        <f t="shared" si="1038"/>
        <v>252.38082061531622</v>
      </c>
      <c r="Y468">
        <f t="shared" si="1039"/>
        <v>4.4048762886224493</v>
      </c>
      <c r="Z468">
        <f t="shared" si="1040"/>
        <v>329.20150679464041</v>
      </c>
      <c r="AA468">
        <f t="shared" si="1041"/>
        <v>5.7456501960929591</v>
      </c>
      <c r="AB468">
        <f t="shared" si="1042"/>
        <v>-12370.785432732797</v>
      </c>
      <c r="AC468">
        <f t="shared" si="1043"/>
        <v>-1.1657321211531184</v>
      </c>
      <c r="AD468">
        <f t="shared" si="1044"/>
        <v>-44.202639721403514</v>
      </c>
      <c r="AE468">
        <f t="shared" si="1045"/>
        <v>-412.5748319020413</v>
      </c>
      <c r="AF468">
        <f t="shared" si="1046"/>
        <v>-179.91469054909862</v>
      </c>
      <c r="AG468">
        <f t="shared" si="1047"/>
        <v>539.22479994690286</v>
      </c>
      <c r="AH468">
        <f t="shared" si="1048"/>
        <v>-12469.418527079588</v>
      </c>
      <c r="AI468">
        <f t="shared" si="1049"/>
        <v>-3.4637273686332191</v>
      </c>
      <c r="AJ468">
        <f t="shared" si="1050"/>
        <v>236.35778394703522</v>
      </c>
      <c r="AK468">
        <f t="shared" si="1051"/>
        <v>4.1252215425931631</v>
      </c>
      <c r="AL468">
        <f t="shared" si="1052"/>
        <v>236</v>
      </c>
      <c r="AM468">
        <f t="shared" si="1053"/>
        <v>21</v>
      </c>
      <c r="AN468">
        <f t="shared" si="1054"/>
        <v>28</v>
      </c>
      <c r="AP468">
        <f t="shared" si="1055"/>
        <v>1.7057872706690551</v>
      </c>
      <c r="AQ468">
        <f t="shared" si="1056"/>
        <v>2.977160421178271E-2</v>
      </c>
      <c r="AR468" t="str">
        <f t="shared" si="1057"/>
        <v>POSITIF</v>
      </c>
      <c r="AS468">
        <f t="shared" si="1058"/>
        <v>1</v>
      </c>
      <c r="AT468">
        <f t="shared" si="1059"/>
        <v>42</v>
      </c>
      <c r="AU468">
        <f t="shared" si="1060"/>
        <v>20</v>
      </c>
      <c r="AV468">
        <f t="shared" si="1061"/>
        <v>1.0136162937814339</v>
      </c>
      <c r="AW468" s="4">
        <f t="shared" si="1062"/>
        <v>4.2234012240893078E-2</v>
      </c>
      <c r="AX468">
        <f t="shared" si="1063"/>
        <v>1.7690941678348147E-2</v>
      </c>
      <c r="AY468">
        <f t="shared" si="1064"/>
        <v>0.27619000738032301</v>
      </c>
      <c r="AZ468" s="4">
        <f t="shared" si="1065"/>
        <v>1.1507916974180125E-2</v>
      </c>
      <c r="BA468">
        <f t="shared" si="1066"/>
        <v>360542.29416430619</v>
      </c>
      <c r="BB468" t="s">
        <v>191</v>
      </c>
      <c r="BC468">
        <f t="shared" si="1067"/>
        <v>1.6702752890943362E-2</v>
      </c>
      <c r="BD468">
        <f t="shared" si="1068"/>
        <v>215.78009993765417</v>
      </c>
      <c r="BE468">
        <f t="shared" si="1069"/>
        <v>23.43748070999569</v>
      </c>
      <c r="BF468">
        <f t="shared" si="1070"/>
        <v>-2.2026705039619979E-3</v>
      </c>
      <c r="BG468">
        <f t="shared" si="1071"/>
        <v>23.435278039491727</v>
      </c>
      <c r="BH468" s="19">
        <f t="shared" si="1072"/>
        <v>0.13921688230091184</v>
      </c>
      <c r="BI468">
        <f t="shared" si="1073"/>
        <v>14.325145371506611</v>
      </c>
      <c r="BJ468">
        <f t="shared" si="1074"/>
        <v>21.746145371506611</v>
      </c>
      <c r="BK468">
        <f t="shared" si="1075"/>
        <v>86.806056540349886</v>
      </c>
      <c r="BL468">
        <f t="shared" si="1076"/>
        <v>1.5150514973014635</v>
      </c>
      <c r="BM468">
        <f t="shared" si="1077"/>
        <v>239.38612403224928</v>
      </c>
      <c r="BN468">
        <f t="shared" si="1078"/>
        <v>15.959074935483285</v>
      </c>
      <c r="BO468">
        <f t="shared" si="1079"/>
        <v>15</v>
      </c>
      <c r="BP468">
        <f t="shared" si="1080"/>
        <v>57</v>
      </c>
      <c r="BQ468">
        <f t="shared" si="1081"/>
        <v>32</v>
      </c>
      <c r="BR468">
        <f t="shared" si="1082"/>
        <v>-17.676531915465819</v>
      </c>
      <c r="BS468" t="str">
        <f t="shared" si="1083"/>
        <v>NEGATIF</v>
      </c>
      <c r="BT468">
        <f t="shared" si="1019"/>
        <v>-0.30851368225873854</v>
      </c>
      <c r="BU468">
        <f t="shared" si="1020"/>
        <v>17</v>
      </c>
      <c r="BV468">
        <f t="shared" si="1021"/>
        <v>-2081</v>
      </c>
      <c r="BW468">
        <f t="shared" si="1022"/>
        <v>24</v>
      </c>
      <c r="BX468" t="str">
        <f t="shared" si="1023"/>
        <v>NEGATIF</v>
      </c>
      <c r="BY468">
        <f t="shared" si="1084"/>
        <v>72.068028544757126</v>
      </c>
      <c r="BZ468">
        <f t="shared" si="1085"/>
        <v>252.06802854475711</v>
      </c>
      <c r="CA468">
        <f t="shared" si="1086"/>
        <v>0.89786264379801362</v>
      </c>
      <c r="CB468" t="str">
        <f t="shared" si="1087"/>
        <v>POSITIF</v>
      </c>
      <c r="CC468">
        <f t="shared" si="1088"/>
        <v>0</v>
      </c>
      <c r="CD468">
        <f t="shared" si="1089"/>
        <v>53</v>
      </c>
      <c r="CE468">
        <f t="shared" si="1090"/>
        <v>52</v>
      </c>
      <c r="CG468">
        <f t="shared" si="1091"/>
        <v>4.1780760479502748</v>
      </c>
      <c r="CH468">
        <f t="shared" si="1092"/>
        <v>0.40902276290945233</v>
      </c>
      <c r="CI468">
        <f t="shared" si="1093"/>
        <v>0.40906120676208307</v>
      </c>
    </row>
    <row r="469" spans="1:87">
      <c r="A469">
        <f t="shared" ref="A469:F469" si="1182">A175</f>
        <v>7.0027777777777782</v>
      </c>
      <c r="B469">
        <f t="shared" si="1182"/>
        <v>111.315</v>
      </c>
      <c r="C469">
        <f t="shared" si="1182"/>
        <v>7</v>
      </c>
      <c r="D469">
        <f t="shared" si="1182"/>
        <v>2013</v>
      </c>
      <c r="E469">
        <f t="shared" si="1182"/>
        <v>12</v>
      </c>
      <c r="F469">
        <f t="shared" si="1182"/>
        <v>3</v>
      </c>
      <c r="G469">
        <f t="shared" si="1025"/>
        <v>0.12222152900771403</v>
      </c>
      <c r="H469">
        <f t="shared" ref="H469:J469" si="1183">H175</f>
        <v>16</v>
      </c>
      <c r="I469">
        <f t="shared" si="1183"/>
        <v>45</v>
      </c>
      <c r="J469">
        <f t="shared" si="1183"/>
        <v>16.75</v>
      </c>
      <c r="L469">
        <f t="shared" ref="L469:M469" si="1184">L175</f>
        <v>20</v>
      </c>
      <c r="M469">
        <f t="shared" si="1184"/>
        <v>-13</v>
      </c>
      <c r="N469">
        <f t="shared" si="1028"/>
        <v>2456629.90625</v>
      </c>
      <c r="O469">
        <f t="shared" si="1029"/>
        <v>7.9270719030230497E-4</v>
      </c>
      <c r="P469">
        <f t="shared" si="1030"/>
        <v>2456629.9070427073</v>
      </c>
      <c r="Q469">
        <f t="shared" si="1031"/>
        <v>0.13921716749369792</v>
      </c>
      <c r="R469">
        <f t="shared" si="1032"/>
        <v>239.82151131566843</v>
      </c>
      <c r="S469">
        <f t="shared" si="1033"/>
        <v>329.22608903286164</v>
      </c>
      <c r="T469">
        <f t="shared" si="1034"/>
        <v>4.1856749895672518</v>
      </c>
      <c r="U469">
        <f t="shared" si="1035"/>
        <v>5.7460792370874296</v>
      </c>
      <c r="V469">
        <f t="shared" si="1036"/>
        <v>215.77522922940409</v>
      </c>
      <c r="W469">
        <f t="shared" si="1037"/>
        <v>3.7659881942986084</v>
      </c>
      <c r="X469">
        <f t="shared" si="1038"/>
        <v>252.39108777492766</v>
      </c>
      <c r="Y469">
        <f t="shared" si="1039"/>
        <v>4.4050554843624967</v>
      </c>
      <c r="Z469">
        <f t="shared" si="1040"/>
        <v>329.211773464006</v>
      </c>
      <c r="AA469">
        <f t="shared" si="1041"/>
        <v>5.745829383276603</v>
      </c>
      <c r="AB469">
        <f t="shared" si="1042"/>
        <v>-12324.613850778274</v>
      </c>
      <c r="AC469">
        <f t="shared" si="1043"/>
        <v>-2.4489872728859341</v>
      </c>
      <c r="AD469">
        <f t="shared" si="1044"/>
        <v>-92.84777279686692</v>
      </c>
      <c r="AE469">
        <f t="shared" si="1045"/>
        <v>-407.15945768074579</v>
      </c>
      <c r="AF469">
        <f t="shared" si="1046"/>
        <v>-180.79002551504448</v>
      </c>
      <c r="AG469">
        <f t="shared" si="1047"/>
        <v>526.5880991591016</v>
      </c>
      <c r="AH469">
        <f t="shared" si="1048"/>
        <v>-12481.271994884717</v>
      </c>
      <c r="AI469">
        <f t="shared" si="1049"/>
        <v>-3.4670199985790879</v>
      </c>
      <c r="AJ469">
        <f t="shared" si="1050"/>
        <v>236.35449131708936</v>
      </c>
      <c r="AK469">
        <f t="shared" si="1051"/>
        <v>4.1251640753595584</v>
      </c>
      <c r="AL469">
        <f t="shared" si="1052"/>
        <v>236</v>
      </c>
      <c r="AM469">
        <f t="shared" si="1053"/>
        <v>21</v>
      </c>
      <c r="AN469">
        <f t="shared" si="1054"/>
        <v>16</v>
      </c>
      <c r="AP469">
        <f t="shared" si="1055"/>
        <v>1.6936374806200933</v>
      </c>
      <c r="AQ469">
        <f t="shared" si="1056"/>
        <v>2.9559550372002284E-2</v>
      </c>
      <c r="AR469" t="str">
        <f t="shared" si="1057"/>
        <v>POSITIF</v>
      </c>
      <c r="AS469">
        <f t="shared" si="1058"/>
        <v>1</v>
      </c>
      <c r="AT469">
        <f t="shared" si="1059"/>
        <v>41</v>
      </c>
      <c r="AU469">
        <f t="shared" si="1060"/>
        <v>37</v>
      </c>
      <c r="AV469">
        <f t="shared" si="1061"/>
        <v>1.0136939449308504</v>
      </c>
      <c r="AW469" s="4">
        <f t="shared" si="1062"/>
        <v>4.2237247705452098E-2</v>
      </c>
      <c r="AX469">
        <f t="shared" si="1063"/>
        <v>1.7692296946573424E-2</v>
      </c>
      <c r="AY469">
        <f t="shared" si="1064"/>
        <v>0.27621116370950982</v>
      </c>
      <c r="AZ469" s="4">
        <f t="shared" si="1065"/>
        <v>1.1508798487896243E-2</v>
      </c>
      <c r="BA469">
        <f t="shared" si="1066"/>
        <v>360514.67872590187</v>
      </c>
      <c r="BB469" t="s">
        <v>191</v>
      </c>
      <c r="BC469">
        <f t="shared" si="1067"/>
        <v>1.6702752878965266E-2</v>
      </c>
      <c r="BD469">
        <f t="shared" si="1068"/>
        <v>215.77954833594552</v>
      </c>
      <c r="BE469">
        <f t="shared" si="1069"/>
        <v>23.437480706286994</v>
      </c>
      <c r="BF469">
        <f t="shared" si="1070"/>
        <v>-2.2027176197588999E-3</v>
      </c>
      <c r="BG469">
        <f t="shared" si="1071"/>
        <v>23.435277988667234</v>
      </c>
      <c r="BH469" s="19">
        <f t="shared" si="1072"/>
        <v>0.13921716749369792</v>
      </c>
      <c r="BI469">
        <f t="shared" si="1073"/>
        <v>14.575829849407699</v>
      </c>
      <c r="BJ469">
        <f t="shared" si="1074"/>
        <v>21.9968298494077</v>
      </c>
      <c r="BK469">
        <f t="shared" si="1075"/>
        <v>90.569275676378766</v>
      </c>
      <c r="BL469">
        <f t="shared" si="1076"/>
        <v>1.5807320616992238</v>
      </c>
      <c r="BM469">
        <f t="shared" si="1077"/>
        <v>239.38317206473673</v>
      </c>
      <c r="BN469">
        <f t="shared" si="1078"/>
        <v>15.958878137649116</v>
      </c>
      <c r="BO469">
        <f t="shared" si="1079"/>
        <v>15</v>
      </c>
      <c r="BP469">
        <f t="shared" si="1080"/>
        <v>57</v>
      </c>
      <c r="BQ469">
        <f t="shared" si="1081"/>
        <v>31</v>
      </c>
      <c r="BR469">
        <f t="shared" si="1082"/>
        <v>-17.687591124095455</v>
      </c>
      <c r="BS469" t="str">
        <f t="shared" si="1083"/>
        <v>NEGATIF</v>
      </c>
      <c r="BT469">
        <f t="shared" si="1019"/>
        <v>-0.30870670186199062</v>
      </c>
      <c r="BU469">
        <f t="shared" si="1020"/>
        <v>17</v>
      </c>
      <c r="BV469">
        <f t="shared" si="1021"/>
        <v>-2082</v>
      </c>
      <c r="BW469">
        <f t="shared" si="1022"/>
        <v>44</v>
      </c>
      <c r="BX469" t="str">
        <f t="shared" si="1023"/>
        <v>NEGATIF</v>
      </c>
      <c r="BY469">
        <f t="shared" si="1084"/>
        <v>72.498508744439548</v>
      </c>
      <c r="BZ469">
        <f t="shared" si="1085"/>
        <v>252.49850874443956</v>
      </c>
      <c r="CA469">
        <f t="shared" si="1086"/>
        <v>-2.6616047852512623</v>
      </c>
      <c r="CB469" t="str">
        <f t="shared" si="1087"/>
        <v>NEGATIF</v>
      </c>
      <c r="CC469">
        <f t="shared" si="1088"/>
        <v>2</v>
      </c>
      <c r="CD469">
        <f t="shared" si="1089"/>
        <v>39</v>
      </c>
      <c r="CE469">
        <f t="shared" si="1090"/>
        <v>41</v>
      </c>
      <c r="CG469">
        <f t="shared" si="1091"/>
        <v>4.1780245263977687</v>
      </c>
      <c r="CH469">
        <f t="shared" si="1092"/>
        <v>0.40902276202239762</v>
      </c>
      <c r="CI469">
        <f t="shared" si="1093"/>
        <v>0.40906120669735407</v>
      </c>
    </row>
    <row r="470" spans="1:87">
      <c r="A470">
        <f t="shared" ref="A470:F470" si="1185">A176</f>
        <v>7.0027777777777782</v>
      </c>
      <c r="B470">
        <f t="shared" si="1185"/>
        <v>111.315</v>
      </c>
      <c r="C470">
        <f t="shared" si="1185"/>
        <v>7</v>
      </c>
      <c r="D470">
        <f t="shared" si="1185"/>
        <v>2013</v>
      </c>
      <c r="E470">
        <f t="shared" si="1185"/>
        <v>12</v>
      </c>
      <c r="F470">
        <f t="shared" si="1185"/>
        <v>3</v>
      </c>
      <c r="G470">
        <f t="shared" si="1025"/>
        <v>0.12222152900771403</v>
      </c>
      <c r="H470" s="5">
        <f t="shared" ref="H470:J470" si="1186">H176</f>
        <v>17</v>
      </c>
      <c r="I470" s="5">
        <f t="shared" si="1186"/>
        <v>0</v>
      </c>
      <c r="J470" s="5">
        <f t="shared" si="1186"/>
        <v>17</v>
      </c>
      <c r="K470" s="5"/>
      <c r="L470" s="5">
        <f t="shared" ref="L470:M470" si="1187">L176</f>
        <v>20</v>
      </c>
      <c r="M470" s="5">
        <f t="shared" si="1187"/>
        <v>-13</v>
      </c>
      <c r="N470" s="5">
        <f t="shared" si="1028"/>
        <v>2456629.916666667</v>
      </c>
      <c r="O470" s="5">
        <f t="shared" si="1029"/>
        <v>7.9270719030230497E-4</v>
      </c>
      <c r="P470" s="5">
        <f t="shared" si="1030"/>
        <v>2456629.9174593743</v>
      </c>
      <c r="Q470" s="5">
        <f t="shared" si="1031"/>
        <v>0.13921745268649674</v>
      </c>
      <c r="R470" s="5">
        <f t="shared" si="1032"/>
        <v>239.82151131566843</v>
      </c>
      <c r="S470" s="5">
        <f t="shared" si="1033"/>
        <v>329.36218270819518</v>
      </c>
      <c r="T470" s="5">
        <f t="shared" si="1034"/>
        <v>4.1856749895672518</v>
      </c>
      <c r="U470" s="5">
        <f t="shared" si="1035"/>
        <v>5.7484545198131398</v>
      </c>
      <c r="V470" s="5">
        <f t="shared" si="1036"/>
        <v>215.77467762603379</v>
      </c>
      <c r="W470" s="5">
        <f t="shared" si="1037"/>
        <v>3.7659785670036316</v>
      </c>
      <c r="X470" s="5">
        <f t="shared" si="1038"/>
        <v>252.40135493499929</v>
      </c>
      <c r="Y470" s="5">
        <f t="shared" si="1039"/>
        <v>4.405234680110576</v>
      </c>
      <c r="Z470" s="5">
        <f t="shared" si="1040"/>
        <v>329.22204013383089</v>
      </c>
      <c r="AA470" s="5">
        <f t="shared" si="1041"/>
        <v>5.7460085704682617</v>
      </c>
      <c r="AB470" s="5">
        <f t="shared" si="1042"/>
        <v>-12278.376911399951</v>
      </c>
      <c r="AC470" s="5">
        <f t="shared" si="1043"/>
        <v>-3.7319843254547447</v>
      </c>
      <c r="AD470" s="5">
        <f t="shared" si="1044"/>
        <v>-141.4537593945773</v>
      </c>
      <c r="AE470" s="5">
        <f t="shared" si="1045"/>
        <v>-401.70116715227721</v>
      </c>
      <c r="AF470" s="5">
        <f t="shared" si="1046"/>
        <v>-181.66864475966815</v>
      </c>
      <c r="AG470" s="5">
        <f t="shared" si="1047"/>
        <v>513.94700586523663</v>
      </c>
      <c r="AH470" s="5">
        <f t="shared" si="1048"/>
        <v>-12492.985461166692</v>
      </c>
      <c r="AI470" s="5">
        <f t="shared" si="1049"/>
        <v>-3.4702737392129701</v>
      </c>
      <c r="AJ470" s="5">
        <f t="shared" si="1050"/>
        <v>236.35123757645547</v>
      </c>
      <c r="AK470" s="5">
        <f t="shared" si="1051"/>
        <v>4.125107286872491</v>
      </c>
      <c r="AL470" s="5">
        <f t="shared" si="1052"/>
        <v>236</v>
      </c>
      <c r="AM470" s="5">
        <f t="shared" si="1053"/>
        <v>21</v>
      </c>
      <c r="AN470" s="5">
        <f t="shared" si="1054"/>
        <v>4</v>
      </c>
      <c r="AO470" s="5"/>
      <c r="AP470" s="5">
        <f t="shared" si="1055"/>
        <v>1.7092435020471859</v>
      </c>
      <c r="AQ470" s="5">
        <f t="shared" si="1056"/>
        <v>2.9831926829041833E-2</v>
      </c>
      <c r="AR470" s="5" t="str">
        <f t="shared" si="1057"/>
        <v>POSITIF</v>
      </c>
      <c r="AS470" s="5">
        <f t="shared" si="1058"/>
        <v>1</v>
      </c>
      <c r="AT470" s="5">
        <f t="shared" si="1059"/>
        <v>42</v>
      </c>
      <c r="AU470" s="5">
        <f t="shared" si="1060"/>
        <v>33</v>
      </c>
      <c r="AV470" s="5">
        <f t="shared" si="1061"/>
        <v>1.0137712413735305</v>
      </c>
      <c r="AW470" s="23">
        <f t="shared" si="1062"/>
        <v>4.2240468390563772E-2</v>
      </c>
      <c r="AX470" s="5">
        <f t="shared" si="1063"/>
        <v>1.7693646023998269E-2</v>
      </c>
      <c r="AY470" s="5">
        <f t="shared" si="1064"/>
        <v>0.27623222339713027</v>
      </c>
      <c r="AZ470" s="23">
        <f t="shared" si="1065"/>
        <v>1.1509675974880429E-2</v>
      </c>
      <c r="BA470" s="5">
        <f t="shared" si="1066"/>
        <v>360487.19363525783</v>
      </c>
      <c r="BB470" s="5" t="s">
        <v>191</v>
      </c>
      <c r="BC470" s="5">
        <f t="shared" si="1067"/>
        <v>1.6702752866987167E-2</v>
      </c>
      <c r="BD470" s="5">
        <f t="shared" si="1068"/>
        <v>215.77899673421226</v>
      </c>
      <c r="BE470" s="5">
        <f t="shared" si="1069"/>
        <v>23.437480702578299</v>
      </c>
      <c r="BF470" s="5">
        <f t="shared" si="1070"/>
        <v>-2.2027647187510819E-3</v>
      </c>
      <c r="BG470" s="5">
        <f t="shared" si="1071"/>
        <v>23.435277937859546</v>
      </c>
      <c r="BH470" s="19">
        <f t="shared" si="1072"/>
        <v>0.13921745268649674</v>
      </c>
      <c r="BI470">
        <f t="shared" si="1073"/>
        <v>14.826514338500177</v>
      </c>
      <c r="BJ470">
        <f t="shared" si="1074"/>
        <v>22.247514338500178</v>
      </c>
      <c r="BK470">
        <f t="shared" si="1075"/>
        <v>94.332460103699248</v>
      </c>
      <c r="BL470" s="5">
        <f t="shared" si="1076"/>
        <v>1.6464120203157435</v>
      </c>
      <c r="BM470">
        <f t="shared" si="1077"/>
        <v>239.38025497380343</v>
      </c>
      <c r="BN470" s="5">
        <f t="shared" si="1078"/>
        <v>15.958683664920228</v>
      </c>
      <c r="BO470" s="5">
        <f t="shared" si="1079"/>
        <v>15</v>
      </c>
      <c r="BP470" s="5">
        <f t="shared" si="1080"/>
        <v>57</v>
      </c>
      <c r="BQ470" s="5">
        <f t="shared" si="1081"/>
        <v>31</v>
      </c>
      <c r="BR470">
        <f t="shared" si="1082"/>
        <v>-17.671655993743105</v>
      </c>
      <c r="BS470" s="5" t="str">
        <f t="shared" si="1083"/>
        <v>NEGATIF</v>
      </c>
      <c r="BT470" s="5">
        <f t="shared" si="1019"/>
        <v>-0.30842858137060764</v>
      </c>
      <c r="BU470" s="5">
        <f t="shared" si="1020"/>
        <v>17</v>
      </c>
      <c r="BV470" s="5">
        <f t="shared" si="1021"/>
        <v>-2081</v>
      </c>
      <c r="BW470" s="5">
        <f t="shared" si="1022"/>
        <v>42</v>
      </c>
      <c r="BX470" s="5" t="str">
        <f t="shared" si="1023"/>
        <v>NEGATIF</v>
      </c>
      <c r="BY470">
        <f t="shared" si="1084"/>
        <v>72.886988682403128</v>
      </c>
      <c r="BZ470" s="5">
        <f t="shared" si="1085"/>
        <v>252.88698868240311</v>
      </c>
      <c r="CA470">
        <f t="shared" si="1086"/>
        <v>-6.2260542457895349</v>
      </c>
      <c r="CB470" s="5" t="str">
        <f t="shared" si="1087"/>
        <v>NEGATIF</v>
      </c>
      <c r="CC470" s="5">
        <f t="shared" si="1088"/>
        <v>6</v>
      </c>
      <c r="CD470" s="5">
        <f t="shared" si="1089"/>
        <v>13</v>
      </c>
      <c r="CE470" s="5">
        <f t="shared" si="1090"/>
        <v>33</v>
      </c>
      <c r="CF470" s="5"/>
      <c r="CG470">
        <f t="shared" si="1091"/>
        <v>4.1779736135564018</v>
      </c>
      <c r="CH470">
        <f t="shared" si="1092"/>
        <v>0.40902276113563613</v>
      </c>
      <c r="CI470">
        <f t="shared" si="1093"/>
        <v>0.40906120663262513</v>
      </c>
    </row>
    <row r="471" spans="1:87">
      <c r="A471">
        <f t="shared" ref="A471:F471" si="1188">A177</f>
        <v>7.0027777777777782</v>
      </c>
      <c r="B471">
        <f t="shared" si="1188"/>
        <v>111.315</v>
      </c>
      <c r="C471">
        <f t="shared" si="1188"/>
        <v>7</v>
      </c>
      <c r="D471">
        <f t="shared" si="1188"/>
        <v>2013</v>
      </c>
      <c r="E471">
        <f t="shared" si="1188"/>
        <v>12</v>
      </c>
      <c r="F471">
        <f t="shared" si="1188"/>
        <v>3</v>
      </c>
      <c r="G471">
        <f t="shared" si="1025"/>
        <v>0.12222152900771403</v>
      </c>
      <c r="H471" s="5">
        <f t="shared" ref="H471:J471" si="1189">H177</f>
        <v>17</v>
      </c>
      <c r="I471" s="5">
        <f t="shared" si="1189"/>
        <v>15</v>
      </c>
      <c r="J471" s="5">
        <f t="shared" si="1189"/>
        <v>17.25</v>
      </c>
      <c r="K471" s="5"/>
      <c r="L471" s="5">
        <f t="shared" ref="L471:M471" si="1190">L177</f>
        <v>20</v>
      </c>
      <c r="M471" s="5">
        <f t="shared" si="1190"/>
        <v>-13</v>
      </c>
      <c r="N471" s="5">
        <f t="shared" si="1028"/>
        <v>2456629.9270833335</v>
      </c>
      <c r="O471" s="5">
        <f t="shared" si="1029"/>
        <v>7.9270719030230497E-4</v>
      </c>
      <c r="P471" s="5">
        <f t="shared" si="1030"/>
        <v>2456629.9278760408</v>
      </c>
      <c r="Q471" s="5">
        <f t="shared" si="1031"/>
        <v>0.13921773787928282</v>
      </c>
      <c r="R471" s="5">
        <f t="shared" si="1032"/>
        <v>239.82151131566843</v>
      </c>
      <c r="S471" s="5">
        <f t="shared" si="1033"/>
        <v>329.49827637746057</v>
      </c>
      <c r="T471" s="5">
        <f t="shared" si="1034"/>
        <v>4.1856749895672518</v>
      </c>
      <c r="U471" s="5">
        <f t="shared" si="1035"/>
        <v>5.750829802432941</v>
      </c>
      <c r="V471" s="5">
        <f t="shared" si="1036"/>
        <v>215.77412602268816</v>
      </c>
      <c r="W471" s="5">
        <f t="shared" si="1037"/>
        <v>3.7659689397090852</v>
      </c>
      <c r="X471" s="5">
        <f t="shared" si="1038"/>
        <v>252.41162209461072</v>
      </c>
      <c r="Y471" s="5">
        <f t="shared" si="1039"/>
        <v>4.4054138758506234</v>
      </c>
      <c r="Z471" s="5">
        <f t="shared" si="1040"/>
        <v>329.23230680319648</v>
      </c>
      <c r="AA471" s="5">
        <f t="shared" si="1041"/>
        <v>5.7461877576519056</v>
      </c>
      <c r="AB471" s="5">
        <f t="shared" si="1042"/>
        <v>-12232.074879588235</v>
      </c>
      <c r="AC471" s="5">
        <f t="shared" si="1043"/>
        <v>-5.0145879184551303</v>
      </c>
      <c r="AD471" s="5">
        <f t="shared" si="1044"/>
        <v>-190.00010076148888</v>
      </c>
      <c r="AE471" s="5">
        <f t="shared" si="1045"/>
        <v>-396.20053612833055</v>
      </c>
      <c r="AF471" s="5">
        <f t="shared" si="1046"/>
        <v>-182.55052540970956</v>
      </c>
      <c r="AG471" s="5">
        <f t="shared" si="1047"/>
        <v>501.30161698922291</v>
      </c>
      <c r="AH471" s="5">
        <f t="shared" si="1048"/>
        <v>-12504.539012816995</v>
      </c>
      <c r="AI471" s="5">
        <f t="shared" si="1049"/>
        <v>-3.4734830591158317</v>
      </c>
      <c r="AJ471" s="5">
        <f t="shared" si="1050"/>
        <v>236.3480282565526</v>
      </c>
      <c r="AK471" s="5">
        <f t="shared" si="1051"/>
        <v>4.1250512736734359</v>
      </c>
      <c r="AL471" s="5">
        <f t="shared" si="1052"/>
        <v>236</v>
      </c>
      <c r="AM471" s="5">
        <f t="shared" si="1053"/>
        <v>20</v>
      </c>
      <c r="AN471" s="5">
        <f t="shared" si="1054"/>
        <v>52</v>
      </c>
      <c r="AO471" s="5"/>
      <c r="AP471" s="5">
        <f t="shared" si="1055"/>
        <v>1.6936536205935722</v>
      </c>
      <c r="AQ471" s="5">
        <f t="shared" si="1056"/>
        <v>2.9559832067680675E-2</v>
      </c>
      <c r="AR471" s="5" t="str">
        <f t="shared" si="1057"/>
        <v>POSITIF</v>
      </c>
      <c r="AS471" s="5">
        <f t="shared" si="1058"/>
        <v>1</v>
      </c>
      <c r="AT471" s="5">
        <f t="shared" si="1059"/>
        <v>41</v>
      </c>
      <c r="AU471" s="5">
        <f t="shared" si="1060"/>
        <v>37</v>
      </c>
      <c r="AV471" s="5">
        <f t="shared" si="1061"/>
        <v>1.013848182461436</v>
      </c>
      <c r="AW471" s="23">
        <f t="shared" si="1062"/>
        <v>4.2243674269226504E-2</v>
      </c>
      <c r="AX471" s="5">
        <f t="shared" si="1063"/>
        <v>1.7694988899312286E-2</v>
      </c>
      <c r="AY471" s="5">
        <f t="shared" si="1064"/>
        <v>0.27625318626663065</v>
      </c>
      <c r="AZ471" s="23">
        <f t="shared" si="1065"/>
        <v>1.1510549427776276E-2</v>
      </c>
      <c r="BA471" s="5">
        <f t="shared" si="1066"/>
        <v>360459.83906408673</v>
      </c>
      <c r="BB471" s="5" t="s">
        <v>191</v>
      </c>
      <c r="BC471" s="5">
        <f t="shared" si="1067"/>
        <v>1.6702752855009072E-2</v>
      </c>
      <c r="BD471" s="5">
        <f t="shared" si="1068"/>
        <v>215.77844513250361</v>
      </c>
      <c r="BE471" s="5">
        <f t="shared" si="1069"/>
        <v>23.437480698869603</v>
      </c>
      <c r="BF471" s="5">
        <f t="shared" si="1070"/>
        <v>-2.202811800930122E-3</v>
      </c>
      <c r="BG471" s="5">
        <f t="shared" si="1071"/>
        <v>23.435277887068672</v>
      </c>
      <c r="BH471" s="19">
        <f t="shared" si="1072"/>
        <v>0.13921773787928282</v>
      </c>
      <c r="BI471">
        <f t="shared" si="1073"/>
        <v>15.07719881638574</v>
      </c>
      <c r="BJ471">
        <f t="shared" si="1074"/>
        <v>22.498198816385742</v>
      </c>
      <c r="BK471">
        <f t="shared" si="1075"/>
        <v>98.095604527646827</v>
      </c>
      <c r="BL471" s="5">
        <f t="shared" si="1076"/>
        <v>1.7120912807416941</v>
      </c>
      <c r="BM471">
        <f t="shared" si="1077"/>
        <v>239.37737771813929</v>
      </c>
      <c r="BN471" s="5">
        <f t="shared" si="1078"/>
        <v>15.958491847875953</v>
      </c>
      <c r="BO471" s="5">
        <f t="shared" si="1079"/>
        <v>15</v>
      </c>
      <c r="BP471" s="5">
        <f t="shared" si="1080"/>
        <v>57</v>
      </c>
      <c r="BQ471" s="5">
        <f t="shared" si="1081"/>
        <v>30</v>
      </c>
      <c r="BR471">
        <f t="shared" si="1082"/>
        <v>-17.686081046168525</v>
      </c>
      <c r="BS471" s="5" t="str">
        <f t="shared" si="1083"/>
        <v>NEGATIF</v>
      </c>
      <c r="BT471" s="5">
        <f t="shared" si="1019"/>
        <v>-0.308680346030204</v>
      </c>
      <c r="BU471" s="5">
        <f t="shared" si="1020"/>
        <v>17</v>
      </c>
      <c r="BV471" s="5">
        <f t="shared" si="1021"/>
        <v>-2082</v>
      </c>
      <c r="BW471" s="5">
        <f t="shared" si="1022"/>
        <v>50</v>
      </c>
      <c r="BX471" s="5" t="str">
        <f t="shared" si="1023"/>
        <v>NEGATIF</v>
      </c>
      <c r="BY471">
        <f t="shared" si="1084"/>
        <v>73.177925488633264</v>
      </c>
      <c r="BZ471" s="5">
        <f t="shared" si="1085"/>
        <v>253.17792548863326</v>
      </c>
      <c r="CA471">
        <f t="shared" si="1086"/>
        <v>-9.7998588432894174</v>
      </c>
      <c r="CB471" s="5" t="str">
        <f t="shared" si="1087"/>
        <v>NEGATIF</v>
      </c>
      <c r="CC471" s="5">
        <f t="shared" si="1088"/>
        <v>9</v>
      </c>
      <c r="CD471" s="5">
        <f t="shared" si="1089"/>
        <v>47</v>
      </c>
      <c r="CE471" s="5">
        <f t="shared" si="1090"/>
        <v>59</v>
      </c>
      <c r="CF471" s="5"/>
      <c r="CG471">
        <f t="shared" si="1091"/>
        <v>4.1779233959716411</v>
      </c>
      <c r="CH471">
        <f t="shared" si="1092"/>
        <v>0.40902276024916817</v>
      </c>
      <c r="CI471">
        <f t="shared" si="1093"/>
        <v>0.40906120656789619</v>
      </c>
    </row>
    <row r="472" spans="1:87">
      <c r="A472">
        <f t="shared" ref="A472:F472" si="1191">A178</f>
        <v>7.0027777777777782</v>
      </c>
      <c r="B472">
        <f t="shared" si="1191"/>
        <v>111.315</v>
      </c>
      <c r="C472">
        <f t="shared" si="1191"/>
        <v>7</v>
      </c>
      <c r="D472">
        <f t="shared" si="1191"/>
        <v>2013</v>
      </c>
      <c r="E472">
        <f t="shared" si="1191"/>
        <v>12</v>
      </c>
      <c r="F472">
        <f t="shared" si="1191"/>
        <v>3</v>
      </c>
      <c r="G472">
        <f t="shared" si="1025"/>
        <v>0.12222152900771403</v>
      </c>
      <c r="H472" s="5">
        <f t="shared" ref="H472:J472" si="1192">H178</f>
        <v>17</v>
      </c>
      <c r="I472" s="5">
        <f t="shared" si="1192"/>
        <v>30</v>
      </c>
      <c r="J472" s="5">
        <f t="shared" si="1192"/>
        <v>17.5</v>
      </c>
      <c r="K472" s="5"/>
      <c r="L472" s="5">
        <f t="shared" ref="L472:M472" si="1193">L178</f>
        <v>20</v>
      </c>
      <c r="M472" s="5">
        <f t="shared" si="1193"/>
        <v>-13</v>
      </c>
      <c r="N472" s="5">
        <f t="shared" si="1028"/>
        <v>2456629.9375</v>
      </c>
      <c r="O472" s="5">
        <f t="shared" si="1029"/>
        <v>7.9270719030230497E-4</v>
      </c>
      <c r="P472" s="5">
        <f t="shared" si="1030"/>
        <v>2456629.9382927073</v>
      </c>
      <c r="Q472" s="5">
        <f t="shared" si="1031"/>
        <v>0.1392180230720689</v>
      </c>
      <c r="R472" s="5">
        <f t="shared" si="1032"/>
        <v>239.82151131566843</v>
      </c>
      <c r="S472" s="5">
        <f t="shared" si="1033"/>
        <v>329.63437004672596</v>
      </c>
      <c r="T472" s="5">
        <f t="shared" si="1034"/>
        <v>4.1856749895672518</v>
      </c>
      <c r="U472" s="5">
        <f t="shared" si="1035"/>
        <v>5.7532050850527421</v>
      </c>
      <c r="V472" s="5">
        <f t="shared" si="1036"/>
        <v>215.77357441934248</v>
      </c>
      <c r="W472" s="5">
        <f t="shared" si="1037"/>
        <v>3.7659593124145383</v>
      </c>
      <c r="X472" s="5">
        <f t="shared" si="1038"/>
        <v>252.42188925422306</v>
      </c>
      <c r="Y472" s="5">
        <f t="shared" si="1039"/>
        <v>4.4055930715906859</v>
      </c>
      <c r="Z472" s="5">
        <f t="shared" si="1040"/>
        <v>329.24257347256207</v>
      </c>
      <c r="AA472" s="5">
        <f t="shared" si="1041"/>
        <v>5.7463669448355486</v>
      </c>
      <c r="AB472" s="5">
        <f t="shared" si="1042"/>
        <v>-12185.708014517408</v>
      </c>
      <c r="AC472" s="5">
        <f t="shared" si="1043"/>
        <v>-6.2966629056011154</v>
      </c>
      <c r="AD472" s="5">
        <f t="shared" si="1044"/>
        <v>-238.4663298347333</v>
      </c>
      <c r="AE472" s="5">
        <f t="shared" si="1045"/>
        <v>-390.6581441518461</v>
      </c>
      <c r="AF472" s="5">
        <f t="shared" si="1046"/>
        <v>-183.43564462428279</v>
      </c>
      <c r="AG472" s="5">
        <f t="shared" si="1047"/>
        <v>488.65202779741452</v>
      </c>
      <c r="AH472" s="5">
        <f t="shared" si="1048"/>
        <v>-12515.912768236458</v>
      </c>
      <c r="AI472" s="5">
        <f t="shared" si="1049"/>
        <v>-3.4766424356212382</v>
      </c>
      <c r="AJ472" s="5">
        <f t="shared" si="1050"/>
        <v>236.34486888004719</v>
      </c>
      <c r="AK472" s="5">
        <f t="shared" si="1051"/>
        <v>4.1249961321511064</v>
      </c>
      <c r="AL472" s="5">
        <f t="shared" si="1052"/>
        <v>236</v>
      </c>
      <c r="AM472" s="5">
        <f t="shared" si="1053"/>
        <v>20</v>
      </c>
      <c r="AN472" s="5">
        <f t="shared" si="1054"/>
        <v>41</v>
      </c>
      <c r="AO472" s="5"/>
      <c r="AP472" s="5">
        <f t="shared" si="1055"/>
        <v>1.7078721472804046</v>
      </c>
      <c r="AQ472" s="5">
        <f t="shared" si="1056"/>
        <v>2.9807992173148581E-2</v>
      </c>
      <c r="AR472" s="5" t="str">
        <f t="shared" si="1057"/>
        <v>POSITIF</v>
      </c>
      <c r="AS472" s="5">
        <f t="shared" si="1058"/>
        <v>1</v>
      </c>
      <c r="AT472" s="5">
        <f t="shared" si="1059"/>
        <v>42</v>
      </c>
      <c r="AU472" s="5">
        <f t="shared" si="1060"/>
        <v>28</v>
      </c>
      <c r="AV472" s="5">
        <f t="shared" si="1061"/>
        <v>1.0139247675595109</v>
      </c>
      <c r="AW472" s="23">
        <f t="shared" si="1062"/>
        <v>4.224686531497962E-2</v>
      </c>
      <c r="AX472" s="5">
        <f t="shared" si="1063"/>
        <v>1.7696325561431657E-2</v>
      </c>
      <c r="AY472" s="5">
        <f t="shared" si="1064"/>
        <v>0.27627405214499401</v>
      </c>
      <c r="AZ472" s="23">
        <f t="shared" si="1065"/>
        <v>1.1511418839374751E-2</v>
      </c>
      <c r="BA472" s="5">
        <f t="shared" si="1066"/>
        <v>360432.61517963896</v>
      </c>
      <c r="BB472" s="5" t="s">
        <v>191</v>
      </c>
      <c r="BC472" s="5">
        <f t="shared" si="1067"/>
        <v>1.6702752843030973E-2</v>
      </c>
      <c r="BD472" s="5">
        <f t="shared" si="1068"/>
        <v>215.77789353079496</v>
      </c>
      <c r="BE472" s="5">
        <f t="shared" si="1069"/>
        <v>23.437480695160907</v>
      </c>
      <c r="BF472" s="5">
        <f t="shared" si="1070"/>
        <v>-2.2028588662939318E-3</v>
      </c>
      <c r="BG472" s="5">
        <f t="shared" si="1071"/>
        <v>23.435277836294613</v>
      </c>
      <c r="BH472" s="19">
        <f t="shared" si="1072"/>
        <v>0.1392180230720689</v>
      </c>
      <c r="BI472">
        <f t="shared" si="1073"/>
        <v>15.327883294271306</v>
      </c>
      <c r="BJ472">
        <f t="shared" si="1074"/>
        <v>22.748883294271305</v>
      </c>
      <c r="BK472">
        <f t="shared" si="1075"/>
        <v>101.8587041655493</v>
      </c>
      <c r="BL472" s="5">
        <f t="shared" si="1076"/>
        <v>1.7777697595036985</v>
      </c>
      <c r="BM472">
        <f t="shared" si="1077"/>
        <v>239.37454524852029</v>
      </c>
      <c r="BN472" s="5">
        <f t="shared" si="1078"/>
        <v>15.958303016568019</v>
      </c>
      <c r="BO472" s="5">
        <f t="shared" si="1079"/>
        <v>15</v>
      </c>
      <c r="BP472" s="5">
        <f t="shared" si="1080"/>
        <v>57</v>
      </c>
      <c r="BQ472" s="5">
        <f t="shared" si="1081"/>
        <v>29</v>
      </c>
      <c r="BR472">
        <f t="shared" si="1082"/>
        <v>-17.671517613143969</v>
      </c>
      <c r="BS472" s="5" t="str">
        <f t="shared" si="1083"/>
        <v>NEGATIF</v>
      </c>
      <c r="BT472" s="5">
        <f t="shared" si="1019"/>
        <v>-0.30842616617353186</v>
      </c>
      <c r="BU472" s="5">
        <f t="shared" si="1020"/>
        <v>17</v>
      </c>
      <c r="BV472" s="5">
        <f t="shared" si="1021"/>
        <v>-2081</v>
      </c>
      <c r="BW472" s="5">
        <f t="shared" si="1022"/>
        <v>42</v>
      </c>
      <c r="BX472" s="5" t="str">
        <f t="shared" si="1023"/>
        <v>NEGATIF</v>
      </c>
      <c r="BY472">
        <f t="shared" si="1084"/>
        <v>73.431614933544878</v>
      </c>
      <c r="BZ472" s="5">
        <f t="shared" si="1085"/>
        <v>253.43161493354489</v>
      </c>
      <c r="CA472">
        <f t="shared" si="1086"/>
        <v>-13.376591905169516</v>
      </c>
      <c r="CB472" s="5" t="str">
        <f t="shared" si="1087"/>
        <v>NEGATIF</v>
      </c>
      <c r="CC472" s="5">
        <f t="shared" si="1088"/>
        <v>13</v>
      </c>
      <c r="CD472" s="5">
        <f t="shared" si="1089"/>
        <v>22</v>
      </c>
      <c r="CE472" s="5">
        <f t="shared" si="1090"/>
        <v>35</v>
      </c>
      <c r="CF472" s="5"/>
      <c r="CG472">
        <f t="shared" si="1091"/>
        <v>4.1778739600508272</v>
      </c>
      <c r="CH472">
        <f t="shared" si="1092"/>
        <v>0.40902275936299365</v>
      </c>
      <c r="CI472">
        <f t="shared" si="1093"/>
        <v>0.40906120650316724</v>
      </c>
    </row>
    <row r="473" spans="1:87">
      <c r="A473">
        <f t="shared" ref="A473:F473" si="1194">A179</f>
        <v>7.0027777777777782</v>
      </c>
      <c r="B473">
        <f t="shared" si="1194"/>
        <v>111.315</v>
      </c>
      <c r="C473">
        <f t="shared" si="1194"/>
        <v>7</v>
      </c>
      <c r="D473">
        <f t="shared" si="1194"/>
        <v>2013</v>
      </c>
      <c r="E473">
        <f t="shared" si="1194"/>
        <v>12</v>
      </c>
      <c r="F473">
        <f t="shared" si="1194"/>
        <v>3</v>
      </c>
      <c r="G473">
        <f t="shared" si="1025"/>
        <v>0.12222152900771403</v>
      </c>
      <c r="H473" s="5">
        <f t="shared" ref="H473:J473" si="1195">H179</f>
        <v>17</v>
      </c>
      <c r="I473" s="5">
        <f t="shared" si="1195"/>
        <v>45</v>
      </c>
      <c r="J473" s="5">
        <f t="shared" si="1195"/>
        <v>17.75</v>
      </c>
      <c r="K473" s="5"/>
      <c r="L473" s="5">
        <f t="shared" ref="L473:M473" si="1196">L179</f>
        <v>20</v>
      </c>
      <c r="M473" s="5">
        <f t="shared" si="1196"/>
        <v>-13</v>
      </c>
      <c r="N473" s="5">
        <f t="shared" si="1028"/>
        <v>2456629.947916667</v>
      </c>
      <c r="O473" s="5">
        <f t="shared" si="1029"/>
        <v>7.9270719030230497E-4</v>
      </c>
      <c r="P473" s="5">
        <f t="shared" si="1030"/>
        <v>2456629.9487093743</v>
      </c>
      <c r="Q473" s="5">
        <f t="shared" si="1031"/>
        <v>0.13921830826486772</v>
      </c>
      <c r="R473" s="5">
        <f t="shared" si="1032"/>
        <v>239.82151131566843</v>
      </c>
      <c r="S473" s="5">
        <f t="shared" si="1033"/>
        <v>329.7704637220595</v>
      </c>
      <c r="T473" s="5">
        <f t="shared" si="1034"/>
        <v>4.1856749895672518</v>
      </c>
      <c r="U473" s="5">
        <f t="shared" si="1035"/>
        <v>5.7555803677784532</v>
      </c>
      <c r="V473" s="5">
        <f t="shared" si="1036"/>
        <v>215.77302281597218</v>
      </c>
      <c r="W473" s="5">
        <f t="shared" si="1037"/>
        <v>3.7659496851195615</v>
      </c>
      <c r="X473" s="5">
        <f t="shared" si="1038"/>
        <v>252.43215641429379</v>
      </c>
      <c r="Y473" s="5">
        <f t="shared" si="1039"/>
        <v>4.40577226733875</v>
      </c>
      <c r="Z473" s="5">
        <f t="shared" si="1040"/>
        <v>329.25284014238696</v>
      </c>
      <c r="AA473" s="5">
        <f t="shared" si="1041"/>
        <v>5.7465461320272082</v>
      </c>
      <c r="AB473" s="5">
        <f t="shared" si="1042"/>
        <v>-12139.27657571596</v>
      </c>
      <c r="AC473" s="5">
        <f t="shared" si="1043"/>
        <v>-7.5780741957800615</v>
      </c>
      <c r="AD473" s="5">
        <f t="shared" si="1044"/>
        <v>-286.83201329875135</v>
      </c>
      <c r="AE473" s="5">
        <f t="shared" si="1045"/>
        <v>-385.07457516004513</v>
      </c>
      <c r="AF473" s="5">
        <f t="shared" si="1046"/>
        <v>-184.32397947852436</v>
      </c>
      <c r="AG473" s="5">
        <f t="shared" si="1047"/>
        <v>475.99833359000445</v>
      </c>
      <c r="AH473" s="5">
        <f t="shared" si="1048"/>
        <v>-12527.086884259055</v>
      </c>
      <c r="AI473" s="5">
        <f t="shared" si="1049"/>
        <v>-3.4797463567386266</v>
      </c>
      <c r="AJ473" s="5">
        <f t="shared" si="1050"/>
        <v>236.34176495892982</v>
      </c>
      <c r="AK473" s="5">
        <f t="shared" si="1051"/>
        <v>4.1249419585078861</v>
      </c>
      <c r="AL473" s="5">
        <f t="shared" si="1052"/>
        <v>236</v>
      </c>
      <c r="AM473" s="5">
        <f t="shared" si="1053"/>
        <v>20</v>
      </c>
      <c r="AN473" s="5">
        <f t="shared" si="1054"/>
        <v>30</v>
      </c>
      <c r="AO473" s="5"/>
      <c r="AP473" s="5">
        <f t="shared" si="1055"/>
        <v>1.7090995107309357</v>
      </c>
      <c r="AQ473" s="5">
        <f t="shared" si="1056"/>
        <v>2.9829413706478985E-2</v>
      </c>
      <c r="AR473" s="5" t="str">
        <f t="shared" si="1057"/>
        <v>POSITIF</v>
      </c>
      <c r="AS473" s="5">
        <f t="shared" si="1058"/>
        <v>1</v>
      </c>
      <c r="AT473" s="5">
        <f t="shared" si="1059"/>
        <v>42</v>
      </c>
      <c r="AU473" s="5">
        <f t="shared" si="1060"/>
        <v>32</v>
      </c>
      <c r="AV473" s="5">
        <f t="shared" si="1061"/>
        <v>1.0140009960352794</v>
      </c>
      <c r="AW473" s="23">
        <f t="shared" si="1062"/>
        <v>4.2250041501469972E-2</v>
      </c>
      <c r="AX473" s="5">
        <f t="shared" si="1063"/>
        <v>1.7697655999317594E-2</v>
      </c>
      <c r="AY473" s="5">
        <f t="shared" si="1064"/>
        <v>0.27629482085990631</v>
      </c>
      <c r="AZ473" s="23">
        <f t="shared" si="1065"/>
        <v>1.1512284202496096E-2</v>
      </c>
      <c r="BA473" s="5">
        <f t="shared" si="1066"/>
        <v>360405.52214840415</v>
      </c>
      <c r="BB473" s="5" t="s">
        <v>191</v>
      </c>
      <c r="BC473" s="5">
        <f t="shared" si="1067"/>
        <v>1.6702752831052877E-2</v>
      </c>
      <c r="BD473" s="5">
        <f t="shared" si="1068"/>
        <v>215.77734192906163</v>
      </c>
      <c r="BE473" s="5">
        <f t="shared" si="1069"/>
        <v>23.437480691452212</v>
      </c>
      <c r="BF473" s="5">
        <f t="shared" si="1070"/>
        <v>-2.2029059148404094E-3</v>
      </c>
      <c r="BG473" s="5">
        <f t="shared" si="1071"/>
        <v>23.435277785537373</v>
      </c>
      <c r="BH473" s="19">
        <f t="shared" si="1072"/>
        <v>0.13921830826486772</v>
      </c>
      <c r="BI473">
        <f t="shared" si="1073"/>
        <v>15.578567783363784</v>
      </c>
      <c r="BJ473">
        <f t="shared" si="1074"/>
        <v>22.999567783363783</v>
      </c>
      <c r="BK473">
        <f t="shared" si="1075"/>
        <v>105.62175424436961</v>
      </c>
      <c r="BL473" s="5">
        <f t="shared" si="1076"/>
        <v>1.8434473732965451</v>
      </c>
      <c r="BM473">
        <f t="shared" si="1077"/>
        <v>239.37176250608712</v>
      </c>
      <c r="BN473" s="5">
        <f t="shared" si="1078"/>
        <v>15.958117500405809</v>
      </c>
      <c r="BO473" s="5">
        <f t="shared" si="1079"/>
        <v>15</v>
      </c>
      <c r="BP473" s="5">
        <f t="shared" si="1080"/>
        <v>57</v>
      </c>
      <c r="BQ473" s="5">
        <f t="shared" si="1081"/>
        <v>29</v>
      </c>
      <c r="BR473">
        <f t="shared" si="1082"/>
        <v>-17.669605779665275</v>
      </c>
      <c r="BS473" s="5" t="str">
        <f t="shared" si="1083"/>
        <v>NEGATIF</v>
      </c>
      <c r="BT473" s="5">
        <f t="shared" si="1019"/>
        <v>-0.30839279838457878</v>
      </c>
      <c r="BU473" s="5">
        <f t="shared" si="1020"/>
        <v>17</v>
      </c>
      <c r="BV473" s="5">
        <f t="shared" si="1021"/>
        <v>-2081</v>
      </c>
      <c r="BW473" s="5">
        <f t="shared" si="1022"/>
        <v>49</v>
      </c>
      <c r="BX473" s="5" t="str">
        <f t="shared" si="1023"/>
        <v>NEGATIF</v>
      </c>
      <c r="BY473">
        <f t="shared" si="1084"/>
        <v>73.605187566307109</v>
      </c>
      <c r="BZ473" s="5">
        <f t="shared" si="1085"/>
        <v>253.60518756630711</v>
      </c>
      <c r="CA473">
        <f t="shared" si="1086"/>
        <v>-16.958118896712779</v>
      </c>
      <c r="CB473" s="5" t="str">
        <f t="shared" si="1087"/>
        <v>NEGATIF</v>
      </c>
      <c r="CC473" s="5">
        <f t="shared" si="1088"/>
        <v>16</v>
      </c>
      <c r="CD473" s="5">
        <f t="shared" si="1089"/>
        <v>57</v>
      </c>
      <c r="CE473" s="5">
        <f t="shared" si="1090"/>
        <v>29</v>
      </c>
      <c r="CF473" s="5"/>
      <c r="CG473">
        <f t="shared" si="1091"/>
        <v>4.1778253920331334</v>
      </c>
      <c r="CH473">
        <f t="shared" si="1092"/>
        <v>0.40902275847711272</v>
      </c>
      <c r="CI473">
        <f t="shared" si="1093"/>
        <v>0.4090612064384383</v>
      </c>
    </row>
    <row r="474" spans="1:87">
      <c r="A474">
        <f t="shared" ref="A474:F474" si="1197">A180</f>
        <v>7.0027777777777782</v>
      </c>
      <c r="B474">
        <f t="shared" si="1197"/>
        <v>111.315</v>
      </c>
      <c r="C474">
        <f t="shared" si="1197"/>
        <v>7</v>
      </c>
      <c r="D474">
        <f t="shared" si="1197"/>
        <v>2013</v>
      </c>
      <c r="E474">
        <f t="shared" si="1197"/>
        <v>12</v>
      </c>
      <c r="F474">
        <f t="shared" si="1197"/>
        <v>3</v>
      </c>
      <c r="G474">
        <f t="shared" si="1025"/>
        <v>0.12222152900771403</v>
      </c>
      <c r="H474" s="5">
        <f>H180</f>
        <v>18</v>
      </c>
      <c r="I474" s="5">
        <f>I180</f>
        <v>0</v>
      </c>
      <c r="J474" s="5">
        <f>J180</f>
        <v>18</v>
      </c>
      <c r="K474" s="5"/>
      <c r="L474" s="5">
        <f>L180</f>
        <v>20</v>
      </c>
      <c r="M474" s="5">
        <f>M180</f>
        <v>-13</v>
      </c>
      <c r="N474" s="5">
        <f t="shared" si="1028"/>
        <v>2456629.9583333335</v>
      </c>
      <c r="O474" s="5">
        <f t="shared" si="1029"/>
        <v>7.9270719030230497E-4</v>
      </c>
      <c r="P474" s="5">
        <f t="shared" si="1030"/>
        <v>2456629.9591260408</v>
      </c>
      <c r="Q474" s="5">
        <f t="shared" si="1031"/>
        <v>0.13921859345765381</v>
      </c>
      <c r="R474" s="5">
        <f t="shared" si="1032"/>
        <v>239.82151131566843</v>
      </c>
      <c r="S474" s="5">
        <f t="shared" si="1033"/>
        <v>329.9065573913249</v>
      </c>
      <c r="T474" s="5">
        <f t="shared" si="1034"/>
        <v>4.1856749895672518</v>
      </c>
      <c r="U474" s="5">
        <f t="shared" si="1035"/>
        <v>5.7579556503982543</v>
      </c>
      <c r="V474" s="5">
        <f t="shared" si="1036"/>
        <v>215.77247121262656</v>
      </c>
      <c r="W474" s="5">
        <f t="shared" si="1037"/>
        <v>3.7659400578250151</v>
      </c>
      <c r="X474" s="5">
        <f t="shared" si="1038"/>
        <v>252.44242357390613</v>
      </c>
      <c r="Y474" s="5">
        <f t="shared" si="1039"/>
        <v>4.4059514630788126</v>
      </c>
      <c r="Z474" s="5">
        <f t="shared" si="1040"/>
        <v>329.26310681175255</v>
      </c>
      <c r="AA474" s="5">
        <f t="shared" si="1041"/>
        <v>5.7467253192108512</v>
      </c>
      <c r="AB474" s="5">
        <f t="shared" si="1042"/>
        <v>-12092.780829289029</v>
      </c>
      <c r="AC474" s="5">
        <f t="shared" si="1043"/>
        <v>-8.8586865963447075</v>
      </c>
      <c r="AD474" s="5">
        <f t="shared" si="1044"/>
        <v>-335.07675376141424</v>
      </c>
      <c r="AE474" s="5">
        <f t="shared" si="1045"/>
        <v>-379.45041818062941</v>
      </c>
      <c r="AF474" s="5">
        <f t="shared" si="1046"/>
        <v>-185.21550684472808</v>
      </c>
      <c r="AG474" s="5">
        <f t="shared" si="1047"/>
        <v>463.3406313934023</v>
      </c>
      <c r="AH474" s="5">
        <f t="shared" si="1048"/>
        <v>-12538.041563278743</v>
      </c>
      <c r="AI474" s="5">
        <f t="shared" si="1049"/>
        <v>-3.4827893231329838</v>
      </c>
      <c r="AJ474" s="5">
        <f t="shared" si="1050"/>
        <v>236.33872199253545</v>
      </c>
      <c r="AK474" s="5">
        <f t="shared" si="1051"/>
        <v>4.1248888487252771</v>
      </c>
      <c r="AL474" s="5">
        <f t="shared" si="1052"/>
        <v>236</v>
      </c>
      <c r="AM474" s="5">
        <f t="shared" si="1053"/>
        <v>20</v>
      </c>
      <c r="AN474" s="5">
        <f t="shared" si="1054"/>
        <v>19</v>
      </c>
      <c r="AO474" s="5"/>
      <c r="AP474" s="5">
        <f t="shared" si="1055"/>
        <v>1.7069981586268792</v>
      </c>
      <c r="AQ474" s="5">
        <f t="shared" si="1056"/>
        <v>2.9792738193519491E-2</v>
      </c>
      <c r="AR474" s="5" t="str">
        <f t="shared" si="1057"/>
        <v>POSITIF</v>
      </c>
      <c r="AS474" s="5">
        <f t="shared" si="1058"/>
        <v>1</v>
      </c>
      <c r="AT474" s="5">
        <f t="shared" si="1059"/>
        <v>42</v>
      </c>
      <c r="AU474" s="5">
        <f t="shared" si="1060"/>
        <v>25</v>
      </c>
      <c r="AV474" s="5">
        <f t="shared" si="1061"/>
        <v>1.0140768672487288</v>
      </c>
      <c r="AW474" s="23">
        <f t="shared" si="1062"/>
        <v>4.2253202802030369E-2</v>
      </c>
      <c r="AX474" s="5">
        <f t="shared" si="1063"/>
        <v>1.7698980201799767E-2</v>
      </c>
      <c r="AY474" s="5">
        <f t="shared" si="1064"/>
        <v>0.27631549223700036</v>
      </c>
      <c r="AZ474" s="23">
        <f t="shared" si="1065"/>
        <v>1.1513145509875014E-2</v>
      </c>
      <c r="BA474" s="5">
        <f t="shared" si="1066"/>
        <v>360378.5601397084</v>
      </c>
      <c r="BB474" s="5" t="s">
        <v>191</v>
      </c>
      <c r="BC474" s="5">
        <f t="shared" si="1067"/>
        <v>1.6702752819074778E-2</v>
      </c>
      <c r="BD474" s="5">
        <f t="shared" si="1068"/>
        <v>215.77679032735298</v>
      </c>
      <c r="BE474" s="5">
        <f t="shared" si="1069"/>
        <v>23.437480687743516</v>
      </c>
      <c r="BF474" s="5">
        <f t="shared" si="1070"/>
        <v>-2.2029529465611556E-3</v>
      </c>
      <c r="BG474" s="5">
        <f t="shared" si="1071"/>
        <v>23.435277734796955</v>
      </c>
      <c r="BH474" s="19">
        <f t="shared" si="1072"/>
        <v>0.13921859345765381</v>
      </c>
      <c r="BI474">
        <f t="shared" si="1073"/>
        <v>15.829252261264871</v>
      </c>
      <c r="BJ474">
        <f t="shared" si="1074"/>
        <v>23.250252261264873</v>
      </c>
      <c r="BK474">
        <f t="shared" si="1075"/>
        <v>109.38474949839953</v>
      </c>
      <c r="BL474" s="5">
        <f t="shared" si="1076"/>
        <v>1.9091240302162877</v>
      </c>
      <c r="BM474">
        <f t="shared" si="1077"/>
        <v>239.36903442057357</v>
      </c>
      <c r="BN474" s="5">
        <f t="shared" si="1078"/>
        <v>15.957935628038237</v>
      </c>
      <c r="BO474" s="5">
        <f t="shared" si="1079"/>
        <v>15</v>
      </c>
      <c r="BP474" s="5">
        <f t="shared" si="1080"/>
        <v>57</v>
      </c>
      <c r="BQ474" s="5">
        <f t="shared" si="1081"/>
        <v>28</v>
      </c>
      <c r="BR474">
        <f t="shared" si="1082"/>
        <v>-17.670946398503705</v>
      </c>
      <c r="BS474" s="5" t="str">
        <f t="shared" si="1083"/>
        <v>NEGATIF</v>
      </c>
      <c r="BT474" s="5">
        <f t="shared" si="1019"/>
        <v>-0.30841619659732361</v>
      </c>
      <c r="BU474" s="5">
        <f t="shared" si="1020"/>
        <v>17</v>
      </c>
      <c r="BV474" s="5">
        <f t="shared" si="1021"/>
        <v>-2081</v>
      </c>
      <c r="BW474" s="5">
        <f t="shared" si="1022"/>
        <v>44</v>
      </c>
      <c r="BX474" s="5" t="str">
        <f t="shared" si="1023"/>
        <v>NEGATIF</v>
      </c>
      <c r="BY474">
        <f t="shared" si="1084"/>
        <v>73.705794622731972</v>
      </c>
      <c r="BZ474" s="5">
        <f t="shared" si="1085"/>
        <v>253.70579462273196</v>
      </c>
      <c r="CA474">
        <f t="shared" si="1086"/>
        <v>-20.54224807508578</v>
      </c>
      <c r="CB474" s="5" t="str">
        <f t="shared" si="1087"/>
        <v>NEGATIF</v>
      </c>
      <c r="CC474" s="5">
        <f t="shared" si="1088"/>
        <v>20</v>
      </c>
      <c r="CD474" s="5">
        <f t="shared" si="1089"/>
        <v>32</v>
      </c>
      <c r="CE474" s="5">
        <f t="shared" si="1090"/>
        <v>32</v>
      </c>
      <c r="CF474" s="5"/>
      <c r="CG474">
        <f t="shared" si="1091"/>
        <v>4.1777777779586458</v>
      </c>
      <c r="CH474">
        <f t="shared" si="1092"/>
        <v>0.40902275759152534</v>
      </c>
      <c r="CI474">
        <f t="shared" si="1093"/>
        <v>0.40906120637370935</v>
      </c>
    </row>
    <row r="475" spans="1:87">
      <c r="A475">
        <f t="shared" ref="A475:F475" si="1198">A181</f>
        <v>7.0027777777777782</v>
      </c>
      <c r="B475">
        <f t="shared" si="1198"/>
        <v>111.315</v>
      </c>
      <c r="C475">
        <f t="shared" si="1198"/>
        <v>7</v>
      </c>
      <c r="D475">
        <f t="shared" si="1198"/>
        <v>2013</v>
      </c>
      <c r="E475">
        <f t="shared" si="1198"/>
        <v>12</v>
      </c>
      <c r="F475">
        <f t="shared" si="1198"/>
        <v>3</v>
      </c>
      <c r="G475">
        <f t="shared" si="1025"/>
        <v>0.12222152900771403</v>
      </c>
      <c r="H475" s="5">
        <f t="shared" ref="H475:J475" si="1199">H181</f>
        <v>18</v>
      </c>
      <c r="I475" s="5">
        <f t="shared" si="1199"/>
        <v>15</v>
      </c>
      <c r="J475" s="5">
        <f t="shared" si="1199"/>
        <v>18.25</v>
      </c>
      <c r="K475" s="5"/>
      <c r="L475" s="5">
        <f t="shared" ref="L475:M475" si="1200">L181</f>
        <v>20</v>
      </c>
      <c r="M475" s="5">
        <f t="shared" si="1200"/>
        <v>-13</v>
      </c>
      <c r="N475" s="5">
        <f t="shared" si="1028"/>
        <v>2456629.96875</v>
      </c>
      <c r="O475" s="5">
        <f t="shared" si="1029"/>
        <v>7.9270719030230497E-4</v>
      </c>
      <c r="P475" s="5">
        <f t="shared" si="1030"/>
        <v>2456629.9695427073</v>
      </c>
      <c r="Q475" s="5">
        <f t="shared" si="1031"/>
        <v>0.13921887865043989</v>
      </c>
      <c r="R475" s="5">
        <f t="shared" si="1032"/>
        <v>239.82151131566843</v>
      </c>
      <c r="S475" s="5">
        <f t="shared" si="1033"/>
        <v>330.04265106059029</v>
      </c>
      <c r="T475" s="5">
        <f t="shared" si="1034"/>
        <v>4.1856749895672518</v>
      </c>
      <c r="U475" s="5">
        <f t="shared" si="1035"/>
        <v>5.7603309330180554</v>
      </c>
      <c r="V475" s="5">
        <f t="shared" si="1036"/>
        <v>215.77191960928087</v>
      </c>
      <c r="W475" s="5">
        <f t="shared" si="1037"/>
        <v>3.7659304305304677</v>
      </c>
      <c r="X475" s="5">
        <f t="shared" si="1038"/>
        <v>252.45269073351847</v>
      </c>
      <c r="Y475" s="5">
        <f t="shared" si="1039"/>
        <v>4.406130658818876</v>
      </c>
      <c r="Z475" s="5">
        <f t="shared" si="1040"/>
        <v>329.27337348111814</v>
      </c>
      <c r="AA475" s="5">
        <f t="shared" si="1041"/>
        <v>5.7469045063944941</v>
      </c>
      <c r="AB475" s="5">
        <f t="shared" si="1042"/>
        <v>-12046.221035495129</v>
      </c>
      <c r="AC475" s="5">
        <f t="shared" si="1043"/>
        <v>-10.13836517050528</v>
      </c>
      <c r="AD475" s="5">
        <f t="shared" si="1044"/>
        <v>-383.18021130563267</v>
      </c>
      <c r="AE475" s="5">
        <f t="shared" si="1045"/>
        <v>-373.78626577097288</v>
      </c>
      <c r="AF475" s="5">
        <f t="shared" si="1046"/>
        <v>-186.11020363062653</v>
      </c>
      <c r="AG475" s="5">
        <f t="shared" si="1047"/>
        <v>450.67901657361779</v>
      </c>
      <c r="AH475" s="5">
        <f t="shared" si="1048"/>
        <v>-12548.757064799249</v>
      </c>
      <c r="AI475" s="5">
        <f t="shared" si="1049"/>
        <v>-3.4857658513331247</v>
      </c>
      <c r="AJ475" s="5">
        <f t="shared" si="1050"/>
        <v>236.3357454643353</v>
      </c>
      <c r="AK475" s="5">
        <f t="shared" si="1051"/>
        <v>4.1248368985079056</v>
      </c>
      <c r="AL475" s="5">
        <f t="shared" si="1052"/>
        <v>236</v>
      </c>
      <c r="AM475" s="5">
        <f t="shared" si="1053"/>
        <v>20</v>
      </c>
      <c r="AN475" s="5">
        <f t="shared" si="1054"/>
        <v>8</v>
      </c>
      <c r="AO475" s="5"/>
      <c r="AP475" s="5">
        <f t="shared" si="1055"/>
        <v>1.7087991599346601</v>
      </c>
      <c r="AQ475" s="5">
        <f t="shared" si="1056"/>
        <v>2.9824171596172989E-2</v>
      </c>
      <c r="AR475" s="5" t="str">
        <f t="shared" si="1057"/>
        <v>POSITIF</v>
      </c>
      <c r="AS475" s="5">
        <f t="shared" si="1058"/>
        <v>1</v>
      </c>
      <c r="AT475" s="5">
        <f t="shared" si="1059"/>
        <v>42</v>
      </c>
      <c r="AU475" s="5">
        <f t="shared" si="1060"/>
        <v>31</v>
      </c>
      <c r="AV475" s="5">
        <f t="shared" si="1061"/>
        <v>1.0141523805727108</v>
      </c>
      <c r="AW475" s="23">
        <f t="shared" si="1062"/>
        <v>4.2256349190529618E-2</v>
      </c>
      <c r="AX475" s="5">
        <f t="shared" si="1063"/>
        <v>1.7700298157932382E-2</v>
      </c>
      <c r="AY475" s="5">
        <f t="shared" si="1064"/>
        <v>0.27633606610541378</v>
      </c>
      <c r="AZ475" s="23">
        <f t="shared" si="1065"/>
        <v>1.151400275439224E-2</v>
      </c>
      <c r="BA475" s="5">
        <f t="shared" si="1066"/>
        <v>360351.72931846487</v>
      </c>
      <c r="BB475" s="5" t="s">
        <v>191</v>
      </c>
      <c r="BC475" s="5">
        <f t="shared" si="1067"/>
        <v>1.6702752807096682E-2</v>
      </c>
      <c r="BD475" s="5">
        <f t="shared" si="1068"/>
        <v>215.77623872564433</v>
      </c>
      <c r="BE475" s="5">
        <f t="shared" si="1069"/>
        <v>23.437480684034821</v>
      </c>
      <c r="BF475" s="5">
        <f t="shared" si="1070"/>
        <v>-2.2029999614540784E-3</v>
      </c>
      <c r="BG475" s="5">
        <f t="shared" si="1071"/>
        <v>23.435277684073366</v>
      </c>
      <c r="BH475" s="19">
        <f t="shared" si="1072"/>
        <v>0.13921887865043989</v>
      </c>
      <c r="BI475">
        <f t="shared" si="1073"/>
        <v>16.079936739165955</v>
      </c>
      <c r="BJ475">
        <f t="shared" si="1074"/>
        <v>23.500936739165954</v>
      </c>
      <c r="BK475">
        <f t="shared" si="1075"/>
        <v>113.14768518005582</v>
      </c>
      <c r="BL475" s="5">
        <f t="shared" si="1076"/>
        <v>1.9747996474019671</v>
      </c>
      <c r="BM475">
        <f t="shared" si="1077"/>
        <v>239.3663659074335</v>
      </c>
      <c r="BN475" s="5">
        <f t="shared" si="1078"/>
        <v>15.957757727162234</v>
      </c>
      <c r="BO475" s="5">
        <f t="shared" si="1079"/>
        <v>15</v>
      </c>
      <c r="BP475" s="5">
        <f t="shared" si="1080"/>
        <v>57</v>
      </c>
      <c r="BQ475" s="5">
        <f t="shared" si="1081"/>
        <v>27</v>
      </c>
      <c r="BR475">
        <f t="shared" si="1082"/>
        <v>-17.668505853121093</v>
      </c>
      <c r="BS475" s="5" t="str">
        <f t="shared" si="1083"/>
        <v>NEGATIF</v>
      </c>
      <c r="BT475" s="5">
        <f t="shared" si="1019"/>
        <v>-0.30837360104485273</v>
      </c>
      <c r="BU475" s="5">
        <f t="shared" si="1020"/>
        <v>17</v>
      </c>
      <c r="BV475" s="5">
        <f t="shared" si="1021"/>
        <v>-2081</v>
      </c>
      <c r="BW475" s="5">
        <f t="shared" si="1022"/>
        <v>53</v>
      </c>
      <c r="BX475" s="5" t="str">
        <f t="shared" si="1023"/>
        <v>NEGATIF</v>
      </c>
      <c r="BY475">
        <f t="shared" si="1084"/>
        <v>73.737098694050061</v>
      </c>
      <c r="BZ475" s="5">
        <f t="shared" si="1085"/>
        <v>253.73709869405008</v>
      </c>
      <c r="CA475">
        <f t="shared" si="1086"/>
        <v>-24.127480523265387</v>
      </c>
      <c r="CB475" s="5" t="str">
        <f t="shared" si="1087"/>
        <v>NEGATIF</v>
      </c>
      <c r="CC475" s="5">
        <f t="shared" si="1088"/>
        <v>24</v>
      </c>
      <c r="CD475" s="5">
        <f t="shared" si="1089"/>
        <v>7</v>
      </c>
      <c r="CE475" s="5">
        <f t="shared" si="1090"/>
        <v>38</v>
      </c>
      <c r="CF475" s="5"/>
      <c r="CG475">
        <f t="shared" si="1091"/>
        <v>4.1777312036182188</v>
      </c>
      <c r="CH475">
        <f t="shared" si="1092"/>
        <v>0.40902275670623173</v>
      </c>
      <c r="CI475">
        <f t="shared" si="1093"/>
        <v>0.40906120630898041</v>
      </c>
    </row>
    <row r="476" spans="1:87">
      <c r="A476">
        <f t="shared" ref="A476:F476" si="1201">A182</f>
        <v>7.0027777777777782</v>
      </c>
      <c r="B476">
        <f t="shared" si="1201"/>
        <v>111.315</v>
      </c>
      <c r="C476">
        <f t="shared" si="1201"/>
        <v>7</v>
      </c>
      <c r="D476">
        <f t="shared" si="1201"/>
        <v>2013</v>
      </c>
      <c r="E476">
        <f t="shared" si="1201"/>
        <v>12</v>
      </c>
      <c r="F476">
        <f t="shared" si="1201"/>
        <v>3</v>
      </c>
      <c r="G476">
        <f t="shared" si="1025"/>
        <v>0.12222152900771403</v>
      </c>
      <c r="H476" s="5">
        <f t="shared" ref="H476:J476" si="1202">H182</f>
        <v>18</v>
      </c>
      <c r="I476" s="5">
        <f t="shared" si="1202"/>
        <v>30</v>
      </c>
      <c r="J476" s="5">
        <f t="shared" si="1202"/>
        <v>18.5</v>
      </c>
      <c r="K476" s="5"/>
      <c r="L476" s="5">
        <f t="shared" ref="L476:M476" si="1203">L182</f>
        <v>20</v>
      </c>
      <c r="M476" s="5">
        <f t="shared" si="1203"/>
        <v>-13</v>
      </c>
      <c r="N476" s="5">
        <f t="shared" si="1028"/>
        <v>2456629.979166667</v>
      </c>
      <c r="O476" s="5">
        <f t="shared" si="1029"/>
        <v>7.9270719030230497E-4</v>
      </c>
      <c r="P476" s="5">
        <f t="shared" si="1030"/>
        <v>2456629.9799593743</v>
      </c>
      <c r="Q476" s="5">
        <f t="shared" si="1031"/>
        <v>0.13921916384323871</v>
      </c>
      <c r="R476" s="5">
        <f t="shared" si="1032"/>
        <v>239.82151131566843</v>
      </c>
      <c r="S476" s="5">
        <f t="shared" si="1033"/>
        <v>330.17874473592383</v>
      </c>
      <c r="T476" s="5">
        <f t="shared" si="1034"/>
        <v>4.1856749895672518</v>
      </c>
      <c r="U476" s="5">
        <f t="shared" si="1035"/>
        <v>5.7627062157437665</v>
      </c>
      <c r="V476" s="5">
        <f t="shared" si="1036"/>
        <v>215.77136800591057</v>
      </c>
      <c r="W476" s="5">
        <f t="shared" si="1037"/>
        <v>3.7659208032354909</v>
      </c>
      <c r="X476" s="5">
        <f t="shared" si="1038"/>
        <v>252.46295789358919</v>
      </c>
      <c r="Y476" s="5">
        <f t="shared" si="1039"/>
        <v>4.4063098545669392</v>
      </c>
      <c r="Z476" s="5">
        <f t="shared" si="1040"/>
        <v>329.28364015094303</v>
      </c>
      <c r="AA476" s="5">
        <f t="shared" si="1041"/>
        <v>5.7470836935861538</v>
      </c>
      <c r="AB476" s="5">
        <f t="shared" si="1042"/>
        <v>-11999.59745494269</v>
      </c>
      <c r="AC476" s="5">
        <f t="shared" si="1043"/>
        <v>-11.416975079743288</v>
      </c>
      <c r="AD476" s="5">
        <f t="shared" si="1044"/>
        <v>-431.1221055601099</v>
      </c>
      <c r="AE476" s="5">
        <f t="shared" si="1045"/>
        <v>-368.08271469695399</v>
      </c>
      <c r="AF476" s="5">
        <f t="shared" si="1046"/>
        <v>-187.00804666178567</v>
      </c>
      <c r="AG476" s="5">
        <f t="shared" si="1047"/>
        <v>438.01358452780721</v>
      </c>
      <c r="AH476" s="5">
        <f t="shared" si="1048"/>
        <v>-12559.213712413473</v>
      </c>
      <c r="AI476" s="5">
        <f t="shared" si="1049"/>
        <v>-3.4886704756704092</v>
      </c>
      <c r="AJ476" s="5">
        <f t="shared" si="1050"/>
        <v>236.33284083999803</v>
      </c>
      <c r="AK476" s="5">
        <f t="shared" si="1051"/>
        <v>4.1247862032496867</v>
      </c>
      <c r="AL476" s="5">
        <f t="shared" si="1052"/>
        <v>236</v>
      </c>
      <c r="AM476" s="5">
        <f t="shared" si="1053"/>
        <v>19</v>
      </c>
      <c r="AN476" s="5">
        <f t="shared" si="1054"/>
        <v>58</v>
      </c>
      <c r="AO476" s="5"/>
      <c r="AP476" s="5">
        <f t="shared" si="1055"/>
        <v>1.7074659205325349</v>
      </c>
      <c r="AQ476" s="5">
        <f t="shared" si="1056"/>
        <v>2.9800902178888585E-2</v>
      </c>
      <c r="AR476" s="5" t="str">
        <f t="shared" si="1057"/>
        <v>POSITIF</v>
      </c>
      <c r="AS476" s="5">
        <f t="shared" si="1058"/>
        <v>1</v>
      </c>
      <c r="AT476" s="5">
        <f t="shared" si="1059"/>
        <v>42</v>
      </c>
      <c r="AU476" s="5">
        <f t="shared" si="1060"/>
        <v>26</v>
      </c>
      <c r="AV476" s="5">
        <f t="shared" si="1061"/>
        <v>1.01422753538268</v>
      </c>
      <c r="AW476" s="23">
        <f t="shared" si="1062"/>
        <v>4.2259480640945001E-2</v>
      </c>
      <c r="AX476" s="5">
        <f t="shared" si="1063"/>
        <v>1.7701609856815053E-2</v>
      </c>
      <c r="AY476" s="5">
        <f t="shared" si="1064"/>
        <v>0.27635654229499296</v>
      </c>
      <c r="AZ476" s="23">
        <f t="shared" si="1065"/>
        <v>1.151485592895804E-2</v>
      </c>
      <c r="BA476" s="5">
        <f t="shared" si="1066"/>
        <v>360325.02984882466</v>
      </c>
      <c r="BB476" s="5" t="s">
        <v>191</v>
      </c>
      <c r="BC476" s="5">
        <f t="shared" si="1067"/>
        <v>1.6702752795118583E-2</v>
      </c>
      <c r="BD476" s="5">
        <f t="shared" si="1068"/>
        <v>215.77568712391107</v>
      </c>
      <c r="BE476" s="5">
        <f t="shared" si="1069"/>
        <v>23.437480680326125</v>
      </c>
      <c r="BF476" s="5">
        <f t="shared" si="1070"/>
        <v>-2.2030469595170801E-3</v>
      </c>
      <c r="BG476" s="5">
        <f t="shared" si="1071"/>
        <v>23.435277633366606</v>
      </c>
      <c r="BH476" s="19">
        <f t="shared" si="1072"/>
        <v>0.13921916384323871</v>
      </c>
      <c r="BI476">
        <f t="shared" si="1073"/>
        <v>16.330621228258437</v>
      </c>
      <c r="BJ476">
        <f t="shared" si="1074"/>
        <v>23.751621228258436</v>
      </c>
      <c r="BK476">
        <f t="shared" si="1075"/>
        <v>116.91055655776955</v>
      </c>
      <c r="BL476" s="5">
        <f t="shared" si="1076"/>
        <v>2.0404741422721271</v>
      </c>
      <c r="BM476">
        <f t="shared" si="1077"/>
        <v>239.36376186610698</v>
      </c>
      <c r="BN476" s="5">
        <f t="shared" si="1078"/>
        <v>15.957584124407132</v>
      </c>
      <c r="BO476" s="5">
        <f t="shared" si="1079"/>
        <v>15</v>
      </c>
      <c r="BP476" s="5">
        <f t="shared" si="1080"/>
        <v>57</v>
      </c>
      <c r="BQ476" s="5">
        <f t="shared" si="1081"/>
        <v>27</v>
      </c>
      <c r="BR476">
        <f t="shared" si="1082"/>
        <v>-17.669131079377706</v>
      </c>
      <c r="BS476" s="5" t="str">
        <f t="shared" si="1083"/>
        <v>NEGATIF</v>
      </c>
      <c r="BT476" s="5">
        <f t="shared" si="1019"/>
        <v>-0.30838451330160055</v>
      </c>
      <c r="BU476" s="5">
        <f t="shared" si="1020"/>
        <v>17</v>
      </c>
      <c r="BV476" s="5">
        <f t="shared" si="1021"/>
        <v>-2081</v>
      </c>
      <c r="BW476" s="5">
        <f t="shared" si="1022"/>
        <v>51</v>
      </c>
      <c r="BX476" s="5" t="str">
        <f t="shared" si="1023"/>
        <v>NEGATIF</v>
      </c>
      <c r="BY476">
        <f t="shared" si="1084"/>
        <v>73.686049536116087</v>
      </c>
      <c r="BZ476" s="5">
        <f t="shared" si="1085"/>
        <v>253.68604953611609</v>
      </c>
      <c r="CA476">
        <f t="shared" si="1086"/>
        <v>-27.712492057756037</v>
      </c>
      <c r="CB476" s="5" t="str">
        <f t="shared" si="1087"/>
        <v>NEGATIF</v>
      </c>
      <c r="CC476" s="5">
        <f t="shared" si="1088"/>
        <v>27</v>
      </c>
      <c r="CD476" s="5">
        <f t="shared" si="1089"/>
        <v>42</v>
      </c>
      <c r="CE476" s="5">
        <f t="shared" si="1090"/>
        <v>44</v>
      </c>
      <c r="CF476" s="5"/>
      <c r="CG476">
        <f t="shared" si="1091"/>
        <v>4.1776857545232131</v>
      </c>
      <c r="CH476">
        <f t="shared" si="1092"/>
        <v>0.40902275582123182</v>
      </c>
      <c r="CI476">
        <f t="shared" si="1093"/>
        <v>0.40906120624425146</v>
      </c>
    </row>
    <row r="477" spans="1:87">
      <c r="A477">
        <f t="shared" ref="A477:F477" si="1204">A183</f>
        <v>7.0027777777777782</v>
      </c>
      <c r="B477">
        <f t="shared" si="1204"/>
        <v>111.315</v>
      </c>
      <c r="C477">
        <f t="shared" si="1204"/>
        <v>7</v>
      </c>
      <c r="D477">
        <f t="shared" si="1204"/>
        <v>2013</v>
      </c>
      <c r="E477">
        <f t="shared" si="1204"/>
        <v>12</v>
      </c>
      <c r="F477">
        <f t="shared" si="1204"/>
        <v>3</v>
      </c>
      <c r="G477">
        <f t="shared" si="1025"/>
        <v>0.12222152900771403</v>
      </c>
      <c r="H477">
        <f t="shared" ref="H477:J477" si="1205">H183</f>
        <v>18</v>
      </c>
      <c r="I477">
        <f t="shared" si="1205"/>
        <v>45</v>
      </c>
      <c r="J477">
        <f t="shared" si="1205"/>
        <v>18.75</v>
      </c>
      <c r="L477">
        <f t="shared" ref="L477:M477" si="1206">L183</f>
        <v>20</v>
      </c>
      <c r="M477">
        <f t="shared" si="1206"/>
        <v>-13</v>
      </c>
      <c r="N477">
        <f t="shared" si="1028"/>
        <v>2456629.9895833335</v>
      </c>
      <c r="O477">
        <f t="shared" si="1029"/>
        <v>7.9270719030230497E-4</v>
      </c>
      <c r="P477">
        <f t="shared" si="1030"/>
        <v>2456629.9903760408</v>
      </c>
      <c r="Q477">
        <f t="shared" si="1031"/>
        <v>0.13921944903602479</v>
      </c>
      <c r="R477">
        <f t="shared" si="1032"/>
        <v>239.82151131566843</v>
      </c>
      <c r="S477">
        <f t="shared" si="1033"/>
        <v>330.31483840518922</v>
      </c>
      <c r="T477">
        <f t="shared" si="1034"/>
        <v>4.1856749895672518</v>
      </c>
      <c r="U477">
        <f t="shared" si="1035"/>
        <v>5.7650814983635676</v>
      </c>
      <c r="V477">
        <f t="shared" si="1036"/>
        <v>215.77081640256495</v>
      </c>
      <c r="W477">
        <f t="shared" si="1037"/>
        <v>3.7659111759409449</v>
      </c>
      <c r="X477">
        <f t="shared" si="1038"/>
        <v>252.47322505320153</v>
      </c>
      <c r="Y477">
        <f t="shared" si="1039"/>
        <v>4.4064890503070027</v>
      </c>
      <c r="Z477">
        <f t="shared" si="1040"/>
        <v>329.29390682030862</v>
      </c>
      <c r="AA477">
        <f t="shared" si="1041"/>
        <v>5.7472628807697967</v>
      </c>
      <c r="AB477">
        <f t="shared" si="1042"/>
        <v>-11952.910354838052</v>
      </c>
      <c r="AC477">
        <f t="shared" si="1043"/>
        <v>-12.694381426965371</v>
      </c>
      <c r="AD477">
        <f t="shared" si="1044"/>
        <v>-478.88221785850101</v>
      </c>
      <c r="AE477">
        <f t="shared" si="1045"/>
        <v>-362.34036664354994</v>
      </c>
      <c r="AF477">
        <f t="shared" si="1046"/>
        <v>-187.90901256146725</v>
      </c>
      <c r="AG477">
        <f t="shared" si="1047"/>
        <v>425.34443237881271</v>
      </c>
      <c r="AH477">
        <f t="shared" si="1048"/>
        <v>-12569.391900949722</v>
      </c>
      <c r="AI477">
        <f t="shared" si="1049"/>
        <v>-3.4914977502638118</v>
      </c>
      <c r="AJ477">
        <f t="shared" si="1050"/>
        <v>236.33001356540461</v>
      </c>
      <c r="AK477">
        <f t="shared" si="1051"/>
        <v>4.1247368579991734</v>
      </c>
      <c r="AL477">
        <f t="shared" si="1052"/>
        <v>236</v>
      </c>
      <c r="AM477">
        <f t="shared" si="1053"/>
        <v>19</v>
      </c>
      <c r="AN477">
        <f t="shared" si="1054"/>
        <v>48</v>
      </c>
      <c r="AP477">
        <f t="shared" si="1055"/>
        <v>1.6944148050167529</v>
      </c>
      <c r="AQ477">
        <f t="shared" si="1056"/>
        <v>2.9573117242080071E-2</v>
      </c>
      <c r="AR477" t="str">
        <f t="shared" si="1057"/>
        <v>POSITIF</v>
      </c>
      <c r="AS477">
        <f t="shared" si="1058"/>
        <v>1</v>
      </c>
      <c r="AT477">
        <f t="shared" si="1059"/>
        <v>41</v>
      </c>
      <c r="AU477">
        <f t="shared" si="1060"/>
        <v>39</v>
      </c>
      <c r="AV477">
        <f t="shared" si="1061"/>
        <v>1.0143023310467216</v>
      </c>
      <c r="AW477" s="4">
        <f t="shared" si="1062"/>
        <v>4.2262597126946737E-2</v>
      </c>
      <c r="AX477">
        <f t="shared" si="1063"/>
        <v>1.7702915287418793E-2</v>
      </c>
      <c r="AY477">
        <f t="shared" si="1064"/>
        <v>0.27637692063357705</v>
      </c>
      <c r="AZ477" s="4">
        <f t="shared" si="1065"/>
        <v>1.1515705026399044E-2</v>
      </c>
      <c r="BA477">
        <f t="shared" si="1066"/>
        <v>360298.46189771977</v>
      </c>
      <c r="BB477" t="s">
        <v>191</v>
      </c>
      <c r="BC477">
        <f t="shared" si="1067"/>
        <v>1.6702752783140488E-2</v>
      </c>
      <c r="BD477">
        <f t="shared" si="1068"/>
        <v>215.77513552220242</v>
      </c>
      <c r="BE477">
        <f t="shared" si="1069"/>
        <v>23.43748067661743</v>
      </c>
      <c r="BF477">
        <f t="shared" si="1070"/>
        <v>-2.2030939407417737E-3</v>
      </c>
      <c r="BG477">
        <f t="shared" si="1071"/>
        <v>23.435277582676687</v>
      </c>
      <c r="BH477" s="19">
        <f t="shared" si="1072"/>
        <v>0.13921944903602479</v>
      </c>
      <c r="BI477">
        <f t="shared" si="1073"/>
        <v>16.581305706175044</v>
      </c>
      <c r="BJ477">
        <f t="shared" si="1074"/>
        <v>2.3057061750435537E-3</v>
      </c>
      <c r="BK477">
        <f t="shared" si="1075"/>
        <v>120.67335841438144</v>
      </c>
      <c r="BL477">
        <f t="shared" si="1076"/>
        <v>2.1061474237701598</v>
      </c>
      <c r="BM477">
        <f t="shared" si="1077"/>
        <v>239.36122717824421</v>
      </c>
      <c r="BN477">
        <f t="shared" si="1078"/>
        <v>15.957415145216281</v>
      </c>
      <c r="BO477">
        <f t="shared" si="1079"/>
        <v>15</v>
      </c>
      <c r="BP477">
        <f t="shared" si="1080"/>
        <v>57</v>
      </c>
      <c r="BQ477">
        <f t="shared" si="1081"/>
        <v>26</v>
      </c>
      <c r="BR477">
        <f t="shared" si="1082"/>
        <v>-17.681173918435309</v>
      </c>
      <c r="BS477" t="str">
        <f t="shared" si="1083"/>
        <v>NEGATIF</v>
      </c>
      <c r="BT477">
        <f t="shared" si="1019"/>
        <v>-0.30859470049444349</v>
      </c>
      <c r="BU477">
        <f t="shared" si="1020"/>
        <v>17</v>
      </c>
      <c r="BV477">
        <f t="shared" si="1021"/>
        <v>-2081</v>
      </c>
      <c r="BW477">
        <f t="shared" si="1022"/>
        <v>7</v>
      </c>
      <c r="BX477" t="str">
        <f t="shared" si="1023"/>
        <v>NEGATIF</v>
      </c>
      <c r="BY477">
        <f t="shared" si="1084"/>
        <v>73.534595447571064</v>
      </c>
      <c r="BZ477">
        <f t="shared" si="1085"/>
        <v>253.53459544757106</v>
      </c>
      <c r="CA477">
        <f t="shared" si="1086"/>
        <v>-31.295202580428665</v>
      </c>
      <c r="CB477" t="str">
        <f t="shared" si="1087"/>
        <v>NEGATIF</v>
      </c>
      <c r="CC477">
        <f t="shared" si="1088"/>
        <v>31</v>
      </c>
      <c r="CD477">
        <f t="shared" si="1089"/>
        <v>17</v>
      </c>
      <c r="CE477">
        <f t="shared" si="1090"/>
        <v>42</v>
      </c>
      <c r="CG477">
        <f t="shared" si="1091"/>
        <v>4.1776415158744973</v>
      </c>
      <c r="CH477">
        <f t="shared" si="1092"/>
        <v>0.40902275493652579</v>
      </c>
      <c r="CI477">
        <f t="shared" si="1093"/>
        <v>0.40906120617952252</v>
      </c>
    </row>
    <row r="478" spans="1:87">
      <c r="A478">
        <f t="shared" ref="A478:F478" si="1207">A184</f>
        <v>7.0027777777777782</v>
      </c>
      <c r="B478">
        <f t="shared" si="1207"/>
        <v>111.315</v>
      </c>
      <c r="C478">
        <f t="shared" si="1207"/>
        <v>7</v>
      </c>
      <c r="D478">
        <f t="shared" si="1207"/>
        <v>2013</v>
      </c>
      <c r="E478">
        <f t="shared" si="1207"/>
        <v>12</v>
      </c>
      <c r="F478">
        <f t="shared" si="1207"/>
        <v>3</v>
      </c>
      <c r="G478">
        <f t="shared" si="1025"/>
        <v>0.12222152900771403</v>
      </c>
      <c r="H478">
        <f t="shared" ref="H478:J478" si="1208">H184</f>
        <v>19</v>
      </c>
      <c r="I478">
        <f t="shared" si="1208"/>
        <v>0</v>
      </c>
      <c r="J478">
        <f t="shared" si="1208"/>
        <v>19</v>
      </c>
      <c r="L478">
        <f t="shared" ref="L478:M478" si="1209">L184</f>
        <v>20</v>
      </c>
      <c r="M478">
        <f t="shared" si="1209"/>
        <v>-13</v>
      </c>
      <c r="N478">
        <f t="shared" si="1028"/>
        <v>2456630</v>
      </c>
      <c r="O478">
        <f t="shared" si="1029"/>
        <v>7.9270719030230497E-4</v>
      </c>
      <c r="P478">
        <f t="shared" si="1030"/>
        <v>2456630.0007927073</v>
      </c>
      <c r="Q478">
        <f t="shared" si="1031"/>
        <v>0.13921973422881087</v>
      </c>
      <c r="R478">
        <f t="shared" si="1032"/>
        <v>239.82151131566843</v>
      </c>
      <c r="S478">
        <f t="shared" si="1033"/>
        <v>330.45093207444006</v>
      </c>
      <c r="T478">
        <f t="shared" si="1034"/>
        <v>4.1856749895672518</v>
      </c>
      <c r="U478">
        <f t="shared" si="1035"/>
        <v>5.7674567809831148</v>
      </c>
      <c r="V478">
        <f t="shared" si="1036"/>
        <v>215.77026479921926</v>
      </c>
      <c r="W478">
        <f t="shared" si="1037"/>
        <v>3.7659015486463976</v>
      </c>
      <c r="X478">
        <f t="shared" si="1038"/>
        <v>252.48349221281387</v>
      </c>
      <c r="Y478">
        <f t="shared" si="1039"/>
        <v>4.4066682460470652</v>
      </c>
      <c r="Z478">
        <f t="shared" si="1040"/>
        <v>329.30417348967421</v>
      </c>
      <c r="AA478">
        <f t="shared" si="1041"/>
        <v>5.7474420679534406</v>
      </c>
      <c r="AB478">
        <f t="shared" si="1042"/>
        <v>-11906.159996515746</v>
      </c>
      <c r="AC478">
        <f t="shared" si="1043"/>
        <v>-13.970449613227482</v>
      </c>
      <c r="AD478">
        <f t="shared" si="1044"/>
        <v>-526.44041260644815</v>
      </c>
      <c r="AE478">
        <f t="shared" si="1045"/>
        <v>-356.55982662048882</v>
      </c>
      <c r="AF478">
        <f t="shared" si="1046"/>
        <v>-188.8130779913713</v>
      </c>
      <c r="AG478">
        <f t="shared" si="1047"/>
        <v>412.6716555865433</v>
      </c>
      <c r="AH478">
        <f t="shared" si="1048"/>
        <v>-12579.272107760737</v>
      </c>
      <c r="AI478">
        <f t="shared" si="1049"/>
        <v>-3.4942422521557601</v>
      </c>
      <c r="AJ478">
        <f t="shared" si="1050"/>
        <v>236.32726906351266</v>
      </c>
      <c r="AK478">
        <f t="shared" si="1051"/>
        <v>4.1246889574048318</v>
      </c>
      <c r="AL478">
        <f t="shared" si="1052"/>
        <v>236</v>
      </c>
      <c r="AM478">
        <f t="shared" si="1053"/>
        <v>19</v>
      </c>
      <c r="AN478">
        <f t="shared" si="1054"/>
        <v>38</v>
      </c>
      <c r="AP478">
        <f t="shared" si="1055"/>
        <v>1.698881560718124</v>
      </c>
      <c r="AQ478">
        <f t="shared" si="1056"/>
        <v>2.9651076835951227E-2</v>
      </c>
      <c r="AR478" t="str">
        <f t="shared" si="1057"/>
        <v>POSITIF</v>
      </c>
      <c r="AS478">
        <f t="shared" si="1058"/>
        <v>1</v>
      </c>
      <c r="AT478">
        <f t="shared" si="1059"/>
        <v>41</v>
      </c>
      <c r="AU478">
        <f t="shared" si="1060"/>
        <v>55</v>
      </c>
      <c r="AV478">
        <f t="shared" si="1061"/>
        <v>1.0143767669456578</v>
      </c>
      <c r="AW478" s="4">
        <f t="shared" si="1062"/>
        <v>4.2265698622735742E-2</v>
      </c>
      <c r="AX478">
        <f t="shared" si="1063"/>
        <v>1.7704214438936914E-2</v>
      </c>
      <c r="AY478">
        <f t="shared" si="1064"/>
        <v>0.27639720095247516</v>
      </c>
      <c r="AZ478" s="4">
        <f t="shared" si="1065"/>
        <v>1.1516550039686465E-2</v>
      </c>
      <c r="BA478">
        <f t="shared" si="1066"/>
        <v>360272.02562772244</v>
      </c>
      <c r="BB478" t="s">
        <v>191</v>
      </c>
      <c r="BC478">
        <f t="shared" si="1067"/>
        <v>1.6702752771162392E-2</v>
      </c>
      <c r="BD478">
        <f t="shared" si="1068"/>
        <v>215.77458392049377</v>
      </c>
      <c r="BE478">
        <f t="shared" si="1069"/>
        <v>23.437480672908734</v>
      </c>
      <c r="BF478">
        <f t="shared" si="1070"/>
        <v>-2.2031409051260723E-3</v>
      </c>
      <c r="BG478">
        <f t="shared" si="1071"/>
        <v>23.435277532003607</v>
      </c>
      <c r="BH478" s="19">
        <f t="shared" si="1072"/>
        <v>0.13921973422881087</v>
      </c>
      <c r="BI478">
        <f t="shared" si="1073"/>
        <v>16.83199018407613</v>
      </c>
      <c r="BJ478">
        <f t="shared" si="1074"/>
        <v>0.25299018407612905</v>
      </c>
      <c r="BK478">
        <f t="shared" si="1075"/>
        <v>124.43608605624271</v>
      </c>
      <c r="BL478">
        <f t="shared" si="1076"/>
        <v>2.1718194099764414</v>
      </c>
      <c r="BM478">
        <f t="shared" si="1077"/>
        <v>239.35876670489924</v>
      </c>
      <c r="BN478">
        <f t="shared" si="1078"/>
        <v>15.957251113659948</v>
      </c>
      <c r="BO478">
        <f t="shared" si="1079"/>
        <v>15</v>
      </c>
      <c r="BP478">
        <f t="shared" si="1080"/>
        <v>57</v>
      </c>
      <c r="BQ478">
        <f t="shared" si="1081"/>
        <v>26</v>
      </c>
      <c r="BR478">
        <f t="shared" si="1082"/>
        <v>-17.676193500521332</v>
      </c>
      <c r="BS478" t="str">
        <f t="shared" si="1083"/>
        <v>NEGATIF</v>
      </c>
      <c r="BT478">
        <f t="shared" si="1019"/>
        <v>-0.30850777580371924</v>
      </c>
      <c r="BU478">
        <f t="shared" si="1020"/>
        <v>17</v>
      </c>
      <c r="BV478">
        <f t="shared" si="1021"/>
        <v>-2081</v>
      </c>
      <c r="BW478">
        <f t="shared" si="1022"/>
        <v>25</v>
      </c>
      <c r="BX478" t="str">
        <f t="shared" si="1023"/>
        <v>NEGATIF</v>
      </c>
      <c r="BY478">
        <f t="shared" si="1084"/>
        <v>73.304853180478972</v>
      </c>
      <c r="BZ478">
        <f t="shared" si="1085"/>
        <v>253.30485318047897</v>
      </c>
      <c r="CA478">
        <f t="shared" si="1086"/>
        <v>-34.875009913416719</v>
      </c>
      <c r="CB478" t="str">
        <f t="shared" si="1087"/>
        <v>NEGATIF</v>
      </c>
      <c r="CC478">
        <f t="shared" si="1088"/>
        <v>34</v>
      </c>
      <c r="CD478">
        <f t="shared" si="1089"/>
        <v>52</v>
      </c>
      <c r="CE478">
        <f t="shared" si="1090"/>
        <v>30</v>
      </c>
      <c r="CG478">
        <f t="shared" si="1091"/>
        <v>4.1775985725134701</v>
      </c>
      <c r="CH478">
        <f t="shared" si="1092"/>
        <v>0.40902275405211375</v>
      </c>
      <c r="CI478">
        <f t="shared" si="1093"/>
        <v>0.40906120611479357</v>
      </c>
    </row>
    <row r="479" spans="1:87">
      <c r="A479">
        <f t="shared" ref="A479:F479" si="1210">A185</f>
        <v>7.0027777777777782</v>
      </c>
      <c r="B479">
        <f t="shared" si="1210"/>
        <v>111.315</v>
      </c>
      <c r="C479">
        <f t="shared" si="1210"/>
        <v>7</v>
      </c>
      <c r="D479">
        <f t="shared" si="1210"/>
        <v>2013</v>
      </c>
      <c r="E479">
        <f t="shared" si="1210"/>
        <v>12</v>
      </c>
      <c r="F479">
        <f t="shared" si="1210"/>
        <v>3</v>
      </c>
      <c r="G479">
        <f t="shared" si="1025"/>
        <v>0.12222152900771403</v>
      </c>
      <c r="H479">
        <f t="shared" ref="H479:J479" si="1211">H185</f>
        <v>19</v>
      </c>
      <c r="I479">
        <f t="shared" si="1211"/>
        <v>15</v>
      </c>
      <c r="J479">
        <f t="shared" si="1211"/>
        <v>19.25</v>
      </c>
      <c r="L479">
        <f t="shared" ref="L479:M479" si="1212">L185</f>
        <v>20</v>
      </c>
      <c r="M479">
        <f t="shared" si="1212"/>
        <v>-13</v>
      </c>
      <c r="N479">
        <f t="shared" si="1028"/>
        <v>2456630.010416667</v>
      </c>
      <c r="O479">
        <f t="shared" si="1029"/>
        <v>7.9270719030230497E-4</v>
      </c>
      <c r="P479">
        <f t="shared" si="1030"/>
        <v>2456630.0112093743</v>
      </c>
      <c r="Q479">
        <f t="shared" si="1031"/>
        <v>0.13922001942160969</v>
      </c>
      <c r="R479">
        <f t="shared" si="1032"/>
        <v>239.82151131566843</v>
      </c>
      <c r="S479">
        <f t="shared" si="1033"/>
        <v>330.58702574978815</v>
      </c>
      <c r="T479">
        <f t="shared" si="1034"/>
        <v>4.1856749895672518</v>
      </c>
      <c r="U479">
        <f t="shared" si="1035"/>
        <v>5.769832063709079</v>
      </c>
      <c r="V479">
        <f t="shared" si="1036"/>
        <v>215.76971319584896</v>
      </c>
      <c r="W479">
        <f t="shared" si="1037"/>
        <v>3.7658919213514208</v>
      </c>
      <c r="X479">
        <f t="shared" si="1038"/>
        <v>252.4937593728846</v>
      </c>
      <c r="Y479">
        <f t="shared" si="1039"/>
        <v>4.4068474417951293</v>
      </c>
      <c r="Z479">
        <f t="shared" si="1040"/>
        <v>329.31444015949819</v>
      </c>
      <c r="AA479">
        <f t="shared" si="1041"/>
        <v>5.7476212551450834</v>
      </c>
      <c r="AB479">
        <f t="shared" si="1042"/>
        <v>-11859.346641635932</v>
      </c>
      <c r="AC479">
        <f t="shared" si="1043"/>
        <v>-15.245045180407022</v>
      </c>
      <c r="AD479">
        <f t="shared" si="1044"/>
        <v>-573.77663931075585</v>
      </c>
      <c r="AE479">
        <f t="shared" si="1045"/>
        <v>-350.74170365675195</v>
      </c>
      <c r="AF479">
        <f t="shared" si="1046"/>
        <v>-189.72021953320274</v>
      </c>
      <c r="AG479">
        <f t="shared" si="1047"/>
        <v>399.99534963525144</v>
      </c>
      <c r="AH479">
        <f t="shared" si="1048"/>
        <v>-12588.834899681797</v>
      </c>
      <c r="AI479">
        <f t="shared" si="1049"/>
        <v>-3.4968985832449437</v>
      </c>
      <c r="AJ479">
        <f t="shared" si="1050"/>
        <v>236.32461273242347</v>
      </c>
      <c r="AK479">
        <f t="shared" si="1051"/>
        <v>4.1246425956813031</v>
      </c>
      <c r="AL479">
        <f t="shared" si="1052"/>
        <v>236</v>
      </c>
      <c r="AM479">
        <f t="shared" si="1053"/>
        <v>19</v>
      </c>
      <c r="AN479">
        <f t="shared" si="1054"/>
        <v>28</v>
      </c>
      <c r="AP479">
        <f t="shared" si="1055"/>
        <v>1.7061105136048944</v>
      </c>
      <c r="AQ479">
        <f t="shared" si="1056"/>
        <v>2.9777245865296918E-2</v>
      </c>
      <c r="AR479" t="str">
        <f t="shared" si="1057"/>
        <v>POSITIF</v>
      </c>
      <c r="AS479">
        <f t="shared" si="1058"/>
        <v>1</v>
      </c>
      <c r="AT479">
        <f t="shared" si="1059"/>
        <v>42</v>
      </c>
      <c r="AU479">
        <f t="shared" si="1060"/>
        <v>21</v>
      </c>
      <c r="AV479">
        <f t="shared" si="1061"/>
        <v>1.0144508424629686</v>
      </c>
      <c r="AW479" s="4">
        <f t="shared" si="1062"/>
        <v>4.226878510262369E-2</v>
      </c>
      <c r="AX479">
        <f t="shared" si="1063"/>
        <v>1.7705507300609102E-2</v>
      </c>
      <c r="AY479">
        <f t="shared" si="1064"/>
        <v>0.27641738308372032</v>
      </c>
      <c r="AZ479" s="4">
        <f t="shared" si="1065"/>
        <v>1.151739096182168E-2</v>
      </c>
      <c r="BA479">
        <f t="shared" si="1066"/>
        <v>360245.72120062949</v>
      </c>
      <c r="BB479" t="s">
        <v>191</v>
      </c>
      <c r="BC479">
        <f t="shared" si="1067"/>
        <v>1.6702752759184293E-2</v>
      </c>
      <c r="BD479">
        <f t="shared" si="1068"/>
        <v>215.77403231876045</v>
      </c>
      <c r="BE479">
        <f t="shared" si="1069"/>
        <v>23.437480669200038</v>
      </c>
      <c r="BF479">
        <f t="shared" si="1070"/>
        <v>-2.203187852667883E-3</v>
      </c>
      <c r="BG479">
        <f t="shared" si="1071"/>
        <v>23.43527748134737</v>
      </c>
      <c r="BH479" s="19">
        <f t="shared" si="1072"/>
        <v>0.13922001942160969</v>
      </c>
      <c r="BI479">
        <f t="shared" si="1073"/>
        <v>17.082674673184133</v>
      </c>
      <c r="BJ479">
        <f t="shared" si="1074"/>
        <v>0.50367467318413262</v>
      </c>
      <c r="BK479">
        <f t="shared" si="1075"/>
        <v>128.19873481296048</v>
      </c>
      <c r="BL479">
        <f t="shared" si="1076"/>
        <v>2.2374900193772373</v>
      </c>
      <c r="BM479">
        <f t="shared" si="1077"/>
        <v>239.35638528480149</v>
      </c>
      <c r="BN479">
        <f t="shared" si="1078"/>
        <v>15.9570923523201</v>
      </c>
      <c r="BO479">
        <f t="shared" si="1079"/>
        <v>15</v>
      </c>
      <c r="BP479">
        <f t="shared" si="1080"/>
        <v>57</v>
      </c>
      <c r="BQ479">
        <f t="shared" si="1081"/>
        <v>25</v>
      </c>
      <c r="BR479">
        <f t="shared" si="1082"/>
        <v>-17.668546267499888</v>
      </c>
      <c r="BS479" t="str">
        <f t="shared" si="1083"/>
        <v>NEGATIF</v>
      </c>
      <c r="BT479">
        <f t="shared" si="1019"/>
        <v>-0.30837430640882785</v>
      </c>
      <c r="BU479">
        <f t="shared" si="1020"/>
        <v>17</v>
      </c>
      <c r="BV479">
        <f t="shared" si="1021"/>
        <v>-2081</v>
      </c>
      <c r="BW479">
        <f t="shared" si="1022"/>
        <v>53</v>
      </c>
      <c r="BX479" t="str">
        <f t="shared" si="1023"/>
        <v>NEGATIF</v>
      </c>
      <c r="BY479">
        <f t="shared" si="1084"/>
        <v>72.966513407174929</v>
      </c>
      <c r="BZ479">
        <f t="shared" si="1085"/>
        <v>252.96651340717494</v>
      </c>
      <c r="CA479">
        <f t="shared" si="1086"/>
        <v>-38.449761218934391</v>
      </c>
      <c r="CB479" t="str">
        <f t="shared" si="1087"/>
        <v>NEGATIF</v>
      </c>
      <c r="CC479">
        <f t="shared" si="1088"/>
        <v>38</v>
      </c>
      <c r="CD479">
        <f t="shared" si="1089"/>
        <v>26</v>
      </c>
      <c r="CE479">
        <f t="shared" si="1090"/>
        <v>59</v>
      </c>
      <c r="CG479">
        <f t="shared" si="1091"/>
        <v>4.177557008891891</v>
      </c>
      <c r="CH479">
        <f t="shared" si="1092"/>
        <v>0.40902275316799563</v>
      </c>
      <c r="CI479">
        <f t="shared" si="1093"/>
        <v>0.40906120605006463</v>
      </c>
    </row>
    <row r="480" spans="1:87">
      <c r="A480">
        <f t="shared" ref="A480:F480" si="1213">A186</f>
        <v>7.0027777777777782</v>
      </c>
      <c r="B480">
        <f t="shared" si="1213"/>
        <v>111.315</v>
      </c>
      <c r="C480">
        <f t="shared" si="1213"/>
        <v>7</v>
      </c>
      <c r="D480">
        <f t="shared" si="1213"/>
        <v>2013</v>
      </c>
      <c r="E480">
        <f t="shared" si="1213"/>
        <v>12</v>
      </c>
      <c r="F480">
        <f t="shared" si="1213"/>
        <v>3</v>
      </c>
      <c r="G480">
        <f t="shared" si="1025"/>
        <v>0.12222152900771403</v>
      </c>
      <c r="H480">
        <f t="shared" ref="H480:J480" si="1214">H186</f>
        <v>19</v>
      </c>
      <c r="I480">
        <f t="shared" si="1214"/>
        <v>30</v>
      </c>
      <c r="J480">
        <f t="shared" si="1214"/>
        <v>19.5</v>
      </c>
      <c r="L480">
        <f t="shared" ref="L480:M480" si="1215">L186</f>
        <v>20</v>
      </c>
      <c r="M480">
        <f t="shared" si="1215"/>
        <v>-13</v>
      </c>
      <c r="N480">
        <f t="shared" si="1028"/>
        <v>2456630.0208333335</v>
      </c>
      <c r="O480">
        <f t="shared" si="1029"/>
        <v>7.9270719030230497E-4</v>
      </c>
      <c r="P480">
        <f t="shared" si="1030"/>
        <v>2456630.0216260408</v>
      </c>
      <c r="Q480">
        <f t="shared" si="1031"/>
        <v>0.13922030461439577</v>
      </c>
      <c r="R480">
        <f t="shared" si="1032"/>
        <v>239.82151131566843</v>
      </c>
      <c r="S480">
        <f t="shared" si="1033"/>
        <v>330.72311941905355</v>
      </c>
      <c r="T480">
        <f t="shared" si="1034"/>
        <v>4.1856749895672518</v>
      </c>
      <c r="U480">
        <f t="shared" si="1035"/>
        <v>5.7722073463288801</v>
      </c>
      <c r="V480">
        <f t="shared" si="1036"/>
        <v>215.76916159250334</v>
      </c>
      <c r="W480">
        <f t="shared" si="1037"/>
        <v>3.7658822940568748</v>
      </c>
      <c r="X480">
        <f t="shared" si="1038"/>
        <v>252.50402653249694</v>
      </c>
      <c r="Y480">
        <f t="shared" si="1039"/>
        <v>4.4070266375351919</v>
      </c>
      <c r="Z480">
        <f t="shared" si="1040"/>
        <v>329.32470682886469</v>
      </c>
      <c r="AA480">
        <f t="shared" si="1041"/>
        <v>5.7478004423287432</v>
      </c>
      <c r="AB480">
        <f t="shared" si="1042"/>
        <v>-11812.470558507544</v>
      </c>
      <c r="AC480">
        <f t="shared" si="1043"/>
        <v>-16.51803365493549</v>
      </c>
      <c r="AD480">
        <f t="shared" si="1044"/>
        <v>-620.87093473491382</v>
      </c>
      <c r="AE480">
        <f t="shared" si="1045"/>
        <v>-344.88661152230281</v>
      </c>
      <c r="AF480">
        <f t="shared" si="1046"/>
        <v>-190.63041356641179</v>
      </c>
      <c r="AG480">
        <f t="shared" si="1047"/>
        <v>387.31561174108208</v>
      </c>
      <c r="AH480">
        <f t="shared" si="1048"/>
        <v>-12598.060940245026</v>
      </c>
      <c r="AI480">
        <f t="shared" si="1049"/>
        <v>-3.499461372290285</v>
      </c>
      <c r="AJ480">
        <f t="shared" si="1050"/>
        <v>236.32204994337815</v>
      </c>
      <c r="AK480">
        <f t="shared" si="1051"/>
        <v>4.1245978665744278</v>
      </c>
      <c r="AL480">
        <f t="shared" si="1052"/>
        <v>236</v>
      </c>
      <c r="AM480">
        <f t="shared" si="1053"/>
        <v>19</v>
      </c>
      <c r="AN480">
        <f t="shared" si="1054"/>
        <v>19</v>
      </c>
      <c r="AP480">
        <f t="shared" si="1055"/>
        <v>1.6924390146314432</v>
      </c>
      <c r="AQ480">
        <f t="shared" si="1056"/>
        <v>2.953863319452717E-2</v>
      </c>
      <c r="AR480" t="str">
        <f t="shared" si="1057"/>
        <v>POSITIF</v>
      </c>
      <c r="AS480">
        <f t="shared" si="1058"/>
        <v>1</v>
      </c>
      <c r="AT480">
        <f t="shared" si="1059"/>
        <v>41</v>
      </c>
      <c r="AU480">
        <f t="shared" si="1060"/>
        <v>32</v>
      </c>
      <c r="AV480">
        <f t="shared" si="1061"/>
        <v>1.0145245569748857</v>
      </c>
      <c r="AW480" s="4">
        <f t="shared" si="1062"/>
        <v>4.227185654062024E-2</v>
      </c>
      <c r="AX480">
        <f t="shared" si="1063"/>
        <v>1.770679386154856E-2</v>
      </c>
      <c r="AY480">
        <f t="shared" si="1064"/>
        <v>0.27643746685737119</v>
      </c>
      <c r="AZ480" s="4">
        <f t="shared" si="1065"/>
        <v>1.1518227785723799E-2</v>
      </c>
      <c r="BA480">
        <f t="shared" si="1066"/>
        <v>360219.54878098</v>
      </c>
      <c r="BB480" t="s">
        <v>191</v>
      </c>
      <c r="BC480">
        <f t="shared" si="1067"/>
        <v>1.6702752747206197E-2</v>
      </c>
      <c r="BD480">
        <f t="shared" si="1068"/>
        <v>215.7734807170518</v>
      </c>
      <c r="BE480">
        <f t="shared" si="1069"/>
        <v>23.437480665491343</v>
      </c>
      <c r="BF480">
        <f t="shared" si="1070"/>
        <v>-2.203234783358828E-3</v>
      </c>
      <c r="BG480">
        <f t="shared" si="1071"/>
        <v>23.435277430707984</v>
      </c>
      <c r="BH480" s="19">
        <f t="shared" si="1072"/>
        <v>0.13922030461439577</v>
      </c>
      <c r="BI480">
        <f t="shared" si="1073"/>
        <v>17.333359151085219</v>
      </c>
      <c r="BJ480">
        <f t="shared" si="1074"/>
        <v>0.75435915108521812</v>
      </c>
      <c r="BK480">
        <f t="shared" si="1075"/>
        <v>131.9612995337138</v>
      </c>
      <c r="BL480">
        <f t="shared" si="1076"/>
        <v>2.3031591620737637</v>
      </c>
      <c r="BM480">
        <f t="shared" si="1077"/>
        <v>239.35408773256447</v>
      </c>
      <c r="BN480">
        <f t="shared" si="1078"/>
        <v>15.956939182170965</v>
      </c>
      <c r="BO480">
        <f t="shared" si="1079"/>
        <v>15</v>
      </c>
      <c r="BP480">
        <f t="shared" si="1080"/>
        <v>57</v>
      </c>
      <c r="BQ480">
        <f t="shared" si="1081"/>
        <v>24</v>
      </c>
      <c r="BR480">
        <f t="shared" si="1082"/>
        <v>-17.68125354437333</v>
      </c>
      <c r="BS480" t="str">
        <f t="shared" si="1083"/>
        <v>NEGATIF</v>
      </c>
      <c r="BT480">
        <f t="shared" si="1019"/>
        <v>-0.3085960902292319</v>
      </c>
      <c r="BU480">
        <f t="shared" si="1020"/>
        <v>17</v>
      </c>
      <c r="BV480">
        <f t="shared" si="1021"/>
        <v>-2081</v>
      </c>
      <c r="BW480">
        <f t="shared" si="1022"/>
        <v>7</v>
      </c>
      <c r="BX480" t="str">
        <f t="shared" si="1023"/>
        <v>NEGATIF</v>
      </c>
      <c r="BY480">
        <f t="shared" si="1084"/>
        <v>72.4698959755098</v>
      </c>
      <c r="BZ480">
        <f t="shared" si="1085"/>
        <v>252.46989597550981</v>
      </c>
      <c r="CA480">
        <f t="shared" si="1086"/>
        <v>-42.014591457408201</v>
      </c>
      <c r="CB480" t="str">
        <f t="shared" si="1087"/>
        <v>NEGATIF</v>
      </c>
      <c r="CC480">
        <f t="shared" si="1088"/>
        <v>42</v>
      </c>
      <c r="CD480">
        <f t="shared" si="1089"/>
        <v>0</v>
      </c>
      <c r="CE480">
        <f t="shared" si="1090"/>
        <v>52</v>
      </c>
      <c r="CG480">
        <f t="shared" si="1091"/>
        <v>4.1775169090406186</v>
      </c>
      <c r="CH480">
        <f t="shared" si="1092"/>
        <v>0.40902275228417156</v>
      </c>
      <c r="CI480">
        <f t="shared" si="1093"/>
        <v>0.40906120598533569</v>
      </c>
    </row>
    <row r="481" spans="1:87">
      <c r="A481">
        <f t="shared" ref="A481:F481" si="1216">A187</f>
        <v>7.0027777777777782</v>
      </c>
      <c r="B481">
        <f t="shared" si="1216"/>
        <v>111.315</v>
      </c>
      <c r="C481">
        <f t="shared" si="1216"/>
        <v>7</v>
      </c>
      <c r="D481">
        <f t="shared" si="1216"/>
        <v>2013</v>
      </c>
      <c r="E481">
        <f t="shared" si="1216"/>
        <v>12</v>
      </c>
      <c r="F481">
        <f t="shared" si="1216"/>
        <v>3</v>
      </c>
      <c r="G481">
        <f t="shared" si="1025"/>
        <v>0.12222152900771403</v>
      </c>
      <c r="H481">
        <f t="shared" ref="H481:J481" si="1217">H187</f>
        <v>19</v>
      </c>
      <c r="I481">
        <f t="shared" si="1217"/>
        <v>45</v>
      </c>
      <c r="J481">
        <f t="shared" si="1217"/>
        <v>19.75</v>
      </c>
      <c r="L481">
        <f t="shared" ref="L481:M481" si="1218">L187</f>
        <v>20</v>
      </c>
      <c r="M481">
        <f t="shared" si="1218"/>
        <v>-13</v>
      </c>
      <c r="N481">
        <f t="shared" si="1028"/>
        <v>2456630.03125</v>
      </c>
      <c r="O481">
        <f t="shared" si="1029"/>
        <v>7.9270719030230497E-4</v>
      </c>
      <c r="P481">
        <f t="shared" si="1030"/>
        <v>2456630.0320427073</v>
      </c>
      <c r="Q481">
        <f t="shared" si="1031"/>
        <v>0.13922058980718183</v>
      </c>
      <c r="R481">
        <f t="shared" si="1032"/>
        <v>239.82151131566843</v>
      </c>
      <c r="S481">
        <f t="shared" si="1033"/>
        <v>330.85921308828983</v>
      </c>
      <c r="T481">
        <f t="shared" si="1034"/>
        <v>4.1856749895672518</v>
      </c>
      <c r="U481">
        <f t="shared" si="1035"/>
        <v>5.7745826289481741</v>
      </c>
      <c r="V481">
        <f t="shared" si="1036"/>
        <v>215.76860998915771</v>
      </c>
      <c r="W481">
        <f t="shared" si="1037"/>
        <v>3.7658726667623283</v>
      </c>
      <c r="X481">
        <f t="shared" si="1038"/>
        <v>252.51429369210746</v>
      </c>
      <c r="Y481">
        <f t="shared" si="1039"/>
        <v>4.4072058332752233</v>
      </c>
      <c r="Z481">
        <f t="shared" si="1040"/>
        <v>329.33497349822937</v>
      </c>
      <c r="AA481">
        <f t="shared" si="1041"/>
        <v>5.7479796295123702</v>
      </c>
      <c r="AB481">
        <f t="shared" si="1042"/>
        <v>-11765.532009522913</v>
      </c>
      <c r="AC481">
        <f t="shared" si="1043"/>
        <v>-17.789280903177602</v>
      </c>
      <c r="AD481">
        <f t="shared" si="1044"/>
        <v>-667.70344398792145</v>
      </c>
      <c r="AE481">
        <f t="shared" si="1045"/>
        <v>-338.9951671074071</v>
      </c>
      <c r="AF481">
        <f t="shared" si="1046"/>
        <v>-191.54363651222658</v>
      </c>
      <c r="AG481">
        <f t="shared" si="1047"/>
        <v>374.63253745046359</v>
      </c>
      <c r="AH481">
        <f t="shared" si="1048"/>
        <v>-12606.931000583181</v>
      </c>
      <c r="AI481">
        <f t="shared" si="1049"/>
        <v>-3.5019252779397725</v>
      </c>
      <c r="AJ481">
        <f t="shared" si="1050"/>
        <v>236.31958603772867</v>
      </c>
      <c r="AK481">
        <f t="shared" si="1051"/>
        <v>4.1245548633083855</v>
      </c>
      <c r="AL481">
        <f t="shared" si="1052"/>
        <v>236</v>
      </c>
      <c r="AM481">
        <f t="shared" si="1053"/>
        <v>19</v>
      </c>
      <c r="AN481">
        <f t="shared" si="1054"/>
        <v>10</v>
      </c>
      <c r="AP481">
        <f t="shared" si="1055"/>
        <v>1.7079320662208943</v>
      </c>
      <c r="AQ481">
        <f t="shared" si="1056"/>
        <v>2.9809037955944431E-2</v>
      </c>
      <c r="AR481" t="str">
        <f t="shared" si="1057"/>
        <v>POSITIF</v>
      </c>
      <c r="AS481">
        <f t="shared" si="1058"/>
        <v>1</v>
      </c>
      <c r="AT481">
        <f t="shared" si="1059"/>
        <v>42</v>
      </c>
      <c r="AU481">
        <f t="shared" si="1060"/>
        <v>28</v>
      </c>
      <c r="AV481">
        <f t="shared" si="1061"/>
        <v>1.01459790987028</v>
      </c>
      <c r="AW481" s="4">
        <f t="shared" si="1062"/>
        <v>4.2274912911261668E-2</v>
      </c>
      <c r="AX481">
        <f t="shared" si="1063"/>
        <v>1.7708074111089059E-2</v>
      </c>
      <c r="AY481">
        <f t="shared" si="1064"/>
        <v>0.27645745210692946</v>
      </c>
      <c r="AZ481" s="4">
        <f t="shared" si="1065"/>
        <v>1.1519060504455393E-2</v>
      </c>
      <c r="BA481">
        <f t="shared" si="1066"/>
        <v>360193.50852899626</v>
      </c>
      <c r="BB481" t="s">
        <v>191</v>
      </c>
      <c r="BC481">
        <f t="shared" si="1067"/>
        <v>1.6702752735228098E-2</v>
      </c>
      <c r="BD481">
        <f t="shared" si="1068"/>
        <v>215.7729291153432</v>
      </c>
      <c r="BE481">
        <f t="shared" si="1069"/>
        <v>23.437480661782647</v>
      </c>
      <c r="BF481">
        <f t="shared" si="1070"/>
        <v>-2.2032816971968177E-3</v>
      </c>
      <c r="BG481">
        <f t="shared" si="1071"/>
        <v>23.435277380085452</v>
      </c>
      <c r="BH481" s="19">
        <f t="shared" si="1072"/>
        <v>0.13922058980718183</v>
      </c>
      <c r="BI481">
        <f t="shared" si="1073"/>
        <v>17.584043628986304</v>
      </c>
      <c r="BJ481">
        <f t="shared" si="1074"/>
        <v>1.0050436289863036</v>
      </c>
      <c r="BK481">
        <f t="shared" si="1075"/>
        <v>135.72377559881875</v>
      </c>
      <c r="BL481">
        <f t="shared" si="1076"/>
        <v>2.3688267574373256</v>
      </c>
      <c r="BM481">
        <f t="shared" si="1077"/>
        <v>239.35187883597581</v>
      </c>
      <c r="BN481">
        <f t="shared" si="1078"/>
        <v>15.956791922398388</v>
      </c>
      <c r="BO481">
        <f t="shared" si="1079"/>
        <v>15</v>
      </c>
      <c r="BP481">
        <f t="shared" si="1080"/>
        <v>57</v>
      </c>
      <c r="BQ481">
        <f t="shared" si="1081"/>
        <v>24</v>
      </c>
      <c r="BR481">
        <f t="shared" si="1082"/>
        <v>-17.665611146426151</v>
      </c>
      <c r="BS481" t="str">
        <f t="shared" si="1083"/>
        <v>NEGATIF</v>
      </c>
      <c r="BT481">
        <f t="shared" si="1019"/>
        <v>-0.30832307888214644</v>
      </c>
      <c r="BU481">
        <f t="shared" si="1020"/>
        <v>17</v>
      </c>
      <c r="BV481">
        <f t="shared" si="1021"/>
        <v>-2080</v>
      </c>
      <c r="BW481">
        <f t="shared" si="1022"/>
        <v>3</v>
      </c>
      <c r="BX481" t="str">
        <f t="shared" si="1023"/>
        <v>NEGATIF</v>
      </c>
      <c r="BY481">
        <f t="shared" si="1084"/>
        <v>71.853094422898977</v>
      </c>
      <c r="BZ481">
        <f t="shared" si="1085"/>
        <v>251.85309442289898</v>
      </c>
      <c r="CA481">
        <f t="shared" si="1086"/>
        <v>-45.571739990428853</v>
      </c>
      <c r="CB481" t="str">
        <f t="shared" si="1087"/>
        <v>NEGATIF</v>
      </c>
      <c r="CC481">
        <f t="shared" si="1088"/>
        <v>45</v>
      </c>
      <c r="CD481">
        <f t="shared" si="1089"/>
        <v>34</v>
      </c>
      <c r="CE481">
        <f t="shared" si="1090"/>
        <v>18</v>
      </c>
      <c r="CG481">
        <f t="shared" si="1091"/>
        <v>4.1774783565223101</v>
      </c>
      <c r="CH481">
        <f t="shared" si="1092"/>
        <v>0.40902275140064176</v>
      </c>
      <c r="CI481">
        <f t="shared" si="1093"/>
        <v>0.40906120592060674</v>
      </c>
    </row>
    <row r="482" spans="1:87">
      <c r="A482">
        <f t="shared" ref="A482:F482" si="1219">A188</f>
        <v>7.0027777777777782</v>
      </c>
      <c r="B482">
        <f t="shared" si="1219"/>
        <v>111.315</v>
      </c>
      <c r="C482">
        <f t="shared" si="1219"/>
        <v>7</v>
      </c>
      <c r="D482">
        <f t="shared" si="1219"/>
        <v>2013</v>
      </c>
      <c r="E482">
        <f t="shared" si="1219"/>
        <v>12</v>
      </c>
      <c r="F482">
        <f t="shared" si="1219"/>
        <v>3</v>
      </c>
      <c r="G482">
        <f t="shared" si="1025"/>
        <v>0.12222152900771403</v>
      </c>
      <c r="H482">
        <f t="shared" ref="H482:J482" si="1220">H188</f>
        <v>20</v>
      </c>
      <c r="I482">
        <f t="shared" si="1220"/>
        <v>0</v>
      </c>
      <c r="J482">
        <f t="shared" si="1220"/>
        <v>20</v>
      </c>
      <c r="L482">
        <f t="shared" ref="L482:M482" si="1221">L188</f>
        <v>20</v>
      </c>
      <c r="M482">
        <f t="shared" si="1221"/>
        <v>-13</v>
      </c>
      <c r="N482">
        <f t="shared" si="1028"/>
        <v>2456630.041666667</v>
      </c>
      <c r="O482">
        <f t="shared" si="1029"/>
        <v>7.9270719030230497E-4</v>
      </c>
      <c r="P482">
        <f t="shared" si="1030"/>
        <v>2456630.0424593743</v>
      </c>
      <c r="Q482">
        <f t="shared" si="1031"/>
        <v>0.13922087499998065</v>
      </c>
      <c r="R482">
        <f t="shared" si="1032"/>
        <v>239.82151131566843</v>
      </c>
      <c r="S482">
        <f t="shared" si="1033"/>
        <v>330.99530676363793</v>
      </c>
      <c r="T482">
        <f t="shared" si="1034"/>
        <v>4.1856749895672518</v>
      </c>
      <c r="U482">
        <f t="shared" si="1035"/>
        <v>5.7769579116741383</v>
      </c>
      <c r="V482">
        <f t="shared" si="1036"/>
        <v>215.76805838578741</v>
      </c>
      <c r="W482">
        <f t="shared" si="1037"/>
        <v>3.7658630394673516</v>
      </c>
      <c r="X482">
        <f t="shared" si="1038"/>
        <v>252.52456085217909</v>
      </c>
      <c r="Y482">
        <f t="shared" si="1039"/>
        <v>4.4073850290233025</v>
      </c>
      <c r="Z482">
        <f t="shared" si="1040"/>
        <v>329.34524016805335</v>
      </c>
      <c r="AA482">
        <f t="shared" si="1041"/>
        <v>5.7481588167040139</v>
      </c>
      <c r="AB482">
        <f t="shared" si="1042"/>
        <v>-10977.711745481021</v>
      </c>
      <c r="AC482">
        <f t="shared" si="1043"/>
        <v>-19.058652975524016</v>
      </c>
      <c r="AD482">
        <f t="shared" si="1044"/>
        <v>-714.25442254144025</v>
      </c>
      <c r="AE482">
        <f t="shared" si="1045"/>
        <v>-333.06799112437687</v>
      </c>
      <c r="AF482">
        <f t="shared" si="1046"/>
        <v>-192.4598647139336</v>
      </c>
      <c r="AG482">
        <f t="shared" si="1047"/>
        <v>361.94622232861479</v>
      </c>
      <c r="AH482">
        <f t="shared" si="1048"/>
        <v>-11874.606454507681</v>
      </c>
      <c r="AI482">
        <f t="shared" si="1049"/>
        <v>-3.2985017929188003</v>
      </c>
      <c r="AJ482">
        <f t="shared" si="1050"/>
        <v>236.52300952274962</v>
      </c>
      <c r="AK482">
        <f t="shared" si="1051"/>
        <v>4.1281052728978826</v>
      </c>
      <c r="AL482">
        <f t="shared" si="1052"/>
        <v>236</v>
      </c>
      <c r="AM482">
        <f t="shared" si="1053"/>
        <v>31</v>
      </c>
      <c r="AN482">
        <f t="shared" si="1054"/>
        <v>22</v>
      </c>
      <c r="AP482">
        <f t="shared" si="1055"/>
        <v>1.7087297771874173</v>
      </c>
      <c r="AQ482">
        <f t="shared" si="1056"/>
        <v>2.9822960638789524E-2</v>
      </c>
      <c r="AR482" t="str">
        <f t="shared" si="1057"/>
        <v>POSITIF</v>
      </c>
      <c r="AS482">
        <f t="shared" si="1058"/>
        <v>1</v>
      </c>
      <c r="AT482">
        <f t="shared" si="1059"/>
        <v>42</v>
      </c>
      <c r="AU482">
        <f t="shared" si="1060"/>
        <v>31</v>
      </c>
      <c r="AV482">
        <f t="shared" si="1061"/>
        <v>1.0146709005407193</v>
      </c>
      <c r="AW482" s="4">
        <f t="shared" si="1062"/>
        <v>4.2277954189196637E-2</v>
      </c>
      <c r="AX482">
        <f t="shared" si="1063"/>
        <v>1.7709348038611464E-2</v>
      </c>
      <c r="AY482">
        <f t="shared" si="1064"/>
        <v>0.27647733866663204</v>
      </c>
      <c r="AZ482" s="4">
        <f t="shared" si="1065"/>
        <v>1.1519889111109669E-2</v>
      </c>
      <c r="BA482">
        <f t="shared" si="1066"/>
        <v>360167.60060411633</v>
      </c>
      <c r="BB482" t="s">
        <v>191</v>
      </c>
      <c r="BC482">
        <f t="shared" si="1067"/>
        <v>1.6702752723250003E-2</v>
      </c>
      <c r="BD482">
        <f t="shared" si="1068"/>
        <v>215.77237751360994</v>
      </c>
      <c r="BE482">
        <f t="shared" si="1069"/>
        <v>23.437480658073952</v>
      </c>
      <c r="BF482">
        <f t="shared" si="1070"/>
        <v>-2.2033285941797801E-3</v>
      </c>
      <c r="BG482">
        <f t="shared" si="1071"/>
        <v>23.435277329479771</v>
      </c>
      <c r="BH482" s="19">
        <f t="shared" si="1072"/>
        <v>0.13922087499998065</v>
      </c>
      <c r="BI482">
        <f t="shared" si="1073"/>
        <v>17.834728118109826</v>
      </c>
      <c r="BJ482">
        <f t="shared" si="1074"/>
        <v>1.2557281181098254</v>
      </c>
      <c r="BK482">
        <f t="shared" si="1075"/>
        <v>139.30165270369551</v>
      </c>
      <c r="BL482">
        <f t="shared" si="1076"/>
        <v>2.4312724931491476</v>
      </c>
      <c r="BM482">
        <f t="shared" si="1077"/>
        <v>239.53426906795187</v>
      </c>
      <c r="BN482">
        <f t="shared" si="1078"/>
        <v>15.968951271196792</v>
      </c>
      <c r="BO482">
        <f t="shared" si="1079"/>
        <v>15</v>
      </c>
      <c r="BP482">
        <f t="shared" si="1080"/>
        <v>58</v>
      </c>
      <c r="BQ482">
        <f t="shared" si="1081"/>
        <v>8</v>
      </c>
      <c r="BR482">
        <f t="shared" si="1082"/>
        <v>-17.711781203879418</v>
      </c>
      <c r="BS482" t="str">
        <f t="shared" si="1083"/>
        <v>NEGATIF</v>
      </c>
      <c r="BT482">
        <f t="shared" si="1019"/>
        <v>-0.30912889840054092</v>
      </c>
      <c r="BU482">
        <f t="shared" si="1020"/>
        <v>17</v>
      </c>
      <c r="BV482">
        <f t="shared" si="1021"/>
        <v>-2083</v>
      </c>
      <c r="BW482">
        <f t="shared" si="1022"/>
        <v>17</v>
      </c>
      <c r="BX482" t="str">
        <f t="shared" si="1023"/>
        <v>NEGATIF</v>
      </c>
      <c r="BY482">
        <f t="shared" si="1084"/>
        <v>70.998050351423402</v>
      </c>
      <c r="BZ482">
        <f t="shared" si="1085"/>
        <v>250.99805035142339</v>
      </c>
      <c r="CA482">
        <f t="shared" si="1086"/>
        <v>-48.931017104426729</v>
      </c>
      <c r="CB482" t="str">
        <f t="shared" si="1087"/>
        <v>NEGATIF</v>
      </c>
      <c r="CC482">
        <f t="shared" si="1088"/>
        <v>48</v>
      </c>
      <c r="CD482">
        <f t="shared" si="1089"/>
        <v>55</v>
      </c>
      <c r="CE482">
        <f t="shared" si="1090"/>
        <v>51</v>
      </c>
      <c r="CG482">
        <f t="shared" si="1091"/>
        <v>4.1806616665937693</v>
      </c>
      <c r="CH482">
        <f t="shared" si="1092"/>
        <v>0.409022750517406</v>
      </c>
      <c r="CI482">
        <f t="shared" si="1093"/>
        <v>0.40906120585587774</v>
      </c>
    </row>
    <row r="483" spans="1:87">
      <c r="A483">
        <f t="shared" ref="A483:F483" si="1222">A189</f>
        <v>7.0027777777777782</v>
      </c>
      <c r="B483">
        <f t="shared" si="1222"/>
        <v>111.315</v>
      </c>
      <c r="C483">
        <f t="shared" si="1222"/>
        <v>7</v>
      </c>
      <c r="D483">
        <f t="shared" si="1222"/>
        <v>2013</v>
      </c>
      <c r="E483">
        <f t="shared" si="1222"/>
        <v>12</v>
      </c>
      <c r="F483">
        <f t="shared" si="1222"/>
        <v>3</v>
      </c>
      <c r="G483">
        <f t="shared" si="1025"/>
        <v>0.12222152900771403</v>
      </c>
      <c r="H483">
        <f t="shared" ref="H483:J483" si="1223">H189</f>
        <v>20</v>
      </c>
      <c r="I483">
        <f t="shared" si="1223"/>
        <v>15</v>
      </c>
      <c r="J483">
        <f t="shared" si="1223"/>
        <v>20.25</v>
      </c>
      <c r="L483">
        <f t="shared" ref="L483:M483" si="1224">L189</f>
        <v>20</v>
      </c>
      <c r="M483">
        <f t="shared" si="1224"/>
        <v>-13</v>
      </c>
      <c r="N483">
        <f t="shared" si="1028"/>
        <v>2456630.0520833335</v>
      </c>
      <c r="O483">
        <f t="shared" si="1029"/>
        <v>7.9270719030230497E-4</v>
      </c>
      <c r="P483">
        <f t="shared" si="1030"/>
        <v>2456630.0528760408</v>
      </c>
      <c r="Q483">
        <f t="shared" si="1031"/>
        <v>0.13922116019276673</v>
      </c>
      <c r="R483">
        <f t="shared" si="1032"/>
        <v>239.82151131566843</v>
      </c>
      <c r="S483">
        <f t="shared" si="1033"/>
        <v>331.13140043290332</v>
      </c>
      <c r="T483">
        <f t="shared" si="1034"/>
        <v>4.1856749895672518</v>
      </c>
      <c r="U483">
        <f t="shared" si="1035"/>
        <v>5.7793331942939394</v>
      </c>
      <c r="V483">
        <f t="shared" si="1036"/>
        <v>215.76750678244179</v>
      </c>
      <c r="W483">
        <f t="shared" si="1037"/>
        <v>3.7658534121728056</v>
      </c>
      <c r="X483">
        <f t="shared" si="1038"/>
        <v>252.53482801179052</v>
      </c>
      <c r="Y483">
        <f t="shared" si="1039"/>
        <v>4.40756422476335</v>
      </c>
      <c r="Z483">
        <f t="shared" si="1040"/>
        <v>329.35550683741894</v>
      </c>
      <c r="AA483">
        <f t="shared" si="1041"/>
        <v>5.7483380038876568</v>
      </c>
      <c r="AB483">
        <f t="shared" si="1042"/>
        <v>-11671.468571483476</v>
      </c>
      <c r="AC483">
        <f t="shared" si="1043"/>
        <v>-20.326015948937794</v>
      </c>
      <c r="AD483">
        <f t="shared" si="1044"/>
        <v>-760.50423830316197</v>
      </c>
      <c r="AE483">
        <f t="shared" si="1045"/>
        <v>-327.1057088485324</v>
      </c>
      <c r="AF483">
        <f t="shared" si="1046"/>
        <v>-193.37907431286919</v>
      </c>
      <c r="AG483">
        <f t="shared" si="1047"/>
        <v>349.25676367682786</v>
      </c>
      <c r="AH483">
        <f t="shared" si="1048"/>
        <v>-12623.526845220149</v>
      </c>
      <c r="AI483">
        <f t="shared" si="1049"/>
        <v>-3.5065352347833749</v>
      </c>
      <c r="AJ483">
        <f t="shared" si="1050"/>
        <v>236.31497608088506</v>
      </c>
      <c r="AK483">
        <f t="shared" si="1051"/>
        <v>4.1244744043830899</v>
      </c>
      <c r="AL483">
        <f t="shared" si="1052"/>
        <v>236</v>
      </c>
      <c r="AM483">
        <f t="shared" si="1053"/>
        <v>18</v>
      </c>
      <c r="AN483">
        <f t="shared" si="1054"/>
        <v>53</v>
      </c>
      <c r="AP483">
        <f t="shared" si="1055"/>
        <v>1.7079430880058217</v>
      </c>
      <c r="AQ483">
        <f t="shared" si="1056"/>
        <v>2.9809230322380861E-2</v>
      </c>
      <c r="AR483" t="str">
        <f t="shared" si="1057"/>
        <v>POSITIF</v>
      </c>
      <c r="AS483">
        <f t="shared" si="1058"/>
        <v>1</v>
      </c>
      <c r="AT483">
        <f t="shared" si="1059"/>
        <v>42</v>
      </c>
      <c r="AU483">
        <f t="shared" si="1060"/>
        <v>28</v>
      </c>
      <c r="AV483">
        <f t="shared" si="1061"/>
        <v>1.0147435283706683</v>
      </c>
      <c r="AW483" s="4">
        <f t="shared" si="1062"/>
        <v>4.2280980348777843E-2</v>
      </c>
      <c r="AX483">
        <f t="shared" si="1063"/>
        <v>1.7710615633372652E-2</v>
      </c>
      <c r="AY483">
        <f t="shared" si="1064"/>
        <v>0.27649712636878038</v>
      </c>
      <c r="AZ483" s="4">
        <f t="shared" si="1065"/>
        <v>1.1520713598699182E-2</v>
      </c>
      <c r="BA483">
        <f t="shared" si="1066"/>
        <v>360141.8251684744</v>
      </c>
      <c r="BB483" t="s">
        <v>191</v>
      </c>
      <c r="BC483">
        <f t="shared" si="1067"/>
        <v>1.6702752711271904E-2</v>
      </c>
      <c r="BD483">
        <f t="shared" si="1068"/>
        <v>215.77182591190129</v>
      </c>
      <c r="BE483">
        <f t="shared" si="1069"/>
        <v>23.437480654365256</v>
      </c>
      <c r="BF483">
        <f t="shared" si="1070"/>
        <v>-2.2033754742993342E-3</v>
      </c>
      <c r="BG483">
        <f t="shared" si="1071"/>
        <v>23.435277278890958</v>
      </c>
      <c r="BH483" s="19">
        <f t="shared" si="1072"/>
        <v>0.13922116019276673</v>
      </c>
      <c r="BI483">
        <f t="shared" si="1073"/>
        <v>18.085412596026437</v>
      </c>
      <c r="BJ483">
        <f t="shared" si="1074"/>
        <v>1.5064125960264363</v>
      </c>
      <c r="BK483">
        <f t="shared" si="1075"/>
        <v>143.24844292408307</v>
      </c>
      <c r="BL483">
        <f t="shared" si="1076"/>
        <v>2.5001569773804229</v>
      </c>
      <c r="BM483">
        <f t="shared" si="1077"/>
        <v>239.34774601631349</v>
      </c>
      <c r="BN483">
        <f t="shared" si="1078"/>
        <v>15.956516401087566</v>
      </c>
      <c r="BO483">
        <f t="shared" si="1079"/>
        <v>15</v>
      </c>
      <c r="BP483">
        <f t="shared" si="1080"/>
        <v>57</v>
      </c>
      <c r="BQ483">
        <f t="shared" si="1081"/>
        <v>23</v>
      </c>
      <c r="BR483">
        <f t="shared" si="1082"/>
        <v>-17.664533683485249</v>
      </c>
      <c r="BS483" t="str">
        <f t="shared" si="1083"/>
        <v>NEGATIF</v>
      </c>
      <c r="BT483">
        <f t="shared" si="1019"/>
        <v>-0.3083042736062595</v>
      </c>
      <c r="BU483">
        <f t="shared" si="1020"/>
        <v>17</v>
      </c>
      <c r="BV483">
        <f t="shared" si="1021"/>
        <v>-2080</v>
      </c>
      <c r="BW483">
        <f t="shared" si="1022"/>
        <v>7</v>
      </c>
      <c r="BX483" t="str">
        <f t="shared" si="1023"/>
        <v>NEGATIF</v>
      </c>
      <c r="BY483">
        <f t="shared" si="1084"/>
        <v>69.94775801279134</v>
      </c>
      <c r="BZ483">
        <f t="shared" si="1085"/>
        <v>249.94775801279133</v>
      </c>
      <c r="CA483">
        <f t="shared" si="1086"/>
        <v>-52.632462445264295</v>
      </c>
      <c r="CB483" t="str">
        <f t="shared" si="1087"/>
        <v>NEGATIF</v>
      </c>
      <c r="CC483">
        <f t="shared" si="1088"/>
        <v>52</v>
      </c>
      <c r="CD483">
        <f t="shared" si="1089"/>
        <v>37</v>
      </c>
      <c r="CE483">
        <f t="shared" si="1090"/>
        <v>56</v>
      </c>
      <c r="CG483">
        <f t="shared" si="1091"/>
        <v>4.1774062252118123</v>
      </c>
      <c r="CH483">
        <f t="shared" si="1092"/>
        <v>0.40902274963446461</v>
      </c>
      <c r="CI483">
        <f t="shared" si="1093"/>
        <v>0.4090612057911488</v>
      </c>
    </row>
    <row r="484" spans="1:87">
      <c r="A484">
        <f t="shared" ref="A484:F484" si="1225">A190</f>
        <v>7.0027777777777782</v>
      </c>
      <c r="B484">
        <f t="shared" si="1225"/>
        <v>111.315</v>
      </c>
      <c r="C484">
        <f t="shared" si="1225"/>
        <v>7</v>
      </c>
      <c r="D484">
        <f t="shared" si="1225"/>
        <v>2013</v>
      </c>
      <c r="E484">
        <f t="shared" si="1225"/>
        <v>12</v>
      </c>
      <c r="F484">
        <f t="shared" si="1225"/>
        <v>3</v>
      </c>
      <c r="G484">
        <f t="shared" si="1025"/>
        <v>0.12222152900771403</v>
      </c>
      <c r="H484">
        <f t="shared" ref="H484:J484" si="1226">H190</f>
        <v>20</v>
      </c>
      <c r="I484">
        <f t="shared" si="1226"/>
        <v>30</v>
      </c>
      <c r="J484">
        <f t="shared" si="1226"/>
        <v>20.5</v>
      </c>
      <c r="L484">
        <f t="shared" ref="L484:M484" si="1227">L190</f>
        <v>20</v>
      </c>
      <c r="M484">
        <f t="shared" si="1227"/>
        <v>-13</v>
      </c>
      <c r="N484">
        <f t="shared" si="1028"/>
        <v>2456630.0625</v>
      </c>
      <c r="O484">
        <f t="shared" si="1029"/>
        <v>7.9270719030230497E-4</v>
      </c>
      <c r="P484">
        <f t="shared" si="1030"/>
        <v>2456630.0632927073</v>
      </c>
      <c r="Q484">
        <f t="shared" si="1031"/>
        <v>0.13922144538555281</v>
      </c>
      <c r="R484">
        <f t="shared" si="1032"/>
        <v>239.82151131566843</v>
      </c>
      <c r="S484">
        <f t="shared" si="1033"/>
        <v>331.26749410215416</v>
      </c>
      <c r="T484">
        <f t="shared" si="1034"/>
        <v>4.1856749895672518</v>
      </c>
      <c r="U484">
        <f t="shared" si="1035"/>
        <v>5.7817084769134865</v>
      </c>
      <c r="V484">
        <f t="shared" si="1036"/>
        <v>215.7669551790961</v>
      </c>
      <c r="W484">
        <f t="shared" si="1037"/>
        <v>3.7658437848782582</v>
      </c>
      <c r="X484">
        <f t="shared" si="1038"/>
        <v>252.54509517140286</v>
      </c>
      <c r="Y484">
        <f t="shared" si="1039"/>
        <v>4.4077434205034134</v>
      </c>
      <c r="Z484">
        <f t="shared" si="1040"/>
        <v>329.36577350678544</v>
      </c>
      <c r="AA484">
        <f t="shared" si="1041"/>
        <v>5.7485171910713158</v>
      </c>
      <c r="AB484">
        <f t="shared" si="1042"/>
        <v>-11624.34421524842</v>
      </c>
      <c r="AC484">
        <f t="shared" si="1043"/>
        <v>-21.591236283126108</v>
      </c>
      <c r="AD484">
        <f t="shared" si="1044"/>
        <v>-806.43339243827597</v>
      </c>
      <c r="AE484">
        <f t="shared" si="1045"/>
        <v>-321.10894846135915</v>
      </c>
      <c r="AF484">
        <f t="shared" si="1046"/>
        <v>-194.30124149545873</v>
      </c>
      <c r="AG484">
        <f t="shared" si="1047"/>
        <v>336.56425711924754</v>
      </c>
      <c r="AH484">
        <f t="shared" si="1048"/>
        <v>-12631.214776807392</v>
      </c>
      <c r="AI484">
        <f t="shared" si="1049"/>
        <v>-3.5086707713353866</v>
      </c>
      <c r="AJ484">
        <f t="shared" si="1050"/>
        <v>236.31284054433306</v>
      </c>
      <c r="AK484">
        <f t="shared" si="1051"/>
        <v>4.1244371322389606</v>
      </c>
      <c r="AL484">
        <f t="shared" si="1052"/>
        <v>236</v>
      </c>
      <c r="AM484">
        <f t="shared" si="1053"/>
        <v>18</v>
      </c>
      <c r="AN484">
        <f t="shared" si="1054"/>
        <v>46</v>
      </c>
      <c r="AP484">
        <f t="shared" si="1055"/>
        <v>1.6908474477537847</v>
      </c>
      <c r="AQ484">
        <f t="shared" si="1056"/>
        <v>2.9510855112246343E-2</v>
      </c>
      <c r="AR484" t="str">
        <f t="shared" si="1057"/>
        <v>POSITIF</v>
      </c>
      <c r="AS484">
        <f t="shared" si="1058"/>
        <v>1</v>
      </c>
      <c r="AT484">
        <f t="shared" si="1059"/>
        <v>41</v>
      </c>
      <c r="AU484">
        <f t="shared" si="1060"/>
        <v>27</v>
      </c>
      <c r="AV484">
        <f t="shared" si="1061"/>
        <v>1.0148157927571242</v>
      </c>
      <c r="AW484" s="4">
        <f t="shared" si="1062"/>
        <v>4.2283991364880175E-2</v>
      </c>
      <c r="AX484">
        <f t="shared" si="1063"/>
        <v>1.7711876884848241E-2</v>
      </c>
      <c r="AY484">
        <f t="shared" si="1064"/>
        <v>0.2765168150490902</v>
      </c>
      <c r="AZ484" s="4">
        <f t="shared" si="1065"/>
        <v>1.1521533960378758E-2</v>
      </c>
      <c r="BA484">
        <f t="shared" si="1066"/>
        <v>360116.18237993249</v>
      </c>
      <c r="BB484" t="s">
        <v>191</v>
      </c>
      <c r="BC484">
        <f t="shared" si="1067"/>
        <v>1.6702752699293808E-2</v>
      </c>
      <c r="BD484">
        <f t="shared" si="1068"/>
        <v>215.77127431019264</v>
      </c>
      <c r="BE484">
        <f t="shared" si="1069"/>
        <v>23.43748065065656</v>
      </c>
      <c r="BF484">
        <f t="shared" si="1070"/>
        <v>-2.2034223375534097E-3</v>
      </c>
      <c r="BG484">
        <f t="shared" si="1071"/>
        <v>23.435277228319006</v>
      </c>
      <c r="BH484" s="19">
        <f t="shared" si="1072"/>
        <v>0.13922144538555281</v>
      </c>
      <c r="BI484">
        <f t="shared" si="1073"/>
        <v>18.336097073958566</v>
      </c>
      <c r="BJ484">
        <f t="shared" si="1074"/>
        <v>1.7570970739585654</v>
      </c>
      <c r="BK484">
        <f t="shared" si="1075"/>
        <v>147.0106245913309</v>
      </c>
      <c r="BL484">
        <f t="shared" si="1076"/>
        <v>2.5658194345320675</v>
      </c>
      <c r="BM484">
        <f t="shared" si="1077"/>
        <v>239.34583151804759</v>
      </c>
      <c r="BN484">
        <f t="shared" si="1078"/>
        <v>15.956388767869839</v>
      </c>
      <c r="BO484">
        <f t="shared" si="1079"/>
        <v>15</v>
      </c>
      <c r="BP484">
        <f t="shared" si="1080"/>
        <v>57</v>
      </c>
      <c r="BQ484">
        <f t="shared" si="1081"/>
        <v>22</v>
      </c>
      <c r="BR484">
        <f t="shared" si="1082"/>
        <v>-17.68067062952256</v>
      </c>
      <c r="BS484" t="str">
        <f t="shared" si="1083"/>
        <v>NEGATIF</v>
      </c>
      <c r="BT484">
        <f t="shared" si="1019"/>
        <v>-0.30858591644582722</v>
      </c>
      <c r="BU484">
        <f t="shared" si="1020"/>
        <v>17</v>
      </c>
      <c r="BV484">
        <f t="shared" si="1021"/>
        <v>-2081</v>
      </c>
      <c r="BW484">
        <f t="shared" si="1022"/>
        <v>9</v>
      </c>
      <c r="BX484" t="str">
        <f t="shared" si="1023"/>
        <v>NEGATIF</v>
      </c>
      <c r="BY484">
        <f t="shared" si="1084"/>
        <v>68.53166861625823</v>
      </c>
      <c r="BZ484">
        <f t="shared" si="1085"/>
        <v>248.53166861625823</v>
      </c>
      <c r="CA484">
        <f t="shared" si="1086"/>
        <v>-56.121098377867604</v>
      </c>
      <c r="CB484" t="str">
        <f t="shared" si="1087"/>
        <v>NEGATIF</v>
      </c>
      <c r="CC484">
        <f t="shared" si="1088"/>
        <v>56</v>
      </c>
      <c r="CD484">
        <f t="shared" si="1089"/>
        <v>7</v>
      </c>
      <c r="CE484">
        <f t="shared" si="1090"/>
        <v>15</v>
      </c>
      <c r="CG484">
        <f t="shared" si="1091"/>
        <v>4.177372810913548</v>
      </c>
      <c r="CH484">
        <f t="shared" si="1092"/>
        <v>0.40902274875181754</v>
      </c>
      <c r="CI484">
        <f t="shared" si="1093"/>
        <v>0.40906120572641985</v>
      </c>
    </row>
    <row r="485" spans="1:87">
      <c r="A485">
        <f t="shared" ref="A485:F485" si="1228">A191</f>
        <v>7.0027777777777782</v>
      </c>
      <c r="B485">
        <f t="shared" si="1228"/>
        <v>111.315</v>
      </c>
      <c r="C485">
        <f t="shared" si="1228"/>
        <v>7</v>
      </c>
      <c r="D485">
        <f t="shared" si="1228"/>
        <v>2013</v>
      </c>
      <c r="E485">
        <f t="shared" si="1228"/>
        <v>12</v>
      </c>
      <c r="F485">
        <f t="shared" si="1228"/>
        <v>3</v>
      </c>
      <c r="G485">
        <f t="shared" si="1025"/>
        <v>0.12222152900771403</v>
      </c>
      <c r="H485">
        <f t="shared" ref="H485:J485" si="1229">H191</f>
        <v>20</v>
      </c>
      <c r="I485">
        <f t="shared" si="1229"/>
        <v>45</v>
      </c>
      <c r="J485">
        <f t="shared" si="1229"/>
        <v>20.75</v>
      </c>
      <c r="L485">
        <f t="shared" ref="L485:M485" si="1230">L191</f>
        <v>20</v>
      </c>
      <c r="M485">
        <f t="shared" si="1230"/>
        <v>-13</v>
      </c>
      <c r="N485">
        <f t="shared" si="1028"/>
        <v>2456630.072916667</v>
      </c>
      <c r="O485">
        <f t="shared" si="1029"/>
        <v>7.9270719030230497E-4</v>
      </c>
      <c r="P485">
        <f t="shared" si="1030"/>
        <v>2456630.0737093743</v>
      </c>
      <c r="Q485">
        <f t="shared" si="1031"/>
        <v>0.13922173057835163</v>
      </c>
      <c r="R485">
        <f t="shared" si="1032"/>
        <v>239.82151131566843</v>
      </c>
      <c r="S485">
        <f t="shared" si="1033"/>
        <v>331.40358777750225</v>
      </c>
      <c r="T485">
        <f t="shared" si="1034"/>
        <v>4.1856749895672518</v>
      </c>
      <c r="U485">
        <f t="shared" si="1035"/>
        <v>5.7840837596394516</v>
      </c>
      <c r="V485">
        <f t="shared" si="1036"/>
        <v>215.7664035757258</v>
      </c>
      <c r="W485">
        <f t="shared" si="1037"/>
        <v>3.7658341575832814</v>
      </c>
      <c r="X485">
        <f t="shared" si="1038"/>
        <v>252.55536233147359</v>
      </c>
      <c r="Y485">
        <f t="shared" si="1039"/>
        <v>4.4079226162514766</v>
      </c>
      <c r="Z485">
        <f t="shared" si="1040"/>
        <v>329.37604017660942</v>
      </c>
      <c r="AA485">
        <f t="shared" si="1041"/>
        <v>5.7486963782629594</v>
      </c>
      <c r="AB485">
        <f t="shared" si="1042"/>
        <v>-11577.158452433927</v>
      </c>
      <c r="AC485">
        <f t="shared" si="1043"/>
        <v>-22.854180662827499</v>
      </c>
      <c r="AD485">
        <f t="shared" si="1044"/>
        <v>-852.02252124315555</v>
      </c>
      <c r="AE485">
        <f t="shared" si="1045"/>
        <v>-315.0783417738968</v>
      </c>
      <c r="AF485">
        <f t="shared" si="1046"/>
        <v>-195.22634237170519</v>
      </c>
      <c r="AG485">
        <f t="shared" si="1047"/>
        <v>323.86879830192362</v>
      </c>
      <c r="AH485">
        <f t="shared" si="1048"/>
        <v>-12638.471040183587</v>
      </c>
      <c r="AI485">
        <f t="shared" si="1049"/>
        <v>-3.5106864000509965</v>
      </c>
      <c r="AJ485">
        <f t="shared" si="1050"/>
        <v>236.31082491561745</v>
      </c>
      <c r="AK485">
        <f t="shared" si="1051"/>
        <v>4.1244019528813753</v>
      </c>
      <c r="AL485">
        <f t="shared" si="1052"/>
        <v>236</v>
      </c>
      <c r="AM485">
        <f t="shared" si="1053"/>
        <v>18</v>
      </c>
      <c r="AN485">
        <f t="shared" si="1054"/>
        <v>38</v>
      </c>
      <c r="AP485">
        <f t="shared" si="1055"/>
        <v>1.7078063867530684</v>
      </c>
      <c r="AQ485">
        <f t="shared" si="1056"/>
        <v>2.9806844435428716E-2</v>
      </c>
      <c r="AR485" t="str">
        <f t="shared" si="1057"/>
        <v>POSITIF</v>
      </c>
      <c r="AS485">
        <f t="shared" si="1058"/>
        <v>1</v>
      </c>
      <c r="AT485">
        <f t="shared" si="1059"/>
        <v>42</v>
      </c>
      <c r="AU485">
        <f t="shared" si="1060"/>
        <v>28</v>
      </c>
      <c r="AV485">
        <f t="shared" si="1061"/>
        <v>1.0148876930997812</v>
      </c>
      <c r="AW485" s="4">
        <f t="shared" si="1062"/>
        <v>4.2286987212490884E-2</v>
      </c>
      <c r="AX485">
        <f t="shared" si="1063"/>
        <v>1.7713131782560919E-2</v>
      </c>
      <c r="AY485">
        <f t="shared" si="1064"/>
        <v>0.27653640454401252</v>
      </c>
      <c r="AZ485" s="4">
        <f t="shared" si="1065"/>
        <v>1.1522350189333855E-2</v>
      </c>
      <c r="BA485">
        <f t="shared" si="1066"/>
        <v>360090.67239557503</v>
      </c>
      <c r="BB485" t="s">
        <v>191</v>
      </c>
      <c r="BC485">
        <f t="shared" si="1067"/>
        <v>1.6702752687315709E-2</v>
      </c>
      <c r="BD485">
        <f t="shared" si="1068"/>
        <v>215.77072270845932</v>
      </c>
      <c r="BE485">
        <f t="shared" si="1069"/>
        <v>23.437480646947865</v>
      </c>
      <c r="BF485">
        <f t="shared" si="1070"/>
        <v>-2.2034691839399189E-3</v>
      </c>
      <c r="BG485">
        <f t="shared" si="1071"/>
        <v>23.435277177763925</v>
      </c>
      <c r="BH485" s="19">
        <f t="shared" si="1072"/>
        <v>0.13922173057835163</v>
      </c>
      <c r="BI485">
        <f t="shared" si="1073"/>
        <v>18.586781563066566</v>
      </c>
      <c r="BJ485">
        <f t="shared" si="1074"/>
        <v>2.0077815630665654</v>
      </c>
      <c r="BK485">
        <f t="shared" si="1075"/>
        <v>150.77269892528278</v>
      </c>
      <c r="BL485">
        <f t="shared" si="1076"/>
        <v>2.6314800183643006</v>
      </c>
      <c r="BM485">
        <f t="shared" si="1077"/>
        <v>239.34402452071569</v>
      </c>
      <c r="BN485">
        <f t="shared" si="1078"/>
        <v>15.956268301381046</v>
      </c>
      <c r="BO485">
        <f t="shared" si="1079"/>
        <v>15</v>
      </c>
      <c r="BP485">
        <f t="shared" si="1080"/>
        <v>57</v>
      </c>
      <c r="BQ485">
        <f t="shared" si="1081"/>
        <v>22</v>
      </c>
      <c r="BR485">
        <f t="shared" si="1082"/>
        <v>-17.663705981171059</v>
      </c>
      <c r="BS485" t="str">
        <f t="shared" si="1083"/>
        <v>NEGATIF</v>
      </c>
      <c r="BT485">
        <f t="shared" si="1019"/>
        <v>-0.30828982747565048</v>
      </c>
      <c r="BU485">
        <f t="shared" si="1020"/>
        <v>17</v>
      </c>
      <c r="BV485">
        <f t="shared" si="1021"/>
        <v>-2080</v>
      </c>
      <c r="BW485">
        <f t="shared" si="1022"/>
        <v>10</v>
      </c>
      <c r="BX485" t="str">
        <f t="shared" si="1023"/>
        <v>NEGATIF</v>
      </c>
      <c r="BY485">
        <f t="shared" si="1084"/>
        <v>66.760743336117571</v>
      </c>
      <c r="BZ485">
        <f t="shared" si="1085"/>
        <v>246.76074333611757</v>
      </c>
      <c r="CA485">
        <f t="shared" si="1086"/>
        <v>-59.579869235023281</v>
      </c>
      <c r="CB485" t="str">
        <f t="shared" si="1087"/>
        <v>NEGATIF</v>
      </c>
      <c r="CC485">
        <f t="shared" si="1088"/>
        <v>59</v>
      </c>
      <c r="CD485">
        <f t="shared" si="1089"/>
        <v>34</v>
      </c>
      <c r="CE485">
        <f t="shared" si="1090"/>
        <v>47</v>
      </c>
      <c r="CG485">
        <f t="shared" si="1091"/>
        <v>4.1773412728605317</v>
      </c>
      <c r="CH485">
        <f t="shared" si="1092"/>
        <v>0.40902274786946496</v>
      </c>
      <c r="CI485">
        <f t="shared" si="1093"/>
        <v>0.40906120566169091</v>
      </c>
    </row>
    <row r="486" spans="1:87">
      <c r="A486">
        <f t="shared" ref="A486:F486" si="1231">A192</f>
        <v>7.0027777777777782</v>
      </c>
      <c r="B486">
        <f t="shared" si="1231"/>
        <v>111.315</v>
      </c>
      <c r="C486">
        <f t="shared" si="1231"/>
        <v>7</v>
      </c>
      <c r="D486">
        <f t="shared" si="1231"/>
        <v>2013</v>
      </c>
      <c r="E486">
        <f t="shared" si="1231"/>
        <v>12</v>
      </c>
      <c r="F486">
        <f t="shared" si="1231"/>
        <v>3</v>
      </c>
      <c r="G486">
        <f t="shared" si="1025"/>
        <v>0.12222152900771403</v>
      </c>
      <c r="H486">
        <f t="shared" ref="H486:J486" si="1232">H192</f>
        <v>21</v>
      </c>
      <c r="I486">
        <f t="shared" si="1232"/>
        <v>0</v>
      </c>
      <c r="J486">
        <f t="shared" si="1232"/>
        <v>21</v>
      </c>
      <c r="L486">
        <f t="shared" ref="L486:M486" si="1233">L192</f>
        <v>20</v>
      </c>
      <c r="M486">
        <f t="shared" si="1233"/>
        <v>-13</v>
      </c>
      <c r="N486">
        <f t="shared" si="1028"/>
        <v>2456630.0833333335</v>
      </c>
      <c r="O486">
        <f t="shared" si="1029"/>
        <v>7.9270719030230497E-4</v>
      </c>
      <c r="P486">
        <f t="shared" si="1030"/>
        <v>2456630.0841260408</v>
      </c>
      <c r="Q486">
        <f t="shared" si="1031"/>
        <v>0.13922201577113771</v>
      </c>
      <c r="R486">
        <f t="shared" si="1032"/>
        <v>239.82151131566843</v>
      </c>
      <c r="S486">
        <f t="shared" si="1033"/>
        <v>331.53968144676764</v>
      </c>
      <c r="T486">
        <f t="shared" si="1034"/>
        <v>4.1856749895672518</v>
      </c>
      <c r="U486">
        <f t="shared" si="1035"/>
        <v>5.7864590422592528</v>
      </c>
      <c r="V486">
        <f t="shared" si="1036"/>
        <v>215.76585197238018</v>
      </c>
      <c r="W486">
        <f t="shared" si="1037"/>
        <v>3.7658245302887354</v>
      </c>
      <c r="X486">
        <f t="shared" si="1038"/>
        <v>252.56562949108593</v>
      </c>
      <c r="Y486">
        <f t="shared" si="1039"/>
        <v>4.4081018119915401</v>
      </c>
      <c r="Z486">
        <f t="shared" si="1040"/>
        <v>329.38630684597501</v>
      </c>
      <c r="AA486">
        <f t="shared" si="1041"/>
        <v>5.7488755654466024</v>
      </c>
      <c r="AB486">
        <f t="shared" si="1042"/>
        <v>-11529.911553483411</v>
      </c>
      <c r="AC486">
        <f t="shared" si="1043"/>
        <v>-24.114715843707888</v>
      </c>
      <c r="AD486">
        <f t="shared" si="1044"/>
        <v>-897.25239828967142</v>
      </c>
      <c r="AE486">
        <f t="shared" si="1045"/>
        <v>-309.01452497161733</v>
      </c>
      <c r="AF486">
        <f t="shared" si="1046"/>
        <v>-196.15435285067122</v>
      </c>
      <c r="AG486">
        <f t="shared" si="1047"/>
        <v>311.17048460076126</v>
      </c>
      <c r="AH486">
        <f t="shared" si="1048"/>
        <v>-12645.277060838316</v>
      </c>
      <c r="AI486">
        <f t="shared" si="1049"/>
        <v>-3.5125769613439766</v>
      </c>
      <c r="AJ486">
        <f t="shared" si="1050"/>
        <v>236.30893435432446</v>
      </c>
      <c r="AK486">
        <f t="shared" si="1051"/>
        <v>4.124368956362102</v>
      </c>
      <c r="AL486">
        <f t="shared" si="1052"/>
        <v>236</v>
      </c>
      <c r="AM486">
        <f t="shared" si="1053"/>
        <v>18</v>
      </c>
      <c r="AN486">
        <f t="shared" si="1054"/>
        <v>32</v>
      </c>
      <c r="AP486">
        <f t="shared" si="1055"/>
        <v>1.6918902359223031</v>
      </c>
      <c r="AQ486">
        <f t="shared" si="1056"/>
        <v>2.9529055199187831E-2</v>
      </c>
      <c r="AR486" t="str">
        <f t="shared" si="1057"/>
        <v>POSITIF</v>
      </c>
      <c r="AS486">
        <f t="shared" si="1058"/>
        <v>1</v>
      </c>
      <c r="AT486">
        <f t="shared" si="1059"/>
        <v>41</v>
      </c>
      <c r="AU486">
        <f t="shared" si="1060"/>
        <v>30</v>
      </c>
      <c r="AV486">
        <f t="shared" si="1061"/>
        <v>1.014959228791422</v>
      </c>
      <c r="AW486" s="4">
        <f t="shared" si="1062"/>
        <v>4.2289967866309251E-2</v>
      </c>
      <c r="AX486">
        <f t="shared" si="1063"/>
        <v>1.7714380315912742E-2</v>
      </c>
      <c r="AY486">
        <f t="shared" si="1064"/>
        <v>0.27655589468811492</v>
      </c>
      <c r="AZ486" s="4">
        <f t="shared" si="1065"/>
        <v>1.1523162278671456E-2</v>
      </c>
      <c r="BA486">
        <f t="shared" si="1066"/>
        <v>360065.29537511861</v>
      </c>
      <c r="BB486" t="s">
        <v>191</v>
      </c>
      <c r="BC486">
        <f t="shared" si="1067"/>
        <v>1.6702752675337613E-2</v>
      </c>
      <c r="BD486">
        <f t="shared" si="1068"/>
        <v>215.77017110675067</v>
      </c>
      <c r="BE486">
        <f t="shared" si="1069"/>
        <v>23.437480643239169</v>
      </c>
      <c r="BF486">
        <f t="shared" si="1070"/>
        <v>-2.2035160134505059E-3</v>
      </c>
      <c r="BG486">
        <f t="shared" si="1071"/>
        <v>23.435277127225717</v>
      </c>
      <c r="BH486" s="19">
        <f t="shared" si="1072"/>
        <v>0.13922201577113771</v>
      </c>
      <c r="BI486">
        <f t="shared" si="1073"/>
        <v>18.837466040983177</v>
      </c>
      <c r="BJ486">
        <f t="shared" si="1074"/>
        <v>2.2584660409831763</v>
      </c>
      <c r="BK486">
        <f t="shared" si="1075"/>
        <v>154.53466096565751</v>
      </c>
      <c r="BL486">
        <f t="shared" si="1076"/>
        <v>2.6971386423038832</v>
      </c>
      <c r="BM486">
        <f t="shared" si="1077"/>
        <v>239.34232964909015</v>
      </c>
      <c r="BN486">
        <f t="shared" si="1078"/>
        <v>15.956155309939343</v>
      </c>
      <c r="BO486">
        <f t="shared" si="1079"/>
        <v>15</v>
      </c>
      <c r="BP486">
        <f t="shared" si="1080"/>
        <v>57</v>
      </c>
      <c r="BQ486">
        <f t="shared" si="1081"/>
        <v>22</v>
      </c>
      <c r="BR486">
        <f t="shared" si="1082"/>
        <v>-17.678752044630738</v>
      </c>
      <c r="BS486" t="str">
        <f t="shared" si="1083"/>
        <v>NEGATIF</v>
      </c>
      <c r="BT486">
        <f t="shared" si="1019"/>
        <v>-0.3085524308224859</v>
      </c>
      <c r="BU486">
        <f t="shared" si="1020"/>
        <v>17</v>
      </c>
      <c r="BV486">
        <f t="shared" si="1021"/>
        <v>-2081</v>
      </c>
      <c r="BW486">
        <f t="shared" si="1022"/>
        <v>16</v>
      </c>
      <c r="BX486" t="str">
        <f t="shared" si="1023"/>
        <v>NEGATIF</v>
      </c>
      <c r="BY486">
        <f t="shared" si="1084"/>
        <v>64.369973393353874</v>
      </c>
      <c r="BZ486">
        <f t="shared" si="1085"/>
        <v>244.36997339335386</v>
      </c>
      <c r="CA486">
        <f t="shared" si="1086"/>
        <v>-62.975818910217747</v>
      </c>
      <c r="CB486" t="str">
        <f t="shared" si="1087"/>
        <v>NEGATIF</v>
      </c>
      <c r="CC486">
        <f t="shared" si="1088"/>
        <v>62</v>
      </c>
      <c r="CD486">
        <f t="shared" si="1089"/>
        <v>58</v>
      </c>
      <c r="CE486">
        <f t="shared" si="1090"/>
        <v>32</v>
      </c>
      <c r="CG486">
        <f t="shared" si="1091"/>
        <v>4.1773116917702673</v>
      </c>
      <c r="CH486">
        <f t="shared" si="1092"/>
        <v>0.40902274698740682</v>
      </c>
      <c r="CI486">
        <f t="shared" si="1093"/>
        <v>0.40906120559696196</v>
      </c>
    </row>
    <row r="487" spans="1:87">
      <c r="A487">
        <f t="shared" ref="A487:F487" si="1234">A193</f>
        <v>7.0027777777777782</v>
      </c>
      <c r="B487">
        <f t="shared" si="1234"/>
        <v>111.315</v>
      </c>
      <c r="C487">
        <f t="shared" si="1234"/>
        <v>7</v>
      </c>
      <c r="D487">
        <f t="shared" si="1234"/>
        <v>2013</v>
      </c>
      <c r="E487">
        <f t="shared" si="1234"/>
        <v>12</v>
      </c>
      <c r="F487">
        <f t="shared" si="1234"/>
        <v>3</v>
      </c>
      <c r="G487">
        <f t="shared" si="1025"/>
        <v>0.12222152900771403</v>
      </c>
      <c r="H487">
        <f t="shared" ref="H487:J487" si="1235">H193</f>
        <v>21</v>
      </c>
      <c r="I487">
        <f t="shared" si="1235"/>
        <v>15</v>
      </c>
      <c r="J487">
        <f t="shared" si="1235"/>
        <v>21.25</v>
      </c>
      <c r="L487">
        <f t="shared" ref="L487:M487" si="1236">L193</f>
        <v>20</v>
      </c>
      <c r="M487">
        <f t="shared" si="1236"/>
        <v>-13</v>
      </c>
      <c r="N487">
        <f t="shared" si="1028"/>
        <v>2456630.09375</v>
      </c>
      <c r="O487">
        <f t="shared" si="1029"/>
        <v>7.9270719030230497E-4</v>
      </c>
      <c r="P487">
        <f t="shared" si="1030"/>
        <v>2456630.0945427073</v>
      </c>
      <c r="Q487">
        <f t="shared" si="1031"/>
        <v>0.1392223009639238</v>
      </c>
      <c r="R487">
        <f t="shared" si="1032"/>
        <v>239.82151131566843</v>
      </c>
      <c r="S487">
        <f t="shared" si="1033"/>
        <v>331.67577511601849</v>
      </c>
      <c r="T487">
        <f t="shared" si="1034"/>
        <v>4.1856749895672518</v>
      </c>
      <c r="U487">
        <f t="shared" si="1035"/>
        <v>5.7888343248787999</v>
      </c>
      <c r="V487">
        <f t="shared" si="1036"/>
        <v>215.76530036903449</v>
      </c>
      <c r="W487">
        <f t="shared" si="1037"/>
        <v>3.7658149029941881</v>
      </c>
      <c r="X487">
        <f t="shared" si="1038"/>
        <v>252.57589665069827</v>
      </c>
      <c r="Y487">
        <f t="shared" si="1039"/>
        <v>4.4082810077316026</v>
      </c>
      <c r="Z487">
        <f t="shared" si="1040"/>
        <v>329.39657351534152</v>
      </c>
      <c r="AA487">
        <f t="shared" si="1041"/>
        <v>5.7490547526302622</v>
      </c>
      <c r="AB487">
        <f t="shared" si="1042"/>
        <v>-11482.603782859664</v>
      </c>
      <c r="AC487">
        <f t="shared" si="1043"/>
        <v>-25.372709004601827</v>
      </c>
      <c r="AD487">
        <f t="shared" si="1044"/>
        <v>-942.1039547395219</v>
      </c>
      <c r="AE487">
        <f t="shared" si="1045"/>
        <v>-302.91813693343926</v>
      </c>
      <c r="AF487">
        <f t="shared" si="1046"/>
        <v>-197.08524888943819</v>
      </c>
      <c r="AG487">
        <f t="shared" si="1047"/>
        <v>298.4694117135416</v>
      </c>
      <c r="AH487">
        <f t="shared" si="1048"/>
        <v>-12651.614420713122</v>
      </c>
      <c r="AI487">
        <f t="shared" si="1049"/>
        <v>-3.5143373390869783</v>
      </c>
      <c r="AJ487">
        <f t="shared" si="1050"/>
        <v>236.30717397658145</v>
      </c>
      <c r="AK487">
        <f t="shared" si="1051"/>
        <v>4.1243382319744084</v>
      </c>
      <c r="AL487">
        <f t="shared" si="1052"/>
        <v>236</v>
      </c>
      <c r="AM487">
        <f t="shared" si="1053"/>
        <v>18</v>
      </c>
      <c r="AN487">
        <f t="shared" si="1054"/>
        <v>25</v>
      </c>
      <c r="AP487">
        <f t="shared" si="1055"/>
        <v>1.7024624648154825</v>
      </c>
      <c r="AQ487">
        <f t="shared" si="1056"/>
        <v>2.9713575402648285E-2</v>
      </c>
      <c r="AR487" t="str">
        <f t="shared" si="1057"/>
        <v>POSITIF</v>
      </c>
      <c r="AS487">
        <f t="shared" si="1058"/>
        <v>1</v>
      </c>
      <c r="AT487">
        <f t="shared" si="1059"/>
        <v>42</v>
      </c>
      <c r="AU487">
        <f t="shared" si="1060"/>
        <v>8</v>
      </c>
      <c r="AV487">
        <f t="shared" si="1061"/>
        <v>1.0150303992372327</v>
      </c>
      <c r="AW487" s="4">
        <f t="shared" si="1062"/>
        <v>4.2292933301551365E-2</v>
      </c>
      <c r="AX487">
        <f t="shared" si="1063"/>
        <v>1.7715622474522252E-2</v>
      </c>
      <c r="AY487">
        <f t="shared" si="1064"/>
        <v>0.27657528531934428</v>
      </c>
      <c r="AZ487" s="4">
        <f t="shared" si="1065"/>
        <v>1.1523970221639345E-2</v>
      </c>
      <c r="BA487">
        <f t="shared" si="1066"/>
        <v>360040.05147406127</v>
      </c>
      <c r="BB487" t="s">
        <v>191</v>
      </c>
      <c r="BC487">
        <f t="shared" si="1067"/>
        <v>1.6702752663359514E-2</v>
      </c>
      <c r="BD487">
        <f t="shared" si="1068"/>
        <v>215.76961950504202</v>
      </c>
      <c r="BE487">
        <f t="shared" si="1069"/>
        <v>23.437480639530474</v>
      </c>
      <c r="BF487">
        <f t="shared" si="1070"/>
        <v>-2.2035628260830969E-3</v>
      </c>
      <c r="BG487">
        <f t="shared" si="1071"/>
        <v>23.435277076704391</v>
      </c>
      <c r="BH487" s="19">
        <f t="shared" si="1072"/>
        <v>0.1392223009639238</v>
      </c>
      <c r="BI487">
        <f t="shared" si="1073"/>
        <v>19.088150518899784</v>
      </c>
      <c r="BJ487">
        <f t="shared" si="1074"/>
        <v>2.5091505188997836</v>
      </c>
      <c r="BK487">
        <f t="shared" si="1075"/>
        <v>158.29650629450688</v>
      </c>
      <c r="BL487">
        <f t="shared" si="1076"/>
        <v>2.762795229243074</v>
      </c>
      <c r="BM487">
        <f t="shared" si="1077"/>
        <v>239.34075148898989</v>
      </c>
      <c r="BN487">
        <f t="shared" si="1078"/>
        <v>15.956050099265992</v>
      </c>
      <c r="BO487">
        <f t="shared" si="1079"/>
        <v>15</v>
      </c>
      <c r="BP487">
        <f t="shared" si="1080"/>
        <v>57</v>
      </c>
      <c r="BQ487">
        <f t="shared" si="1081"/>
        <v>21</v>
      </c>
      <c r="BR487">
        <f t="shared" si="1082"/>
        <v>-17.668059660087952</v>
      </c>
      <c r="BS487" t="str">
        <f t="shared" si="1083"/>
        <v>NEGATIF</v>
      </c>
      <c r="BT487">
        <f t="shared" si="1019"/>
        <v>-0.30836581350732495</v>
      </c>
      <c r="BU487">
        <f t="shared" si="1020"/>
        <v>17</v>
      </c>
      <c r="BV487">
        <f t="shared" si="1021"/>
        <v>-2081</v>
      </c>
      <c r="BW487">
        <f t="shared" si="1022"/>
        <v>54</v>
      </c>
      <c r="BX487" t="str">
        <f t="shared" si="1023"/>
        <v>NEGATIF</v>
      </c>
      <c r="BY487">
        <f t="shared" si="1084"/>
        <v>61.250642049878067</v>
      </c>
      <c r="BZ487">
        <f t="shared" si="1085"/>
        <v>241.25064204987808</v>
      </c>
      <c r="CA487">
        <f t="shared" si="1086"/>
        <v>-66.302886777127867</v>
      </c>
      <c r="CB487" t="str">
        <f t="shared" si="1087"/>
        <v>NEGATIF</v>
      </c>
      <c r="CC487">
        <f t="shared" si="1088"/>
        <v>66</v>
      </c>
      <c r="CD487">
        <f t="shared" si="1089"/>
        <v>18</v>
      </c>
      <c r="CE487">
        <f t="shared" si="1090"/>
        <v>10</v>
      </c>
      <c r="CG487">
        <f t="shared" si="1091"/>
        <v>4.1772841476803944</v>
      </c>
      <c r="CH487">
        <f t="shared" si="1092"/>
        <v>0.40902274610564332</v>
      </c>
      <c r="CI487">
        <f t="shared" si="1093"/>
        <v>0.40906120553223302</v>
      </c>
    </row>
    <row r="488" spans="1:87">
      <c r="A488">
        <f t="shared" ref="A488:F488" si="1237">A194</f>
        <v>7.0027777777777782</v>
      </c>
      <c r="B488">
        <f t="shared" si="1237"/>
        <v>111.315</v>
      </c>
      <c r="C488">
        <f t="shared" si="1237"/>
        <v>7</v>
      </c>
      <c r="D488">
        <f t="shared" si="1237"/>
        <v>2013</v>
      </c>
      <c r="E488">
        <f t="shared" si="1237"/>
        <v>12</v>
      </c>
      <c r="F488">
        <f t="shared" si="1237"/>
        <v>3</v>
      </c>
      <c r="G488">
        <f t="shared" si="1025"/>
        <v>0.12222152900771403</v>
      </c>
      <c r="H488">
        <f t="shared" ref="H488:J488" si="1238">H194</f>
        <v>21</v>
      </c>
      <c r="I488">
        <f t="shared" si="1238"/>
        <v>30</v>
      </c>
      <c r="J488">
        <f t="shared" si="1238"/>
        <v>21.5</v>
      </c>
      <c r="L488">
        <f t="shared" ref="L488:M488" si="1239">L194</f>
        <v>20</v>
      </c>
      <c r="M488">
        <f t="shared" si="1239"/>
        <v>-13</v>
      </c>
      <c r="N488">
        <f t="shared" si="1028"/>
        <v>2456630.104166667</v>
      </c>
      <c r="O488">
        <f t="shared" si="1029"/>
        <v>7.9270719030230497E-4</v>
      </c>
      <c r="P488">
        <f t="shared" si="1030"/>
        <v>2456630.1049593743</v>
      </c>
      <c r="Q488">
        <f t="shared" si="1031"/>
        <v>0.13922258615672262</v>
      </c>
      <c r="R488">
        <f t="shared" si="1032"/>
        <v>239.82151131566843</v>
      </c>
      <c r="S488">
        <f t="shared" si="1033"/>
        <v>331.81186879136658</v>
      </c>
      <c r="T488">
        <f t="shared" si="1034"/>
        <v>4.1856749895672518</v>
      </c>
      <c r="U488">
        <f t="shared" si="1035"/>
        <v>5.7912096076047641</v>
      </c>
      <c r="V488">
        <f t="shared" si="1036"/>
        <v>215.76474876566419</v>
      </c>
      <c r="W488">
        <f t="shared" si="1037"/>
        <v>3.7658052756992113</v>
      </c>
      <c r="X488">
        <f t="shared" si="1038"/>
        <v>252.58616381076899</v>
      </c>
      <c r="Y488">
        <f t="shared" si="1039"/>
        <v>4.4084602034796667</v>
      </c>
      <c r="Z488">
        <f t="shared" si="1040"/>
        <v>329.40684018516549</v>
      </c>
      <c r="AA488">
        <f t="shared" si="1041"/>
        <v>5.7492339398219059</v>
      </c>
      <c r="AB488">
        <f t="shared" si="1042"/>
        <v>-11435.235405342875</v>
      </c>
      <c r="AC488">
        <f t="shared" si="1043"/>
        <v>-26.628027591853513</v>
      </c>
      <c r="AD488">
        <f t="shared" si="1044"/>
        <v>-986.55828120326225</v>
      </c>
      <c r="AE488">
        <f t="shared" si="1045"/>
        <v>-296.78981996721086</v>
      </c>
      <c r="AF488">
        <f t="shared" si="1046"/>
        <v>-198.01900637055846</v>
      </c>
      <c r="AG488">
        <f t="shared" si="1047"/>
        <v>285.76567535714628</v>
      </c>
      <c r="AH488">
        <f t="shared" si="1048"/>
        <v>-12657.464865118614</v>
      </c>
      <c r="AI488">
        <f t="shared" si="1049"/>
        <v>-3.5159624625329484</v>
      </c>
      <c r="AJ488">
        <f t="shared" si="1050"/>
        <v>236.30554885313549</v>
      </c>
      <c r="AK488">
        <f t="shared" si="1051"/>
        <v>4.1243098682195249</v>
      </c>
      <c r="AL488">
        <f t="shared" si="1052"/>
        <v>236</v>
      </c>
      <c r="AM488">
        <f t="shared" si="1053"/>
        <v>18</v>
      </c>
      <c r="AN488">
        <f t="shared" si="1054"/>
        <v>19</v>
      </c>
      <c r="AP488">
        <f t="shared" si="1055"/>
        <v>1.7024527243952494</v>
      </c>
      <c r="AQ488">
        <f t="shared" si="1056"/>
        <v>2.971340540024469E-2</v>
      </c>
      <c r="AR488" t="str">
        <f t="shared" si="1057"/>
        <v>POSITIF</v>
      </c>
      <c r="AS488">
        <f t="shared" si="1058"/>
        <v>1</v>
      </c>
      <c r="AT488">
        <f t="shared" si="1059"/>
        <v>42</v>
      </c>
      <c r="AU488">
        <f t="shared" si="1060"/>
        <v>8</v>
      </c>
      <c r="AV488">
        <f t="shared" si="1061"/>
        <v>1.015101203845117</v>
      </c>
      <c r="AW488" s="4">
        <f t="shared" si="1062"/>
        <v>4.2295883493546543E-2</v>
      </c>
      <c r="AX488">
        <f t="shared" si="1063"/>
        <v>1.7716858248055415E-2</v>
      </c>
      <c r="AY488">
        <f t="shared" si="1064"/>
        <v>0.27659457627638823</v>
      </c>
      <c r="AZ488" s="4">
        <f t="shared" si="1065"/>
        <v>1.1524774011516177E-2</v>
      </c>
      <c r="BA488">
        <f t="shared" si="1066"/>
        <v>360014.94084712159</v>
      </c>
      <c r="BB488" t="s">
        <v>191</v>
      </c>
      <c r="BC488">
        <f t="shared" si="1067"/>
        <v>1.6702752651381419E-2</v>
      </c>
      <c r="BD488">
        <f t="shared" si="1068"/>
        <v>215.76906790330875</v>
      </c>
      <c r="BE488">
        <f t="shared" si="1069"/>
        <v>23.437480635821778</v>
      </c>
      <c r="BF488">
        <f t="shared" si="1070"/>
        <v>-2.2036096218356126E-3</v>
      </c>
      <c r="BG488">
        <f t="shared" si="1071"/>
        <v>23.435277026199941</v>
      </c>
      <c r="BH488" s="19">
        <f t="shared" si="1072"/>
        <v>0.13922258615672262</v>
      </c>
      <c r="BI488">
        <f t="shared" si="1073"/>
        <v>19.338835008023306</v>
      </c>
      <c r="BJ488">
        <f t="shared" si="1074"/>
        <v>2.7598350080233054</v>
      </c>
      <c r="BK488">
        <f t="shared" si="1075"/>
        <v>162.05823053478483</v>
      </c>
      <c r="BL488">
        <f t="shared" si="1076"/>
        <v>2.828449702788006</v>
      </c>
      <c r="BM488">
        <f t="shared" si="1077"/>
        <v>239.33929458556474</v>
      </c>
      <c r="BN488">
        <f t="shared" si="1078"/>
        <v>15.955952972370984</v>
      </c>
      <c r="BO488">
        <f t="shared" si="1079"/>
        <v>15</v>
      </c>
      <c r="BP488">
        <f t="shared" si="1080"/>
        <v>57</v>
      </c>
      <c r="BQ488">
        <f t="shared" si="1081"/>
        <v>21</v>
      </c>
      <c r="BR488">
        <f t="shared" si="1082"/>
        <v>-17.667692956944212</v>
      </c>
      <c r="BS488" t="str">
        <f t="shared" si="1083"/>
        <v>NEGATIF</v>
      </c>
      <c r="BT488">
        <f t="shared" si="1019"/>
        <v>-0.30835941333008926</v>
      </c>
      <c r="BU488">
        <f t="shared" si="1020"/>
        <v>17</v>
      </c>
      <c r="BV488">
        <f t="shared" si="1021"/>
        <v>-2081</v>
      </c>
      <c r="BW488">
        <f t="shared" si="1022"/>
        <v>56</v>
      </c>
      <c r="BX488" t="str">
        <f t="shared" si="1023"/>
        <v>NEGATIF</v>
      </c>
      <c r="BY488">
        <f t="shared" si="1084"/>
        <v>56.986312608275981</v>
      </c>
      <c r="BZ488">
        <f t="shared" si="1085"/>
        <v>236.98631260827597</v>
      </c>
      <c r="CA488">
        <f t="shared" si="1086"/>
        <v>-69.510406875562353</v>
      </c>
      <c r="CB488" t="str">
        <f t="shared" si="1087"/>
        <v>NEGATIF</v>
      </c>
      <c r="CC488">
        <f t="shared" si="1088"/>
        <v>69</v>
      </c>
      <c r="CD488">
        <f t="shared" si="1089"/>
        <v>30</v>
      </c>
      <c r="CE488">
        <f t="shared" si="1090"/>
        <v>37</v>
      </c>
      <c r="CG488">
        <f t="shared" si="1091"/>
        <v>4.1772587199187416</v>
      </c>
      <c r="CH488">
        <f t="shared" si="1092"/>
        <v>0.40902274522417437</v>
      </c>
      <c r="CI488">
        <f t="shared" si="1093"/>
        <v>0.40906120546750407</v>
      </c>
    </row>
    <row r="489" spans="1:87">
      <c r="A489">
        <f t="shared" ref="A489:F489" si="1240">A195</f>
        <v>7.0027777777777782</v>
      </c>
      <c r="B489">
        <f t="shared" si="1240"/>
        <v>111.315</v>
      </c>
      <c r="C489">
        <f t="shared" si="1240"/>
        <v>7</v>
      </c>
      <c r="D489">
        <f t="shared" si="1240"/>
        <v>2013</v>
      </c>
      <c r="E489">
        <f t="shared" si="1240"/>
        <v>12</v>
      </c>
      <c r="F489">
        <f t="shared" si="1240"/>
        <v>3</v>
      </c>
      <c r="G489">
        <f t="shared" si="1025"/>
        <v>0.12222152900771403</v>
      </c>
      <c r="H489">
        <f t="shared" ref="H489:J489" si="1241">H195</f>
        <v>21</v>
      </c>
      <c r="I489">
        <f t="shared" si="1241"/>
        <v>45</v>
      </c>
      <c r="J489">
        <f t="shared" si="1241"/>
        <v>21.75</v>
      </c>
      <c r="L489">
        <f t="shared" ref="L489:M489" si="1242">L195</f>
        <v>20</v>
      </c>
      <c r="M489">
        <f t="shared" si="1242"/>
        <v>-13</v>
      </c>
      <c r="N489">
        <f t="shared" si="1028"/>
        <v>2456630.1145833335</v>
      </c>
      <c r="O489">
        <f t="shared" si="1029"/>
        <v>7.9270719030230497E-4</v>
      </c>
      <c r="P489">
        <f t="shared" si="1030"/>
        <v>2456630.1153760408</v>
      </c>
      <c r="Q489">
        <f t="shared" si="1031"/>
        <v>0.1392228713495087</v>
      </c>
      <c r="R489">
        <f t="shared" si="1032"/>
        <v>239.82151131566843</v>
      </c>
      <c r="S489">
        <f t="shared" si="1033"/>
        <v>331.94796246061742</v>
      </c>
      <c r="T489">
        <f t="shared" si="1034"/>
        <v>4.1856749895672518</v>
      </c>
      <c r="U489">
        <f t="shared" si="1035"/>
        <v>5.7935848902243121</v>
      </c>
      <c r="V489">
        <f t="shared" si="1036"/>
        <v>215.76419716231851</v>
      </c>
      <c r="W489">
        <f t="shared" si="1037"/>
        <v>3.765795648404664</v>
      </c>
      <c r="X489">
        <f t="shared" si="1038"/>
        <v>252.59643097038133</v>
      </c>
      <c r="Y489">
        <f t="shared" si="1039"/>
        <v>4.4086393992197292</v>
      </c>
      <c r="Z489">
        <f t="shared" si="1040"/>
        <v>329.41710685453108</v>
      </c>
      <c r="AA489">
        <f t="shared" si="1041"/>
        <v>5.7494131270055489</v>
      </c>
      <c r="AB489">
        <f t="shared" si="1042"/>
        <v>-11387.806692428125</v>
      </c>
      <c r="AC489">
        <f t="shared" si="1043"/>
        <v>-27.880539165672328</v>
      </c>
      <c r="AD489">
        <f t="shared" si="1044"/>
        <v>-1030.596629836062</v>
      </c>
      <c r="AE489">
        <f t="shared" si="1045"/>
        <v>-290.63022056613272</v>
      </c>
      <c r="AF489">
        <f t="shared" si="1046"/>
        <v>-198.95560097626918</v>
      </c>
      <c r="AG489">
        <f t="shared" si="1047"/>
        <v>273.0593729785856</v>
      </c>
      <c r="AH489">
        <f t="shared" si="1048"/>
        <v>-12662.810309993674</v>
      </c>
      <c r="AI489">
        <f t="shared" si="1049"/>
        <v>-3.517447308331576</v>
      </c>
      <c r="AJ489">
        <f t="shared" si="1050"/>
        <v>236.30406400733685</v>
      </c>
      <c r="AK489">
        <f t="shared" si="1051"/>
        <v>4.1242839527714539</v>
      </c>
      <c r="AL489">
        <f t="shared" si="1052"/>
        <v>236</v>
      </c>
      <c r="AM489">
        <f t="shared" si="1053"/>
        <v>18</v>
      </c>
      <c r="AN489">
        <f t="shared" si="1054"/>
        <v>14</v>
      </c>
      <c r="AP489">
        <f t="shared" si="1055"/>
        <v>1.6903457762709264</v>
      </c>
      <c r="AQ489">
        <f t="shared" si="1056"/>
        <v>2.9502099293107105E-2</v>
      </c>
      <c r="AR489" t="str">
        <f t="shared" si="1057"/>
        <v>POSITIF</v>
      </c>
      <c r="AS489">
        <f t="shared" si="1058"/>
        <v>1</v>
      </c>
      <c r="AT489">
        <f t="shared" si="1059"/>
        <v>41</v>
      </c>
      <c r="AU489">
        <f t="shared" si="1060"/>
        <v>25</v>
      </c>
      <c r="AV489">
        <f t="shared" si="1061"/>
        <v>1.0151716420162311</v>
      </c>
      <c r="AW489" s="4">
        <f t="shared" si="1062"/>
        <v>4.2298818417342961E-2</v>
      </c>
      <c r="AX489">
        <f t="shared" si="1063"/>
        <v>1.771808762606044E-2</v>
      </c>
      <c r="AY489">
        <f t="shared" si="1064"/>
        <v>0.27661376739609556</v>
      </c>
      <c r="AZ489" s="4">
        <f t="shared" si="1065"/>
        <v>1.1525573641503981E-2</v>
      </c>
      <c r="BA489">
        <f t="shared" si="1066"/>
        <v>359989.96365159703</v>
      </c>
      <c r="BB489" t="s">
        <v>191</v>
      </c>
      <c r="BC489">
        <f t="shared" si="1067"/>
        <v>1.670275263940332E-2</v>
      </c>
      <c r="BD489">
        <f t="shared" si="1068"/>
        <v>215.7685163016001</v>
      </c>
      <c r="BE489">
        <f t="shared" si="1069"/>
        <v>23.437480632113083</v>
      </c>
      <c r="BF489">
        <f t="shared" si="1070"/>
        <v>-2.2036564006997082E-3</v>
      </c>
      <c r="BG489">
        <f t="shared" si="1071"/>
        <v>23.435276975712384</v>
      </c>
      <c r="BH489" s="19">
        <f t="shared" si="1072"/>
        <v>0.1392228713495087</v>
      </c>
      <c r="BI489">
        <f t="shared" si="1073"/>
        <v>19.589519485939913</v>
      </c>
      <c r="BJ489">
        <f t="shared" si="1074"/>
        <v>3.0105194859399127</v>
      </c>
      <c r="BK489">
        <f t="shared" si="1075"/>
        <v>165.81982884760367</v>
      </c>
      <c r="BL489">
        <f t="shared" si="1076"/>
        <v>2.8941019784841586</v>
      </c>
      <c r="BM489">
        <f t="shared" si="1077"/>
        <v>239.33796344149502</v>
      </c>
      <c r="BN489">
        <f t="shared" si="1078"/>
        <v>15.955864229433001</v>
      </c>
      <c r="BO489">
        <f t="shared" si="1079"/>
        <v>15</v>
      </c>
      <c r="BP489">
        <f t="shared" si="1080"/>
        <v>57</v>
      </c>
      <c r="BQ489">
        <f t="shared" si="1081"/>
        <v>21</v>
      </c>
      <c r="BR489">
        <f t="shared" si="1082"/>
        <v>-17.679127078349556</v>
      </c>
      <c r="BS489" t="str">
        <f t="shared" si="1083"/>
        <v>NEGATIF</v>
      </c>
      <c r="BT489">
        <f t="shared" si="1019"/>
        <v>-0.30855897639568525</v>
      </c>
      <c r="BU489">
        <f t="shared" si="1020"/>
        <v>17</v>
      </c>
      <c r="BV489">
        <f t="shared" si="1021"/>
        <v>-2081</v>
      </c>
      <c r="BW489">
        <f t="shared" si="1022"/>
        <v>15</v>
      </c>
      <c r="BX489" t="str">
        <f t="shared" si="1023"/>
        <v>NEGATIF</v>
      </c>
      <c r="BY489">
        <f t="shared" si="1084"/>
        <v>51.030430811428729</v>
      </c>
      <c r="BZ489">
        <f t="shared" si="1085"/>
        <v>231.03043081142874</v>
      </c>
      <c r="CA489">
        <f t="shared" si="1086"/>
        <v>-72.530163491443489</v>
      </c>
      <c r="CB489" t="str">
        <f t="shared" si="1087"/>
        <v>NEGATIF</v>
      </c>
      <c r="CC489">
        <f t="shared" si="1088"/>
        <v>72</v>
      </c>
      <c r="CD489">
        <f t="shared" si="1089"/>
        <v>31</v>
      </c>
      <c r="CE489">
        <f t="shared" si="1090"/>
        <v>48</v>
      </c>
      <c r="CG489">
        <f t="shared" si="1091"/>
        <v>4.1772354870719068</v>
      </c>
      <c r="CH489">
        <f t="shared" si="1092"/>
        <v>0.40902274434300029</v>
      </c>
      <c r="CI489">
        <f t="shared" si="1093"/>
        <v>0.40906120540277513</v>
      </c>
    </row>
    <row r="490" spans="1:87">
      <c r="A490">
        <f t="shared" ref="A490:F490" si="1243">A196</f>
        <v>7.0027777777777782</v>
      </c>
      <c r="B490">
        <f t="shared" si="1243"/>
        <v>111.315</v>
      </c>
      <c r="C490">
        <f t="shared" si="1243"/>
        <v>7</v>
      </c>
      <c r="D490">
        <f t="shared" si="1243"/>
        <v>2013</v>
      </c>
      <c r="E490">
        <f t="shared" si="1243"/>
        <v>12</v>
      </c>
      <c r="F490">
        <f t="shared" si="1243"/>
        <v>3</v>
      </c>
      <c r="G490">
        <f t="shared" si="1025"/>
        <v>0.12222152900771403</v>
      </c>
      <c r="H490">
        <f t="shared" ref="H490:J490" si="1244">H196</f>
        <v>22</v>
      </c>
      <c r="I490">
        <f t="shared" si="1244"/>
        <v>0</v>
      </c>
      <c r="J490">
        <f t="shared" si="1244"/>
        <v>22</v>
      </c>
      <c r="L490">
        <f t="shared" ref="L490:M490" si="1245">L196</f>
        <v>20</v>
      </c>
      <c r="M490">
        <f t="shared" si="1245"/>
        <v>-13</v>
      </c>
      <c r="N490">
        <f t="shared" si="1028"/>
        <v>2456630.125</v>
      </c>
      <c r="O490">
        <f t="shared" si="1029"/>
        <v>7.9270719030230497E-4</v>
      </c>
      <c r="P490">
        <f t="shared" si="1030"/>
        <v>2456630.1257927073</v>
      </c>
      <c r="Q490">
        <f t="shared" si="1031"/>
        <v>0.13922315654229478</v>
      </c>
      <c r="R490">
        <f t="shared" si="1032"/>
        <v>239.82151131566843</v>
      </c>
      <c r="S490">
        <f t="shared" si="1033"/>
        <v>332.08405612988281</v>
      </c>
      <c r="T490">
        <f t="shared" si="1034"/>
        <v>4.1856749895672518</v>
      </c>
      <c r="U490">
        <f t="shared" si="1035"/>
        <v>5.7959601728441132</v>
      </c>
      <c r="V490">
        <f t="shared" si="1036"/>
        <v>215.76364555897288</v>
      </c>
      <c r="W490">
        <f t="shared" si="1037"/>
        <v>3.765786021110118</v>
      </c>
      <c r="X490">
        <f t="shared" si="1038"/>
        <v>252.60669812999367</v>
      </c>
      <c r="Y490">
        <f t="shared" si="1039"/>
        <v>4.4088185949597927</v>
      </c>
      <c r="Z490">
        <f t="shared" si="1040"/>
        <v>329.42737352389668</v>
      </c>
      <c r="AA490">
        <f t="shared" si="1041"/>
        <v>5.7495923141891918</v>
      </c>
      <c r="AB490">
        <f t="shared" si="1042"/>
        <v>-11340.317909580668</v>
      </c>
      <c r="AC490">
        <f t="shared" si="1043"/>
        <v>-29.130111750358889</v>
      </c>
      <c r="AD490">
        <f t="shared" si="1044"/>
        <v>-1074.2004341503803</v>
      </c>
      <c r="AE490">
        <f t="shared" si="1045"/>
        <v>-284.43998770108772</v>
      </c>
      <c r="AF490">
        <f t="shared" si="1046"/>
        <v>-199.89500844024957</v>
      </c>
      <c r="AG490">
        <f t="shared" si="1047"/>
        <v>260.3506003387821</v>
      </c>
      <c r="AH490">
        <f t="shared" si="1048"/>
        <v>-12667.632851283961</v>
      </c>
      <c r="AI490">
        <f t="shared" si="1049"/>
        <v>-3.5187869031344334</v>
      </c>
      <c r="AJ490">
        <f t="shared" si="1050"/>
        <v>236.30272441253399</v>
      </c>
      <c r="AK490">
        <f t="shared" si="1051"/>
        <v>4.1242605724315018</v>
      </c>
      <c r="AL490">
        <f t="shared" si="1052"/>
        <v>236</v>
      </c>
      <c r="AM490">
        <f t="shared" si="1053"/>
        <v>18</v>
      </c>
      <c r="AN490">
        <f t="shared" si="1054"/>
        <v>9</v>
      </c>
      <c r="AP490">
        <f t="shared" si="1055"/>
        <v>1.7022560256810892</v>
      </c>
      <c r="AQ490">
        <f t="shared" si="1056"/>
        <v>2.9709972360048156E-2</v>
      </c>
      <c r="AR490" t="str">
        <f t="shared" si="1057"/>
        <v>POSITIF</v>
      </c>
      <c r="AS490">
        <f t="shared" si="1058"/>
        <v>1</v>
      </c>
      <c r="AT490">
        <f t="shared" si="1059"/>
        <v>42</v>
      </c>
      <c r="AU490">
        <f t="shared" si="1060"/>
        <v>8</v>
      </c>
      <c r="AV490">
        <f t="shared" si="1061"/>
        <v>1.015241713164039</v>
      </c>
      <c r="AW490" s="4">
        <f t="shared" si="1062"/>
        <v>4.2301738048501625E-2</v>
      </c>
      <c r="AX490">
        <f t="shared" si="1063"/>
        <v>1.7719310598300338E-2</v>
      </c>
      <c r="AY490">
        <f t="shared" si="1064"/>
        <v>0.27663285851866848</v>
      </c>
      <c r="AZ490" s="4">
        <f t="shared" si="1065"/>
        <v>1.152636910494452E-2</v>
      </c>
      <c r="BA490">
        <f t="shared" si="1066"/>
        <v>359965.1200406077</v>
      </c>
      <c r="BB490" t="s">
        <v>191</v>
      </c>
      <c r="BC490">
        <f t="shared" si="1067"/>
        <v>1.6702752627425224E-2</v>
      </c>
      <c r="BD490">
        <f t="shared" si="1068"/>
        <v>215.76796469989145</v>
      </c>
      <c r="BE490">
        <f t="shared" si="1069"/>
        <v>23.437480628404387</v>
      </c>
      <c r="BF490">
        <f t="shared" si="1070"/>
        <v>-2.2037031626733093E-3</v>
      </c>
      <c r="BG490">
        <f t="shared" si="1071"/>
        <v>23.435276925241713</v>
      </c>
      <c r="BH490" s="19">
        <f t="shared" si="1072"/>
        <v>0.13922315654229478</v>
      </c>
      <c r="BI490">
        <f t="shared" si="1073"/>
        <v>19.840203963856524</v>
      </c>
      <c r="BJ490">
        <f t="shared" si="1074"/>
        <v>3.2612039638565236</v>
      </c>
      <c r="BK490">
        <f t="shared" si="1075"/>
        <v>169.58129694318399</v>
      </c>
      <c r="BL490">
        <f t="shared" si="1076"/>
        <v>2.959751981460756</v>
      </c>
      <c r="BM490">
        <f t="shared" si="1077"/>
        <v>239.33676251466386</v>
      </c>
      <c r="BN490">
        <f t="shared" si="1078"/>
        <v>15.955784167644257</v>
      </c>
      <c r="BO490">
        <f t="shared" si="1079"/>
        <v>15</v>
      </c>
      <c r="BP490">
        <f t="shared" si="1080"/>
        <v>57</v>
      </c>
      <c r="BQ490">
        <f t="shared" si="1081"/>
        <v>20</v>
      </c>
      <c r="BR490">
        <f t="shared" si="1082"/>
        <v>-17.66723046859012</v>
      </c>
      <c r="BS490" t="str">
        <f t="shared" si="1083"/>
        <v>NEGATIF</v>
      </c>
      <c r="BT490">
        <f t="shared" si="1019"/>
        <v>-0.3083513413855582</v>
      </c>
      <c r="BU490">
        <f t="shared" si="1020"/>
        <v>17</v>
      </c>
      <c r="BV490">
        <f t="shared" si="1021"/>
        <v>-2081</v>
      </c>
      <c r="BW490">
        <f t="shared" si="1022"/>
        <v>57</v>
      </c>
      <c r="BX490" t="str">
        <f t="shared" si="1023"/>
        <v>NEGATIF</v>
      </c>
      <c r="BY490">
        <f t="shared" si="1084"/>
        <v>42.663215445842845</v>
      </c>
      <c r="BZ490">
        <f t="shared" si="1085"/>
        <v>222.66321544584284</v>
      </c>
      <c r="CA490">
        <f t="shared" si="1086"/>
        <v>-75.270080827616525</v>
      </c>
      <c r="CB490" t="str">
        <f t="shared" si="1087"/>
        <v>NEGATIF</v>
      </c>
      <c r="CC490">
        <f t="shared" si="1088"/>
        <v>75</v>
      </c>
      <c r="CD490">
        <f t="shared" si="1089"/>
        <v>16</v>
      </c>
      <c r="CE490">
        <f t="shared" si="1090"/>
        <v>12</v>
      </c>
      <c r="CG490">
        <f t="shared" si="1091"/>
        <v>4.1772145269446277</v>
      </c>
      <c r="CH490">
        <f t="shared" si="1092"/>
        <v>0.40902274346212092</v>
      </c>
      <c r="CI490">
        <f t="shared" si="1093"/>
        <v>0.40906120533804619</v>
      </c>
    </row>
    <row r="491" spans="1:87">
      <c r="A491">
        <f t="shared" ref="A491:F491" si="1246">A197</f>
        <v>7.0027777777777782</v>
      </c>
      <c r="B491">
        <f t="shared" si="1246"/>
        <v>111.315</v>
      </c>
      <c r="C491">
        <f t="shared" si="1246"/>
        <v>7</v>
      </c>
      <c r="D491">
        <f t="shared" si="1246"/>
        <v>2013</v>
      </c>
      <c r="E491">
        <f t="shared" si="1246"/>
        <v>12</v>
      </c>
      <c r="F491">
        <f t="shared" si="1246"/>
        <v>3</v>
      </c>
      <c r="G491">
        <f t="shared" si="1025"/>
        <v>0.12222152900771403</v>
      </c>
      <c r="H491">
        <f t="shared" ref="H491:J491" si="1247">H197</f>
        <v>22</v>
      </c>
      <c r="I491">
        <f t="shared" si="1247"/>
        <v>15</v>
      </c>
      <c r="J491">
        <f t="shared" si="1247"/>
        <v>22.25</v>
      </c>
      <c r="L491">
        <f t="shared" ref="L491:M491" si="1248">L197</f>
        <v>20</v>
      </c>
      <c r="M491">
        <f t="shared" si="1248"/>
        <v>-13</v>
      </c>
      <c r="N491">
        <f t="shared" si="1028"/>
        <v>2456630.135416667</v>
      </c>
      <c r="O491">
        <f t="shared" si="1029"/>
        <v>7.9270719030230497E-4</v>
      </c>
      <c r="P491">
        <f t="shared" si="1030"/>
        <v>2456630.1362093743</v>
      </c>
      <c r="Q491">
        <f t="shared" si="1031"/>
        <v>0.1392234417350936</v>
      </c>
      <c r="R491">
        <f t="shared" si="1032"/>
        <v>239.82151131566843</v>
      </c>
      <c r="S491">
        <f t="shared" si="1033"/>
        <v>332.2201498052309</v>
      </c>
      <c r="T491">
        <f t="shared" si="1034"/>
        <v>4.1856749895672518</v>
      </c>
      <c r="U491">
        <f t="shared" si="1035"/>
        <v>5.7983354555700775</v>
      </c>
      <c r="V491">
        <f t="shared" si="1036"/>
        <v>215.76309395560259</v>
      </c>
      <c r="W491">
        <f t="shared" si="1037"/>
        <v>3.7657763938151412</v>
      </c>
      <c r="X491">
        <f t="shared" si="1038"/>
        <v>252.6169652900644</v>
      </c>
      <c r="Y491">
        <f t="shared" si="1039"/>
        <v>4.4089977907078559</v>
      </c>
      <c r="Z491">
        <f t="shared" si="1040"/>
        <v>329.43764019372156</v>
      </c>
      <c r="AA491">
        <f t="shared" si="1041"/>
        <v>5.7497715013808515</v>
      </c>
      <c r="AB491">
        <f t="shared" si="1042"/>
        <v>-11292.769322609085</v>
      </c>
      <c r="AC491">
        <f t="shared" si="1043"/>
        <v>-30.376613679498522</v>
      </c>
      <c r="AD491">
        <f t="shared" si="1044"/>
        <v>-1117.351310803858</v>
      </c>
      <c r="AE491">
        <f t="shared" si="1045"/>
        <v>-278.21977356581255</v>
      </c>
      <c r="AF491">
        <f t="shared" si="1046"/>
        <v>-200.83720442298301</v>
      </c>
      <c r="AG491">
        <f t="shared" si="1047"/>
        <v>247.63945322256939</v>
      </c>
      <c r="AH491">
        <f t="shared" si="1048"/>
        <v>-12671.914771858668</v>
      </c>
      <c r="AI491">
        <f t="shared" si="1049"/>
        <v>-3.5199763255162968</v>
      </c>
      <c r="AJ491">
        <f t="shared" si="1050"/>
        <v>236.30153499015213</v>
      </c>
      <c r="AK491">
        <f t="shared" si="1051"/>
        <v>4.1242398130947411</v>
      </c>
      <c r="AL491">
        <f t="shared" si="1052"/>
        <v>236</v>
      </c>
      <c r="AM491">
        <f t="shared" si="1053"/>
        <v>18</v>
      </c>
      <c r="AN491">
        <f t="shared" si="1054"/>
        <v>5</v>
      </c>
      <c r="AP491">
        <f t="shared" si="1055"/>
        <v>1.7064233254364356</v>
      </c>
      <c r="AQ491">
        <f t="shared" si="1056"/>
        <v>2.9782705461696507E-2</v>
      </c>
      <c r="AR491" t="str">
        <f t="shared" si="1057"/>
        <v>POSITIF</v>
      </c>
      <c r="AS491">
        <f t="shared" si="1058"/>
        <v>1</v>
      </c>
      <c r="AT491">
        <f t="shared" si="1059"/>
        <v>42</v>
      </c>
      <c r="AU491">
        <f t="shared" si="1060"/>
        <v>23</v>
      </c>
      <c r="AV491">
        <f t="shared" si="1061"/>
        <v>1.0153114167047006</v>
      </c>
      <c r="AW491" s="4">
        <f t="shared" si="1062"/>
        <v>4.2304642362695856E-2</v>
      </c>
      <c r="AX491">
        <f t="shared" si="1063"/>
        <v>1.7720527154585181E-2</v>
      </c>
      <c r="AY491">
        <f t="shared" si="1064"/>
        <v>0.27665184948504412</v>
      </c>
      <c r="AZ491" s="4">
        <f t="shared" si="1065"/>
        <v>1.1527160395210172E-2</v>
      </c>
      <c r="BA491">
        <f t="shared" si="1066"/>
        <v>359940.41016650753</v>
      </c>
      <c r="BB491" t="s">
        <v>191</v>
      </c>
      <c r="BC491">
        <f t="shared" si="1067"/>
        <v>1.6702752615447125E-2</v>
      </c>
      <c r="BD491">
        <f t="shared" si="1068"/>
        <v>215.76741309815819</v>
      </c>
      <c r="BE491">
        <f t="shared" si="1069"/>
        <v>23.437480624695691</v>
      </c>
      <c r="BF491">
        <f t="shared" si="1070"/>
        <v>-2.2037499077543449E-3</v>
      </c>
      <c r="BG491">
        <f t="shared" si="1071"/>
        <v>23.435276874787938</v>
      </c>
      <c r="BH491" s="19">
        <f t="shared" si="1072"/>
        <v>0.1392234417350936</v>
      </c>
      <c r="BI491">
        <f t="shared" si="1073"/>
        <v>20.090888452980046</v>
      </c>
      <c r="BJ491">
        <f t="shared" si="1074"/>
        <v>3.5118884529800454</v>
      </c>
      <c r="BK491">
        <f t="shared" si="1075"/>
        <v>173.34263057825882</v>
      </c>
      <c r="BL491">
        <f t="shared" si="1076"/>
        <v>3.0253996376588188</v>
      </c>
      <c r="BM491">
        <f t="shared" si="1077"/>
        <v>239.33569621644187</v>
      </c>
      <c r="BN491">
        <f t="shared" si="1078"/>
        <v>15.955713081096125</v>
      </c>
      <c r="BO491">
        <f t="shared" si="1079"/>
        <v>15</v>
      </c>
      <c r="BP491">
        <f t="shared" si="1080"/>
        <v>57</v>
      </c>
      <c r="BQ491">
        <f t="shared" si="1081"/>
        <v>20</v>
      </c>
      <c r="BR491">
        <f t="shared" si="1082"/>
        <v>-17.662901088450067</v>
      </c>
      <c r="BS491" t="str">
        <f t="shared" si="1083"/>
        <v>NEGATIF</v>
      </c>
      <c r="BT491">
        <f t="shared" si="1019"/>
        <v>-0.30827577944754386</v>
      </c>
      <c r="BU491">
        <f t="shared" si="1020"/>
        <v>17</v>
      </c>
      <c r="BV491">
        <f t="shared" si="1021"/>
        <v>-2080</v>
      </c>
      <c r="BW491">
        <f t="shared" si="1022"/>
        <v>13</v>
      </c>
      <c r="BX491" t="str">
        <f t="shared" si="1023"/>
        <v>NEGATIF</v>
      </c>
      <c r="BY491">
        <f t="shared" si="1084"/>
        <v>30.738003726640802</v>
      </c>
      <c r="BZ491">
        <f t="shared" si="1085"/>
        <v>210.73800372664081</v>
      </c>
      <c r="CA491">
        <f t="shared" si="1086"/>
        <v>-77.518213012980183</v>
      </c>
      <c r="CB491" t="str">
        <f t="shared" si="1087"/>
        <v>NEGATIF</v>
      </c>
      <c r="CC491">
        <f t="shared" si="1088"/>
        <v>77</v>
      </c>
      <c r="CD491">
        <f t="shared" si="1089"/>
        <v>31</v>
      </c>
      <c r="CE491">
        <f t="shared" si="1090"/>
        <v>5</v>
      </c>
      <c r="CG491">
        <f t="shared" si="1091"/>
        <v>4.177195916529846</v>
      </c>
      <c r="CH491">
        <f t="shared" si="1092"/>
        <v>0.40902274258153642</v>
      </c>
      <c r="CI491">
        <f t="shared" si="1093"/>
        <v>0.40906120527331724</v>
      </c>
    </row>
    <row r="492" spans="1:87">
      <c r="A492">
        <f t="shared" ref="A492:F492" si="1249">A198</f>
        <v>7.0027777777777782</v>
      </c>
      <c r="B492">
        <f t="shared" si="1249"/>
        <v>111.315</v>
      </c>
      <c r="C492">
        <f t="shared" si="1249"/>
        <v>7</v>
      </c>
      <c r="D492">
        <f t="shared" si="1249"/>
        <v>2013</v>
      </c>
      <c r="E492">
        <f t="shared" si="1249"/>
        <v>12</v>
      </c>
      <c r="F492">
        <f t="shared" si="1249"/>
        <v>3</v>
      </c>
      <c r="G492">
        <f t="shared" si="1025"/>
        <v>0.12222152900771403</v>
      </c>
      <c r="H492">
        <f t="shared" ref="H492:J492" si="1250">H198</f>
        <v>22</v>
      </c>
      <c r="I492">
        <f t="shared" si="1250"/>
        <v>30</v>
      </c>
      <c r="J492">
        <f t="shared" si="1250"/>
        <v>22.5</v>
      </c>
      <c r="L492">
        <f t="shared" ref="L492:M492" si="1251">L198</f>
        <v>20</v>
      </c>
      <c r="M492">
        <f t="shared" si="1251"/>
        <v>-13</v>
      </c>
      <c r="N492">
        <f t="shared" si="1028"/>
        <v>2456630.1458333335</v>
      </c>
      <c r="O492">
        <f t="shared" si="1029"/>
        <v>7.9270719030230497E-4</v>
      </c>
      <c r="P492">
        <f t="shared" si="1030"/>
        <v>2456630.1466260408</v>
      </c>
      <c r="Q492">
        <f t="shared" si="1031"/>
        <v>0.13922372692787968</v>
      </c>
      <c r="R492">
        <f t="shared" si="1032"/>
        <v>239.82151131566843</v>
      </c>
      <c r="S492">
        <f t="shared" si="1033"/>
        <v>332.35624347448174</v>
      </c>
      <c r="T492">
        <f t="shared" si="1034"/>
        <v>4.1856749895672518</v>
      </c>
      <c r="U492">
        <f t="shared" si="1035"/>
        <v>5.8007107381896246</v>
      </c>
      <c r="V492">
        <f t="shared" si="1036"/>
        <v>215.7625423522569</v>
      </c>
      <c r="W492">
        <f t="shared" si="1037"/>
        <v>3.7657667665205938</v>
      </c>
      <c r="X492">
        <f t="shared" si="1038"/>
        <v>252.62723244967674</v>
      </c>
      <c r="Y492">
        <f t="shared" si="1039"/>
        <v>4.4091769864479193</v>
      </c>
      <c r="Z492">
        <f t="shared" si="1040"/>
        <v>329.44790686308716</v>
      </c>
      <c r="AA492">
        <f t="shared" si="1041"/>
        <v>5.7499506885644944</v>
      </c>
      <c r="AB492">
        <f t="shared" si="1042"/>
        <v>-11245.161204036287</v>
      </c>
      <c r="AC492">
        <f t="shared" si="1043"/>
        <v>-31.619913443483895</v>
      </c>
      <c r="AD492">
        <f t="shared" si="1044"/>
        <v>-1160.0310616591235</v>
      </c>
      <c r="AE492">
        <f t="shared" si="1045"/>
        <v>-271.97023434964439</v>
      </c>
      <c r="AF492">
        <f t="shared" si="1046"/>
        <v>-201.78216438577851</v>
      </c>
      <c r="AG492">
        <f t="shared" si="1047"/>
        <v>234.92602913907592</v>
      </c>
      <c r="AH492">
        <f t="shared" si="1048"/>
        <v>-12675.638548735242</v>
      </c>
      <c r="AI492">
        <f t="shared" si="1049"/>
        <v>-3.5210107079820117</v>
      </c>
      <c r="AJ492">
        <f t="shared" si="1050"/>
        <v>236.30050060768642</v>
      </c>
      <c r="AK492">
        <f t="shared" si="1051"/>
        <v>4.1242217597149891</v>
      </c>
      <c r="AL492">
        <f t="shared" si="1052"/>
        <v>236</v>
      </c>
      <c r="AM492">
        <f t="shared" si="1053"/>
        <v>18</v>
      </c>
      <c r="AN492">
        <f t="shared" si="1054"/>
        <v>1</v>
      </c>
      <c r="AP492">
        <f t="shared" si="1055"/>
        <v>1.6959472366169976</v>
      </c>
      <c r="AQ492">
        <f t="shared" si="1056"/>
        <v>2.9599863219065947E-2</v>
      </c>
      <c r="AR492" t="str">
        <f t="shared" si="1057"/>
        <v>POSITIF</v>
      </c>
      <c r="AS492">
        <f t="shared" si="1058"/>
        <v>1</v>
      </c>
      <c r="AT492">
        <f t="shared" si="1059"/>
        <v>41</v>
      </c>
      <c r="AU492">
        <f t="shared" si="1060"/>
        <v>45</v>
      </c>
      <c r="AV492">
        <f t="shared" si="1061"/>
        <v>1.0153807520478286</v>
      </c>
      <c r="AW492" s="4">
        <f t="shared" si="1062"/>
        <v>4.2307531335326193E-2</v>
      </c>
      <c r="AX492">
        <f t="shared" si="1063"/>
        <v>1.7721737284610767E-2</v>
      </c>
      <c r="AY492">
        <f t="shared" si="1064"/>
        <v>0.27667074013437515</v>
      </c>
      <c r="AZ492" s="4">
        <f t="shared" si="1065"/>
        <v>1.1527947505598964E-2</v>
      </c>
      <c r="BA492">
        <f t="shared" si="1066"/>
        <v>359915.83418416308</v>
      </c>
      <c r="BB492" t="s">
        <v>191</v>
      </c>
      <c r="BC492">
        <f t="shared" si="1067"/>
        <v>1.6702752603469029E-2</v>
      </c>
      <c r="BD492">
        <f t="shared" si="1068"/>
        <v>215.76686149644954</v>
      </c>
      <c r="BE492">
        <f t="shared" si="1069"/>
        <v>23.437480620986996</v>
      </c>
      <c r="BF492">
        <f t="shared" si="1070"/>
        <v>-2.2037966359344818E-3</v>
      </c>
      <c r="BG492">
        <f t="shared" si="1071"/>
        <v>23.43527682435106</v>
      </c>
      <c r="BH492" s="19">
        <f t="shared" si="1072"/>
        <v>0.13922372692787968</v>
      </c>
      <c r="BI492">
        <f t="shared" si="1073"/>
        <v>20.3415729309277</v>
      </c>
      <c r="BJ492">
        <f t="shared" si="1074"/>
        <v>3.7625729309276998</v>
      </c>
      <c r="BK492">
        <f t="shared" si="1075"/>
        <v>177.10382505401927</v>
      </c>
      <c r="BL492">
        <f t="shared" si="1076"/>
        <v>3.0910448650686604</v>
      </c>
      <c r="BM492">
        <f t="shared" si="1077"/>
        <v>239.33476890989624</v>
      </c>
      <c r="BN492">
        <f t="shared" si="1078"/>
        <v>15.955651260659749</v>
      </c>
      <c r="BO492">
        <f t="shared" si="1079"/>
        <v>15</v>
      </c>
      <c r="BP492">
        <f t="shared" si="1080"/>
        <v>57</v>
      </c>
      <c r="BQ492">
        <f t="shared" si="1081"/>
        <v>20</v>
      </c>
      <c r="BR492">
        <f t="shared" si="1082"/>
        <v>-17.672852893493488</v>
      </c>
      <c r="BS492" t="str">
        <f t="shared" si="1083"/>
        <v>NEGATIF</v>
      </c>
      <c r="BT492">
        <f t="shared" si="1019"/>
        <v>-0.30844947121206812</v>
      </c>
      <c r="BU492">
        <f t="shared" si="1020"/>
        <v>17</v>
      </c>
      <c r="BV492">
        <f t="shared" si="1021"/>
        <v>-2081</v>
      </c>
      <c r="BW492">
        <f t="shared" si="1022"/>
        <v>37</v>
      </c>
      <c r="BX492" t="str">
        <f t="shared" si="1023"/>
        <v>NEGATIF</v>
      </c>
      <c r="BY492">
        <f t="shared" si="1084"/>
        <v>14.563570184747659</v>
      </c>
      <c r="BZ492">
        <f t="shared" si="1085"/>
        <v>194.56357018474765</v>
      </c>
      <c r="CA492">
        <f t="shared" si="1086"/>
        <v>-78.962391054968222</v>
      </c>
      <c r="CB492" t="str">
        <f t="shared" si="1087"/>
        <v>NEGATIF</v>
      </c>
      <c r="CC492">
        <f t="shared" si="1088"/>
        <v>78</v>
      </c>
      <c r="CD492">
        <f t="shared" si="1089"/>
        <v>57</v>
      </c>
      <c r="CE492">
        <f t="shared" si="1090"/>
        <v>44</v>
      </c>
      <c r="CG492">
        <f t="shared" si="1091"/>
        <v>4.1771797319774491</v>
      </c>
      <c r="CH492">
        <f t="shared" si="1092"/>
        <v>0.40902274170124681</v>
      </c>
      <c r="CI492">
        <f t="shared" si="1093"/>
        <v>0.4090612052085883</v>
      </c>
    </row>
    <row r="493" spans="1:87">
      <c r="A493">
        <f t="shared" ref="A493:F493" si="1252">A199</f>
        <v>7.0027777777777782</v>
      </c>
      <c r="B493">
        <f t="shared" si="1252"/>
        <v>111.315</v>
      </c>
      <c r="C493">
        <f t="shared" si="1252"/>
        <v>7</v>
      </c>
      <c r="D493">
        <f t="shared" si="1252"/>
        <v>2013</v>
      </c>
      <c r="E493">
        <f t="shared" si="1252"/>
        <v>12</v>
      </c>
      <c r="F493">
        <f t="shared" si="1252"/>
        <v>3</v>
      </c>
      <c r="G493">
        <f t="shared" si="1025"/>
        <v>0.12222152900771403</v>
      </c>
      <c r="H493">
        <f t="shared" ref="H493:J493" si="1253">H199</f>
        <v>22</v>
      </c>
      <c r="I493">
        <f t="shared" si="1253"/>
        <v>45</v>
      </c>
      <c r="J493">
        <f t="shared" si="1253"/>
        <v>22.75</v>
      </c>
      <c r="L493">
        <f t="shared" ref="L493:M493" si="1254">L199</f>
        <v>20</v>
      </c>
      <c r="M493">
        <f t="shared" si="1254"/>
        <v>-13</v>
      </c>
      <c r="N493">
        <f t="shared" si="1028"/>
        <v>2456630.15625</v>
      </c>
      <c r="O493">
        <f t="shared" si="1029"/>
        <v>7.9270719030230497E-4</v>
      </c>
      <c r="P493">
        <f t="shared" si="1030"/>
        <v>2456630.1570427073</v>
      </c>
      <c r="Q493">
        <f t="shared" si="1031"/>
        <v>0.13922401212066576</v>
      </c>
      <c r="R493">
        <f t="shared" si="1032"/>
        <v>239.82151131566843</v>
      </c>
      <c r="S493">
        <f t="shared" si="1033"/>
        <v>332.49233714374714</v>
      </c>
      <c r="T493">
        <f t="shared" si="1034"/>
        <v>4.1856749895672518</v>
      </c>
      <c r="U493">
        <f t="shared" si="1035"/>
        <v>5.8030860208094266</v>
      </c>
      <c r="V493">
        <f t="shared" si="1036"/>
        <v>215.76199074891127</v>
      </c>
      <c r="W493">
        <f t="shared" si="1037"/>
        <v>3.7657571392260478</v>
      </c>
      <c r="X493">
        <f t="shared" si="1038"/>
        <v>252.63749960928908</v>
      </c>
      <c r="Y493">
        <f t="shared" si="1039"/>
        <v>4.4093561821879828</v>
      </c>
      <c r="Z493">
        <f t="shared" si="1040"/>
        <v>329.45817353245275</v>
      </c>
      <c r="AA493">
        <f t="shared" si="1041"/>
        <v>5.7501298757481374</v>
      </c>
      <c r="AB493">
        <f t="shared" si="1042"/>
        <v>-11197.49382033156</v>
      </c>
      <c r="AC493">
        <f t="shared" si="1043"/>
        <v>-32.859880037281236</v>
      </c>
      <c r="AD493">
        <f t="shared" si="1044"/>
        <v>-1202.2216930155344</v>
      </c>
      <c r="AE493">
        <f t="shared" si="1045"/>
        <v>-265.69202849874779</v>
      </c>
      <c r="AF493">
        <f t="shared" si="1046"/>
        <v>-202.72986384433926</v>
      </c>
      <c r="AG493">
        <f t="shared" si="1047"/>
        <v>222.21042390931424</v>
      </c>
      <c r="AH493">
        <f t="shared" si="1048"/>
        <v>-12678.786861818147</v>
      </c>
      <c r="AI493">
        <f t="shared" si="1049"/>
        <v>-3.5218852393939297</v>
      </c>
      <c r="AJ493">
        <f t="shared" si="1050"/>
        <v>236.29962607627451</v>
      </c>
      <c r="AK493">
        <f t="shared" si="1051"/>
        <v>4.1242064962624392</v>
      </c>
      <c r="AL493">
        <f t="shared" si="1052"/>
        <v>236</v>
      </c>
      <c r="AM493">
        <f t="shared" si="1053"/>
        <v>17</v>
      </c>
      <c r="AN493">
        <f t="shared" si="1054"/>
        <v>58</v>
      </c>
      <c r="AP493">
        <f t="shared" si="1055"/>
        <v>1.6901009683892445</v>
      </c>
      <c r="AQ493">
        <f t="shared" si="1056"/>
        <v>2.9497826589536921E-2</v>
      </c>
      <c r="AR493" t="str">
        <f t="shared" si="1057"/>
        <v>POSITIF</v>
      </c>
      <c r="AS493">
        <f t="shared" si="1058"/>
        <v>1</v>
      </c>
      <c r="AT493">
        <f t="shared" si="1059"/>
        <v>41</v>
      </c>
      <c r="AU493">
        <f t="shared" si="1060"/>
        <v>24</v>
      </c>
      <c r="AV493">
        <f t="shared" si="1061"/>
        <v>1.0154497186152107</v>
      </c>
      <c r="AW493" s="4">
        <f t="shared" si="1062"/>
        <v>4.2310404942300449E-2</v>
      </c>
      <c r="AX493">
        <f t="shared" si="1063"/>
        <v>1.7722940978285383E-2</v>
      </c>
      <c r="AY493">
        <f t="shared" si="1064"/>
        <v>0.27668953030913179</v>
      </c>
      <c r="AZ493" s="4">
        <f t="shared" si="1065"/>
        <v>1.1528730429547157E-2</v>
      </c>
      <c r="BA493">
        <f t="shared" si="1066"/>
        <v>359891.39224431751</v>
      </c>
      <c r="BB493" t="s">
        <v>191</v>
      </c>
      <c r="BC493">
        <f t="shared" si="1067"/>
        <v>1.6702752591490934E-2</v>
      </c>
      <c r="BD493">
        <f t="shared" si="1068"/>
        <v>215.76630989474089</v>
      </c>
      <c r="BE493">
        <f t="shared" si="1069"/>
        <v>23.4374806172783</v>
      </c>
      <c r="BF493">
        <f t="shared" si="1070"/>
        <v>-2.2038433472116484E-3</v>
      </c>
      <c r="BG493">
        <f t="shared" si="1071"/>
        <v>23.43527677393109</v>
      </c>
      <c r="BH493" s="19">
        <f t="shared" si="1072"/>
        <v>0.13922401212066576</v>
      </c>
      <c r="BI493">
        <f t="shared" si="1073"/>
        <v>20.592257408844308</v>
      </c>
      <c r="BJ493">
        <f t="shared" si="1074"/>
        <v>4.0132574088443072</v>
      </c>
      <c r="BK493">
        <f t="shared" si="1075"/>
        <v>180.86487622504234</v>
      </c>
      <c r="BL493">
        <f t="shared" si="1076"/>
        <v>3.1566875913390016</v>
      </c>
      <c r="BM493">
        <f t="shared" si="1077"/>
        <v>239.33398490762227</v>
      </c>
      <c r="BN493">
        <f t="shared" si="1078"/>
        <v>15.955598993841484</v>
      </c>
      <c r="BO493">
        <f t="shared" si="1079"/>
        <v>15</v>
      </c>
      <c r="BP493">
        <f t="shared" si="1080"/>
        <v>57</v>
      </c>
      <c r="BQ493">
        <f t="shared" si="1081"/>
        <v>20</v>
      </c>
      <c r="BR493">
        <f t="shared" si="1082"/>
        <v>-17.678337709235119</v>
      </c>
      <c r="BS493" t="str">
        <f t="shared" si="1083"/>
        <v>NEGATIF</v>
      </c>
      <c r="BT493">
        <f t="shared" si="1019"/>
        <v>-0.3085451993056248</v>
      </c>
      <c r="BU493">
        <f t="shared" si="1020"/>
        <v>17</v>
      </c>
      <c r="BV493">
        <f t="shared" si="1021"/>
        <v>-2081</v>
      </c>
      <c r="BW493">
        <f t="shared" si="1022"/>
        <v>17</v>
      </c>
      <c r="BX493" t="str">
        <f t="shared" si="1023"/>
        <v>NEGATIF</v>
      </c>
      <c r="BY493">
        <f t="shared" si="1084"/>
        <v>-4.4388968073198436</v>
      </c>
      <c r="BZ493">
        <f t="shared" si="1085"/>
        <v>175.56110319268015</v>
      </c>
      <c r="CA493">
        <f t="shared" si="1086"/>
        <v>-79.291169093649984</v>
      </c>
      <c r="CB493" t="str">
        <f t="shared" si="1087"/>
        <v>NEGATIF</v>
      </c>
      <c r="CC493">
        <f t="shared" si="1088"/>
        <v>79</v>
      </c>
      <c r="CD493">
        <f t="shared" si="1089"/>
        <v>17</v>
      </c>
      <c r="CE493">
        <f t="shared" si="1090"/>
        <v>28</v>
      </c>
      <c r="CG493">
        <f t="shared" si="1091"/>
        <v>4.1771660485564253</v>
      </c>
      <c r="CH493">
        <f t="shared" si="1092"/>
        <v>0.40902274082125234</v>
      </c>
      <c r="CI493">
        <f t="shared" si="1093"/>
        <v>0.40906120514385935</v>
      </c>
    </row>
    <row r="494" spans="1:87">
      <c r="A494">
        <f t="shared" ref="A494:F494" si="1255">A200</f>
        <v>7.0027777777777782</v>
      </c>
      <c r="B494">
        <f t="shared" si="1255"/>
        <v>111.315</v>
      </c>
      <c r="C494">
        <f t="shared" si="1255"/>
        <v>7</v>
      </c>
      <c r="D494">
        <f t="shared" si="1255"/>
        <v>2013</v>
      </c>
      <c r="E494">
        <f t="shared" si="1255"/>
        <v>12</v>
      </c>
      <c r="F494">
        <f t="shared" si="1255"/>
        <v>3</v>
      </c>
      <c r="G494">
        <f t="shared" si="1025"/>
        <v>0.12222152900771403</v>
      </c>
      <c r="H494">
        <f t="shared" ref="H494:J494" si="1256">H200</f>
        <v>23</v>
      </c>
      <c r="I494">
        <f t="shared" si="1256"/>
        <v>0</v>
      </c>
      <c r="J494">
        <f t="shared" si="1256"/>
        <v>23</v>
      </c>
      <c r="L494">
        <f t="shared" ref="L494:M494" si="1257">L200</f>
        <v>20</v>
      </c>
      <c r="M494">
        <f t="shared" si="1257"/>
        <v>-13</v>
      </c>
      <c r="N494">
        <f t="shared" si="1028"/>
        <v>2456630.166666667</v>
      </c>
      <c r="O494">
        <f t="shared" si="1029"/>
        <v>7.9270719030230497E-4</v>
      </c>
      <c r="P494">
        <f t="shared" si="1030"/>
        <v>2456630.1674593743</v>
      </c>
      <c r="Q494">
        <f t="shared" si="1031"/>
        <v>0.13922429731346458</v>
      </c>
      <c r="R494">
        <f t="shared" si="1032"/>
        <v>239.82151131566843</v>
      </c>
      <c r="S494">
        <f t="shared" si="1033"/>
        <v>332.62843081909523</v>
      </c>
      <c r="T494">
        <f t="shared" si="1034"/>
        <v>4.1856749895672518</v>
      </c>
      <c r="U494">
        <f t="shared" si="1035"/>
        <v>5.8054613035353908</v>
      </c>
      <c r="V494">
        <f t="shared" si="1036"/>
        <v>215.76143914554098</v>
      </c>
      <c r="W494">
        <f t="shared" si="1037"/>
        <v>3.765747511931071</v>
      </c>
      <c r="X494">
        <f t="shared" si="1038"/>
        <v>252.64776676935981</v>
      </c>
      <c r="Y494">
        <f t="shared" si="1039"/>
        <v>4.409535377936046</v>
      </c>
      <c r="Z494">
        <f t="shared" si="1040"/>
        <v>329.46844020227763</v>
      </c>
      <c r="AA494">
        <f t="shared" si="1041"/>
        <v>5.750309062939797</v>
      </c>
      <c r="AB494">
        <f t="shared" si="1042"/>
        <v>-11149.767438303292</v>
      </c>
      <c r="AC494">
        <f t="shared" si="1043"/>
        <v>-34.096382806623161</v>
      </c>
      <c r="AD494">
        <f t="shared" si="1044"/>
        <v>-1243.905417319156</v>
      </c>
      <c r="AE494">
        <f t="shared" si="1045"/>
        <v>-259.38581747572368</v>
      </c>
      <c r="AF494">
        <f t="shared" si="1046"/>
        <v>-203.68027824307154</v>
      </c>
      <c r="AG494">
        <f t="shared" si="1047"/>
        <v>209.49273337606735</v>
      </c>
      <c r="AH494">
        <f t="shared" si="1048"/>
        <v>-12681.342600771799</v>
      </c>
      <c r="AI494">
        <f t="shared" si="1049"/>
        <v>-3.5225951668810551</v>
      </c>
      <c r="AJ494">
        <f t="shared" si="1050"/>
        <v>236.29891614878738</v>
      </c>
      <c r="AK494">
        <f t="shared" si="1051"/>
        <v>4.1241941056903393</v>
      </c>
      <c r="AL494">
        <f t="shared" si="1052"/>
        <v>236</v>
      </c>
      <c r="AM494">
        <f t="shared" si="1053"/>
        <v>17</v>
      </c>
      <c r="AN494">
        <f t="shared" si="1054"/>
        <v>56</v>
      </c>
      <c r="AP494">
        <f t="shared" si="1055"/>
        <v>1.6940158551193971</v>
      </c>
      <c r="AQ494">
        <f t="shared" si="1056"/>
        <v>2.956615425282072E-2</v>
      </c>
      <c r="AR494" t="str">
        <f t="shared" si="1057"/>
        <v>POSITIF</v>
      </c>
      <c r="AS494">
        <f t="shared" si="1058"/>
        <v>1</v>
      </c>
      <c r="AT494">
        <f t="shared" si="1059"/>
        <v>41</v>
      </c>
      <c r="AU494">
        <f t="shared" si="1060"/>
        <v>38</v>
      </c>
      <c r="AV494">
        <f t="shared" si="1061"/>
        <v>1.0155183158313519</v>
      </c>
      <c r="AW494" s="4">
        <f t="shared" si="1062"/>
        <v>4.2313263159639659E-2</v>
      </c>
      <c r="AX494">
        <f t="shared" si="1063"/>
        <v>1.7724138225564748E-2</v>
      </c>
      <c r="AY494">
        <f t="shared" si="1064"/>
        <v>0.27670821985252408</v>
      </c>
      <c r="AZ494" s="4">
        <f t="shared" si="1065"/>
        <v>1.1529509160521837E-2</v>
      </c>
      <c r="BA494">
        <f t="shared" si="1066"/>
        <v>359867.08449694666</v>
      </c>
      <c r="BB494" t="s">
        <v>191</v>
      </c>
      <c r="BC494">
        <f t="shared" si="1067"/>
        <v>1.6702752579512835E-2</v>
      </c>
      <c r="BD494">
        <f t="shared" si="1068"/>
        <v>215.76575829300756</v>
      </c>
      <c r="BE494">
        <f t="shared" si="1069"/>
        <v>23.437480613569605</v>
      </c>
      <c r="BF494">
        <f t="shared" si="1070"/>
        <v>-2.2038900415837777E-3</v>
      </c>
      <c r="BG494">
        <f t="shared" si="1071"/>
        <v>23.43527672352802</v>
      </c>
      <c r="BH494" s="19">
        <f t="shared" si="1072"/>
        <v>0.13922429731346458</v>
      </c>
      <c r="BI494">
        <f t="shared" si="1073"/>
        <v>20.842941897983351</v>
      </c>
      <c r="BJ494">
        <f t="shared" si="1074"/>
        <v>4.2639418979833508</v>
      </c>
      <c r="BK494">
        <f t="shared" si="1075"/>
        <v>184.62577999971026</v>
      </c>
      <c r="BL494">
        <f t="shared" si="1076"/>
        <v>3.2223277450576395</v>
      </c>
      <c r="BM494">
        <f t="shared" si="1077"/>
        <v>239.33334847003999</v>
      </c>
      <c r="BN494">
        <f t="shared" si="1078"/>
        <v>15.955556564669333</v>
      </c>
      <c r="BO494">
        <f t="shared" si="1079"/>
        <v>15</v>
      </c>
      <c r="BP494">
        <f t="shared" si="1080"/>
        <v>57</v>
      </c>
      <c r="BQ494">
        <f t="shared" si="1081"/>
        <v>20</v>
      </c>
      <c r="BR494">
        <f t="shared" si="1082"/>
        <v>-17.674364877223997</v>
      </c>
      <c r="BS494" t="str">
        <f t="shared" si="1083"/>
        <v>NEGATIF</v>
      </c>
      <c r="BT494">
        <f t="shared" si="1019"/>
        <v>-0.30847586030640212</v>
      </c>
      <c r="BU494">
        <f t="shared" si="1020"/>
        <v>17</v>
      </c>
      <c r="BV494">
        <f t="shared" si="1021"/>
        <v>-2081</v>
      </c>
      <c r="BW494">
        <f t="shared" si="1022"/>
        <v>32</v>
      </c>
      <c r="BX494" t="str">
        <f t="shared" si="1023"/>
        <v>NEGATIF</v>
      </c>
      <c r="BY494">
        <f t="shared" si="1084"/>
        <v>-22.49476374642234</v>
      </c>
      <c r="BZ494">
        <f t="shared" si="1085"/>
        <v>157.50523625357766</v>
      </c>
      <c r="CA494">
        <f t="shared" si="1086"/>
        <v>-78.413997737652821</v>
      </c>
      <c r="CB494" t="str">
        <f t="shared" si="1087"/>
        <v>NEGATIF</v>
      </c>
      <c r="CC494">
        <f t="shared" si="1088"/>
        <v>78</v>
      </c>
      <c r="CD494">
        <f t="shared" si="1089"/>
        <v>24</v>
      </c>
      <c r="CE494">
        <f t="shared" si="1090"/>
        <v>50</v>
      </c>
      <c r="CG494">
        <f t="shared" si="1091"/>
        <v>4.1771549406251314</v>
      </c>
      <c r="CH494">
        <f t="shared" si="1092"/>
        <v>0.4090227399415528</v>
      </c>
      <c r="CI494">
        <f t="shared" si="1093"/>
        <v>0.40906120507913041</v>
      </c>
    </row>
    <row r="495" spans="1:87">
      <c r="A495">
        <f t="shared" ref="A495:F495" si="1258">A201</f>
        <v>7.0027777777777782</v>
      </c>
      <c r="B495">
        <f t="shared" si="1258"/>
        <v>111.315</v>
      </c>
      <c r="C495">
        <f t="shared" si="1258"/>
        <v>7</v>
      </c>
      <c r="D495">
        <f t="shared" si="1258"/>
        <v>2013</v>
      </c>
      <c r="E495">
        <f t="shared" si="1258"/>
        <v>12</v>
      </c>
      <c r="F495">
        <f t="shared" si="1258"/>
        <v>3</v>
      </c>
      <c r="G495">
        <f t="shared" si="1025"/>
        <v>0.12222152900771403</v>
      </c>
      <c r="H495">
        <f t="shared" ref="H495:J495" si="1259">H201</f>
        <v>23</v>
      </c>
      <c r="I495">
        <f t="shared" si="1259"/>
        <v>15</v>
      </c>
      <c r="J495">
        <f t="shared" si="1259"/>
        <v>23.25</v>
      </c>
      <c r="L495">
        <f t="shared" ref="L495:M495" si="1260">L201</f>
        <v>20</v>
      </c>
      <c r="M495">
        <f t="shared" si="1260"/>
        <v>-13</v>
      </c>
      <c r="N495">
        <f t="shared" si="1028"/>
        <v>2456630.1770833335</v>
      </c>
      <c r="O495">
        <f t="shared" si="1029"/>
        <v>7.9270719030230497E-4</v>
      </c>
      <c r="P495">
        <f t="shared" si="1030"/>
        <v>2456630.1778760408</v>
      </c>
      <c r="Q495">
        <f t="shared" si="1031"/>
        <v>0.13922458250625067</v>
      </c>
      <c r="R495">
        <f t="shared" si="1032"/>
        <v>239.82151131566843</v>
      </c>
      <c r="S495">
        <f t="shared" si="1033"/>
        <v>332.76452448834607</v>
      </c>
      <c r="T495">
        <f t="shared" si="1034"/>
        <v>4.1856749895672518</v>
      </c>
      <c r="U495">
        <f t="shared" si="1035"/>
        <v>5.8078365861549379</v>
      </c>
      <c r="V495">
        <f t="shared" si="1036"/>
        <v>215.76088754219529</v>
      </c>
      <c r="W495">
        <f t="shared" si="1037"/>
        <v>3.7657378846365237</v>
      </c>
      <c r="X495">
        <f t="shared" si="1038"/>
        <v>252.65803392897124</v>
      </c>
      <c r="Y495">
        <f t="shared" si="1039"/>
        <v>4.4097145736760934</v>
      </c>
      <c r="Z495">
        <f t="shared" si="1040"/>
        <v>329.47870687164323</v>
      </c>
      <c r="AA495">
        <f t="shared" si="1041"/>
        <v>5.75048825012344</v>
      </c>
      <c r="AB495">
        <f t="shared" si="1042"/>
        <v>-11101.982331493398</v>
      </c>
      <c r="AC495">
        <f t="shared" si="1043"/>
        <v>-35.329291296733949</v>
      </c>
      <c r="AD495">
        <f t="shared" si="1044"/>
        <v>-1285.0646551751713</v>
      </c>
      <c r="AE495">
        <f t="shared" si="1045"/>
        <v>-253.05226654198299</v>
      </c>
      <c r="AF495">
        <f t="shared" si="1046"/>
        <v>-204.63338282802226</v>
      </c>
      <c r="AG495">
        <f t="shared" si="1047"/>
        <v>196.77305510524491</v>
      </c>
      <c r="AH495">
        <f t="shared" si="1048"/>
        <v>-12683.288872230063</v>
      </c>
      <c r="AI495">
        <f t="shared" si="1049"/>
        <v>-3.5231357978416842</v>
      </c>
      <c r="AJ495">
        <f t="shared" si="1050"/>
        <v>236.29837551782674</v>
      </c>
      <c r="AK495">
        <f t="shared" si="1051"/>
        <v>4.1241846699000373</v>
      </c>
      <c r="AL495">
        <f t="shared" si="1052"/>
        <v>236</v>
      </c>
      <c r="AM495">
        <f t="shared" si="1053"/>
        <v>17</v>
      </c>
      <c r="AN495">
        <f t="shared" si="1054"/>
        <v>54</v>
      </c>
      <c r="AP495">
        <f t="shared" si="1055"/>
        <v>1.7010049622349812</v>
      </c>
      <c r="AQ495">
        <f t="shared" si="1056"/>
        <v>2.9688137183762224E-2</v>
      </c>
      <c r="AR495" t="str">
        <f t="shared" si="1057"/>
        <v>POSITIF</v>
      </c>
      <c r="AS495">
        <f t="shared" si="1058"/>
        <v>1</v>
      </c>
      <c r="AT495">
        <f t="shared" si="1059"/>
        <v>42</v>
      </c>
      <c r="AU495">
        <f t="shared" si="1060"/>
        <v>3</v>
      </c>
      <c r="AV495">
        <f t="shared" si="1061"/>
        <v>1.0155865431143811</v>
      </c>
      <c r="AW495" s="4">
        <f t="shared" si="1062"/>
        <v>4.2316105963099211E-2</v>
      </c>
      <c r="AX495">
        <f t="shared" si="1063"/>
        <v>1.7725329016293298E-2</v>
      </c>
      <c r="AY495">
        <f t="shared" si="1064"/>
        <v>0.27672680860602566</v>
      </c>
      <c r="AZ495" s="4">
        <f t="shared" si="1065"/>
        <v>1.1530283691917735E-2</v>
      </c>
      <c r="BA495">
        <f t="shared" si="1066"/>
        <v>359842.91109448194</v>
      </c>
      <c r="BB495" t="s">
        <v>191</v>
      </c>
      <c r="BC495">
        <f t="shared" si="1067"/>
        <v>1.6702752567534739E-2</v>
      </c>
      <c r="BD495">
        <f t="shared" si="1068"/>
        <v>215.76520669129891</v>
      </c>
      <c r="BE495">
        <f t="shared" si="1069"/>
        <v>23.437480609860909</v>
      </c>
      <c r="BF495">
        <f t="shared" si="1070"/>
        <v>-2.2039367190425448E-3</v>
      </c>
      <c r="BG495">
        <f t="shared" si="1071"/>
        <v>23.435276673141868</v>
      </c>
      <c r="BH495" s="19">
        <f t="shared" si="1072"/>
        <v>0.13922458250625067</v>
      </c>
      <c r="BI495">
        <f t="shared" si="1073"/>
        <v>21.093626375899962</v>
      </c>
      <c r="BJ495">
        <f t="shared" si="1074"/>
        <v>4.5146263758999616</v>
      </c>
      <c r="BK495">
        <f t="shared" si="1075"/>
        <v>188.38653183489254</v>
      </c>
      <c r="BL495">
        <f t="shared" si="1076"/>
        <v>3.2879652469319893</v>
      </c>
      <c r="BM495">
        <f t="shared" si="1077"/>
        <v>239.33286380360687</v>
      </c>
      <c r="BN495">
        <f t="shared" si="1078"/>
        <v>15.955524253573792</v>
      </c>
      <c r="BO495">
        <f t="shared" si="1079"/>
        <v>15</v>
      </c>
      <c r="BP495">
        <f t="shared" si="1080"/>
        <v>57</v>
      </c>
      <c r="BQ495">
        <f t="shared" si="1081"/>
        <v>19</v>
      </c>
      <c r="BR495">
        <f t="shared" si="1082"/>
        <v>-17.667440605337845</v>
      </c>
      <c r="BS495" t="str">
        <f t="shared" si="1083"/>
        <v>NEGATIF</v>
      </c>
      <c r="BT495">
        <f t="shared" si="1019"/>
        <v>-0.30835500896368545</v>
      </c>
      <c r="BU495">
        <f t="shared" si="1020"/>
        <v>17</v>
      </c>
      <c r="BV495">
        <f t="shared" si="1021"/>
        <v>-2081</v>
      </c>
      <c r="BW495">
        <f t="shared" si="1022"/>
        <v>57</v>
      </c>
      <c r="BX495" t="str">
        <f t="shared" si="1023"/>
        <v>NEGATIF</v>
      </c>
      <c r="BY495">
        <f t="shared" si="1084"/>
        <v>-36.720853406497234</v>
      </c>
      <c r="BZ495">
        <f t="shared" si="1085"/>
        <v>143.27914659350276</v>
      </c>
      <c r="CA495">
        <f t="shared" si="1086"/>
        <v>-76.560069656181795</v>
      </c>
      <c r="CB495" t="str">
        <f t="shared" si="1087"/>
        <v>NEGATIF</v>
      </c>
      <c r="CC495">
        <f t="shared" si="1088"/>
        <v>76</v>
      </c>
      <c r="CD495">
        <f t="shared" si="1089"/>
        <v>33</v>
      </c>
      <c r="CE495">
        <f t="shared" si="1090"/>
        <v>36</v>
      </c>
      <c r="CG495">
        <f t="shared" si="1091"/>
        <v>4.1771464816000989</v>
      </c>
      <c r="CH495">
        <f t="shared" si="1092"/>
        <v>0.40902273906214853</v>
      </c>
      <c r="CI495">
        <f t="shared" si="1093"/>
        <v>0.40906120501440141</v>
      </c>
    </row>
    <row r="496" spans="1:87">
      <c r="A496">
        <f t="shared" ref="A496:F496" si="1261">A202</f>
        <v>7.0027777777777782</v>
      </c>
      <c r="B496">
        <f t="shared" si="1261"/>
        <v>111.315</v>
      </c>
      <c r="C496">
        <f t="shared" si="1261"/>
        <v>7</v>
      </c>
      <c r="D496">
        <f t="shared" si="1261"/>
        <v>2013</v>
      </c>
      <c r="E496">
        <f t="shared" si="1261"/>
        <v>12</v>
      </c>
      <c r="F496">
        <f t="shared" si="1261"/>
        <v>3</v>
      </c>
      <c r="G496">
        <f t="shared" si="1025"/>
        <v>0.12222152900771403</v>
      </c>
      <c r="H496">
        <f t="shared" ref="H496:J496" si="1262">H202</f>
        <v>23</v>
      </c>
      <c r="I496">
        <f t="shared" si="1262"/>
        <v>30</v>
      </c>
      <c r="J496">
        <f t="shared" si="1262"/>
        <v>23.5</v>
      </c>
      <c r="L496">
        <f t="shared" ref="L496:M496" si="1263">L202</f>
        <v>20</v>
      </c>
      <c r="M496">
        <f t="shared" si="1263"/>
        <v>-13</v>
      </c>
      <c r="N496">
        <f t="shared" si="1028"/>
        <v>2456630.1875</v>
      </c>
      <c r="O496">
        <f t="shared" si="1029"/>
        <v>7.9270719030230497E-4</v>
      </c>
      <c r="P496">
        <f t="shared" si="1030"/>
        <v>2456630.1882927073</v>
      </c>
      <c r="Q496">
        <f t="shared" si="1031"/>
        <v>0.13922486769903672</v>
      </c>
      <c r="R496">
        <f t="shared" si="1032"/>
        <v>239.82151131566843</v>
      </c>
      <c r="S496">
        <f t="shared" si="1033"/>
        <v>332.90061815759691</v>
      </c>
      <c r="T496">
        <f t="shared" si="1034"/>
        <v>4.1856749895672518</v>
      </c>
      <c r="U496">
        <f t="shared" si="1035"/>
        <v>5.810211868774485</v>
      </c>
      <c r="V496">
        <f t="shared" si="1036"/>
        <v>215.76033593884972</v>
      </c>
      <c r="W496">
        <f t="shared" si="1037"/>
        <v>3.7657282573419786</v>
      </c>
      <c r="X496">
        <f t="shared" si="1038"/>
        <v>252.66830108858267</v>
      </c>
      <c r="Y496">
        <f t="shared" si="1039"/>
        <v>4.40989376941614</v>
      </c>
      <c r="Z496">
        <f t="shared" si="1040"/>
        <v>329.48897354100791</v>
      </c>
      <c r="AA496">
        <f t="shared" si="1041"/>
        <v>5.7506674373070679</v>
      </c>
      <c r="AB496">
        <f t="shared" si="1042"/>
        <v>-11054.138767366865</v>
      </c>
      <c r="AC496">
        <f t="shared" si="1043"/>
        <v>-36.558475597633908</v>
      </c>
      <c r="AD496">
        <f t="shared" si="1044"/>
        <v>-1325.6820539367025</v>
      </c>
      <c r="AE496">
        <f t="shared" si="1045"/>
        <v>-246.6920429954987</v>
      </c>
      <c r="AF496">
        <f t="shared" si="1046"/>
        <v>-205.58915290258051</v>
      </c>
      <c r="AG496">
        <f t="shared" si="1047"/>
        <v>184.05148497242195</v>
      </c>
      <c r="AH496">
        <f t="shared" si="1048"/>
        <v>-12684.609007826859</v>
      </c>
      <c r="AI496">
        <f t="shared" si="1049"/>
        <v>-3.5235025021741273</v>
      </c>
      <c r="AJ496">
        <f t="shared" si="1050"/>
        <v>236.29800881349431</v>
      </c>
      <c r="AK496">
        <f t="shared" si="1051"/>
        <v>4.124178269702055</v>
      </c>
      <c r="AL496">
        <f t="shared" si="1052"/>
        <v>236</v>
      </c>
      <c r="AM496">
        <f t="shared" si="1053"/>
        <v>17</v>
      </c>
      <c r="AN496">
        <f t="shared" si="1054"/>
        <v>52</v>
      </c>
      <c r="AP496">
        <f t="shared" si="1055"/>
        <v>1.7057583113802934</v>
      </c>
      <c r="AQ496">
        <f t="shared" si="1056"/>
        <v>2.9771098776844782E-2</v>
      </c>
      <c r="AR496" t="str">
        <f t="shared" si="1057"/>
        <v>POSITIF</v>
      </c>
      <c r="AS496">
        <f t="shared" si="1058"/>
        <v>1</v>
      </c>
      <c r="AT496">
        <f t="shared" si="1059"/>
        <v>42</v>
      </c>
      <c r="AU496">
        <f t="shared" si="1060"/>
        <v>20</v>
      </c>
      <c r="AV496">
        <f t="shared" si="1061"/>
        <v>1.0156543998944698</v>
      </c>
      <c r="AW496" s="4">
        <f t="shared" si="1062"/>
        <v>4.2318933328936242E-2</v>
      </c>
      <c r="AX496">
        <f t="shared" si="1063"/>
        <v>1.7726513340525645E-2</v>
      </c>
      <c r="AY496">
        <f t="shared" si="1064"/>
        <v>0.27674529641439033</v>
      </c>
      <c r="AZ496" s="4">
        <f t="shared" si="1065"/>
        <v>1.1531054017266264E-2</v>
      </c>
      <c r="BA496">
        <f t="shared" si="1066"/>
        <v>359818.87218528608</v>
      </c>
      <c r="BB496" t="s">
        <v>191</v>
      </c>
      <c r="BC496">
        <f t="shared" si="1067"/>
        <v>1.670275255555664E-2</v>
      </c>
      <c r="BD496">
        <f t="shared" si="1068"/>
        <v>215.76465508959032</v>
      </c>
      <c r="BE496">
        <f t="shared" si="1069"/>
        <v>23.437480606152214</v>
      </c>
      <c r="BF496">
        <f t="shared" si="1070"/>
        <v>-2.2039833795858836E-3</v>
      </c>
      <c r="BG496">
        <f t="shared" si="1071"/>
        <v>23.435276622772626</v>
      </c>
      <c r="BH496" s="19">
        <f t="shared" si="1072"/>
        <v>0.13922486769903672</v>
      </c>
      <c r="BI496">
        <f t="shared" si="1073"/>
        <v>21.344310853832091</v>
      </c>
      <c r="BJ496">
        <f t="shared" si="1074"/>
        <v>4.7653108538320907</v>
      </c>
      <c r="BK496">
        <f t="shared" si="1075"/>
        <v>192.14712774865495</v>
      </c>
      <c r="BL496">
        <f t="shared" si="1076"/>
        <v>3.3536000274641884</v>
      </c>
      <c r="BM496">
        <f t="shared" si="1077"/>
        <v>239.33253505882641</v>
      </c>
      <c r="BN496">
        <f t="shared" si="1078"/>
        <v>15.955502337255094</v>
      </c>
      <c r="BO496">
        <f t="shared" si="1079"/>
        <v>15</v>
      </c>
      <c r="BP496">
        <f t="shared" si="1080"/>
        <v>57</v>
      </c>
      <c r="BQ496">
        <f t="shared" si="1081"/>
        <v>19</v>
      </c>
      <c r="BR496">
        <f t="shared" si="1082"/>
        <v>-17.662731562322367</v>
      </c>
      <c r="BS496" t="str">
        <f t="shared" si="1083"/>
        <v>NEGATIF</v>
      </c>
      <c r="BT496">
        <f t="shared" si="1019"/>
        <v>-0.30827282065844736</v>
      </c>
      <c r="BU496">
        <f t="shared" si="1020"/>
        <v>17</v>
      </c>
      <c r="BV496">
        <f t="shared" si="1021"/>
        <v>-2080</v>
      </c>
      <c r="BW496">
        <f t="shared" si="1022"/>
        <v>14</v>
      </c>
      <c r="BX496" t="str">
        <f t="shared" si="1023"/>
        <v>NEGATIF</v>
      </c>
      <c r="BY496">
        <f t="shared" si="1084"/>
        <v>-46.90713364326578</v>
      </c>
      <c r="BZ496">
        <f t="shared" si="1085"/>
        <v>133.09286635673422</v>
      </c>
      <c r="CA496">
        <f t="shared" si="1086"/>
        <v>-74.063673932249657</v>
      </c>
      <c r="CB496" t="str">
        <f t="shared" si="1087"/>
        <v>NEGATIF</v>
      </c>
      <c r="CC496">
        <f t="shared" si="1088"/>
        <v>74</v>
      </c>
      <c r="CD496">
        <f t="shared" si="1089"/>
        <v>3</v>
      </c>
      <c r="CE496">
        <f t="shared" si="1090"/>
        <v>49</v>
      </c>
      <c r="CG496">
        <f t="shared" si="1091"/>
        <v>4.1771407439212815</v>
      </c>
      <c r="CH496">
        <f t="shared" si="1092"/>
        <v>0.40902273818303947</v>
      </c>
      <c r="CI496">
        <f t="shared" si="1093"/>
        <v>0.40906120494967246</v>
      </c>
    </row>
    <row r="497" spans="1:87">
      <c r="A497">
        <f t="shared" ref="A497:F497" si="1264">A203</f>
        <v>7.0027777777777782</v>
      </c>
      <c r="B497">
        <f t="shared" si="1264"/>
        <v>111.315</v>
      </c>
      <c r="C497">
        <f t="shared" si="1264"/>
        <v>7</v>
      </c>
      <c r="D497">
        <f t="shared" si="1264"/>
        <v>2013</v>
      </c>
      <c r="E497">
        <f t="shared" si="1264"/>
        <v>12</v>
      </c>
      <c r="F497">
        <f t="shared" si="1264"/>
        <v>3</v>
      </c>
      <c r="G497">
        <f t="shared" si="1025"/>
        <v>0.12222152900771403</v>
      </c>
      <c r="H497">
        <f t="shared" ref="H497:J497" si="1265">H203</f>
        <v>23</v>
      </c>
      <c r="I497">
        <f t="shared" si="1265"/>
        <v>45</v>
      </c>
      <c r="J497">
        <f t="shared" si="1265"/>
        <v>23.75</v>
      </c>
      <c r="L497">
        <f t="shared" ref="L497:M497" si="1266">L203</f>
        <v>20</v>
      </c>
      <c r="M497">
        <f t="shared" si="1266"/>
        <v>-13</v>
      </c>
      <c r="N497">
        <f t="shared" si="1028"/>
        <v>2456630.197916667</v>
      </c>
      <c r="O497">
        <f t="shared" si="1029"/>
        <v>7.9270719030230497E-4</v>
      </c>
      <c r="P497">
        <f t="shared" si="1030"/>
        <v>2456630.1987093743</v>
      </c>
      <c r="Q497">
        <f t="shared" si="1031"/>
        <v>0.13922515289183557</v>
      </c>
      <c r="R497">
        <f t="shared" si="1032"/>
        <v>239.82151131566843</v>
      </c>
      <c r="S497">
        <f t="shared" si="1033"/>
        <v>333.036711832945</v>
      </c>
      <c r="T497">
        <f t="shared" si="1034"/>
        <v>4.1856749895672518</v>
      </c>
      <c r="U497">
        <f t="shared" si="1035"/>
        <v>5.8125871515004501</v>
      </c>
      <c r="V497">
        <f t="shared" si="1036"/>
        <v>215.75978433547937</v>
      </c>
      <c r="W497">
        <f t="shared" si="1037"/>
        <v>3.7657186300470005</v>
      </c>
      <c r="X497">
        <f t="shared" si="1038"/>
        <v>252.6785682486543</v>
      </c>
      <c r="Y497">
        <f t="shared" si="1039"/>
        <v>4.4100729651642192</v>
      </c>
      <c r="Z497">
        <f t="shared" si="1040"/>
        <v>329.4992402108337</v>
      </c>
      <c r="AA497">
        <f t="shared" si="1041"/>
        <v>5.7508466244987426</v>
      </c>
      <c r="AB497">
        <f t="shared" si="1042"/>
        <v>-11006.237013707992</v>
      </c>
      <c r="AC497">
        <f t="shared" si="1043"/>
        <v>-37.783806191365684</v>
      </c>
      <c r="AD497">
        <f t="shared" si="1044"/>
        <v>-1365.7404893263681</v>
      </c>
      <c r="AE497">
        <f t="shared" si="1045"/>
        <v>-240.30581693860145</v>
      </c>
      <c r="AF497">
        <f t="shared" si="1046"/>
        <v>-206.54756370104874</v>
      </c>
      <c r="AG497">
        <f t="shared" si="1047"/>
        <v>171.32811886909516</v>
      </c>
      <c r="AH497">
        <f t="shared" si="1048"/>
        <v>-12685.286570996284</v>
      </c>
      <c r="AI497">
        <f t="shared" si="1049"/>
        <v>-3.5236907141656344</v>
      </c>
      <c r="AJ497">
        <f t="shared" si="1050"/>
        <v>236.29782060150279</v>
      </c>
      <c r="AK497">
        <f t="shared" si="1051"/>
        <v>4.1241749847831111</v>
      </c>
      <c r="AL497">
        <f t="shared" si="1052"/>
        <v>236</v>
      </c>
      <c r="AM497">
        <f t="shared" si="1053"/>
        <v>17</v>
      </c>
      <c r="AN497">
        <f t="shared" si="1054"/>
        <v>52</v>
      </c>
      <c r="AP497">
        <f t="shared" si="1055"/>
        <v>1.7073294337808094</v>
      </c>
      <c r="AQ497">
        <f t="shared" si="1056"/>
        <v>2.9798520035685623E-2</v>
      </c>
      <c r="AR497" t="str">
        <f t="shared" si="1057"/>
        <v>POSITIF</v>
      </c>
      <c r="AS497">
        <f t="shared" si="1058"/>
        <v>1</v>
      </c>
      <c r="AT497">
        <f t="shared" si="1059"/>
        <v>42</v>
      </c>
      <c r="AU497">
        <f t="shared" si="1060"/>
        <v>26</v>
      </c>
      <c r="AV497">
        <f t="shared" si="1061"/>
        <v>1.0157218856045489</v>
      </c>
      <c r="AW497" s="4">
        <f t="shared" si="1062"/>
        <v>4.2321745233522869E-2</v>
      </c>
      <c r="AX497">
        <f t="shared" si="1063"/>
        <v>1.7727691188364574E-2</v>
      </c>
      <c r="AY497">
        <f t="shared" si="1064"/>
        <v>0.27676368312312433</v>
      </c>
      <c r="AZ497" s="4">
        <f t="shared" si="1065"/>
        <v>1.1531820130130181E-2</v>
      </c>
      <c r="BA497">
        <f t="shared" si="1066"/>
        <v>359794.96791694488</v>
      </c>
      <c r="BB497" t="s">
        <v>191</v>
      </c>
      <c r="BC497">
        <f t="shared" si="1067"/>
        <v>1.6702752543578545E-2</v>
      </c>
      <c r="BD497">
        <f t="shared" si="1068"/>
        <v>215.764103487857</v>
      </c>
      <c r="BE497">
        <f t="shared" si="1069"/>
        <v>23.437480602443518</v>
      </c>
      <c r="BF497">
        <f t="shared" si="1070"/>
        <v>-2.2040300232117425E-3</v>
      </c>
      <c r="BG497">
        <f t="shared" si="1071"/>
        <v>23.435276572420307</v>
      </c>
      <c r="BH497" s="19">
        <f t="shared" si="1072"/>
        <v>0.13922515289183557</v>
      </c>
      <c r="BI497">
        <f t="shared" si="1073"/>
        <v>21.594995342971135</v>
      </c>
      <c r="BJ497">
        <f t="shared" si="1074"/>
        <v>5.0159953429711344</v>
      </c>
      <c r="BK497">
        <f t="shared" si="1075"/>
        <v>195.90756381600428</v>
      </c>
      <c r="BL497">
        <f t="shared" si="1076"/>
        <v>3.4192320181501814</v>
      </c>
      <c r="BM497">
        <f t="shared" si="1077"/>
        <v>239.33236632856273</v>
      </c>
      <c r="BN497">
        <f t="shared" si="1078"/>
        <v>15.955491088570849</v>
      </c>
      <c r="BO497">
        <f t="shared" si="1079"/>
        <v>15</v>
      </c>
      <c r="BP497">
        <f t="shared" si="1080"/>
        <v>57</v>
      </c>
      <c r="BQ497">
        <f t="shared" si="1081"/>
        <v>19</v>
      </c>
      <c r="BR497">
        <f t="shared" si="1082"/>
        <v>-17.661159545051632</v>
      </c>
      <c r="BS497" t="str">
        <f t="shared" si="1083"/>
        <v>NEGATIF</v>
      </c>
      <c r="BT497">
        <f t="shared" si="1019"/>
        <v>-0.30824538378117478</v>
      </c>
      <c r="BU497">
        <f t="shared" si="1020"/>
        <v>17</v>
      </c>
      <c r="BV497">
        <f t="shared" si="1021"/>
        <v>-2080</v>
      </c>
      <c r="BW497">
        <f t="shared" si="1022"/>
        <v>19</v>
      </c>
      <c r="BX497" t="str">
        <f t="shared" si="1023"/>
        <v>NEGATIF</v>
      </c>
      <c r="BY497">
        <f t="shared" si="1084"/>
        <v>-54.049988139992102</v>
      </c>
      <c r="BZ497">
        <f t="shared" si="1085"/>
        <v>125.95001186000789</v>
      </c>
      <c r="CA497">
        <f t="shared" si="1086"/>
        <v>-71.178751317121169</v>
      </c>
      <c r="CB497" t="str">
        <f t="shared" si="1087"/>
        <v>NEGATIF</v>
      </c>
      <c r="CC497">
        <f t="shared" si="1088"/>
        <v>71</v>
      </c>
      <c r="CD497">
        <f t="shared" si="1089"/>
        <v>10</v>
      </c>
      <c r="CE497">
        <f t="shared" si="1090"/>
        <v>43</v>
      </c>
      <c r="CG497">
        <f t="shared" si="1091"/>
        <v>4.1771377990226322</v>
      </c>
      <c r="CH497">
        <f t="shared" si="1092"/>
        <v>0.40902273730422567</v>
      </c>
      <c r="CI497">
        <f t="shared" si="1093"/>
        <v>0.40906120488494352</v>
      </c>
    </row>
    <row r="498" spans="1:87">
      <c r="A498">
        <f t="shared" ref="A498:F498" si="1267">A204</f>
        <v>7.0027777777777782</v>
      </c>
      <c r="B498">
        <f t="shared" si="1267"/>
        <v>111.315</v>
      </c>
      <c r="C498">
        <f t="shared" si="1267"/>
        <v>7</v>
      </c>
      <c r="D498">
        <f t="shared" si="1267"/>
        <v>2013</v>
      </c>
      <c r="E498">
        <f t="shared" si="1267"/>
        <v>12</v>
      </c>
      <c r="F498">
        <f t="shared" si="1267"/>
        <v>3</v>
      </c>
      <c r="G498">
        <f t="shared" si="1025"/>
        <v>0.12222152900771403</v>
      </c>
      <c r="H498">
        <f t="shared" ref="H498:J498" si="1268">H204</f>
        <v>24</v>
      </c>
      <c r="I498">
        <f t="shared" si="1268"/>
        <v>0</v>
      </c>
      <c r="J498">
        <f t="shared" si="1268"/>
        <v>24</v>
      </c>
      <c r="L498">
        <f t="shared" ref="L498:M498" si="1269">L204</f>
        <v>20</v>
      </c>
      <c r="M498">
        <f t="shared" si="1269"/>
        <v>-13</v>
      </c>
      <c r="N498">
        <f t="shared" si="1028"/>
        <v>2456630.2083333335</v>
      </c>
      <c r="O498">
        <f t="shared" si="1029"/>
        <v>7.9270719030230497E-4</v>
      </c>
      <c r="P498">
        <f t="shared" si="1030"/>
        <v>2456630.2091260408</v>
      </c>
      <c r="Q498">
        <f t="shared" si="1031"/>
        <v>0.13922543808462162</v>
      </c>
      <c r="R498">
        <f t="shared" si="1032"/>
        <v>239.82151131566843</v>
      </c>
      <c r="S498">
        <f t="shared" si="1033"/>
        <v>333.17280550219584</v>
      </c>
      <c r="T498">
        <f t="shared" si="1034"/>
        <v>4.1856749895672518</v>
      </c>
      <c r="U498">
        <f t="shared" si="1035"/>
        <v>5.8149624341199972</v>
      </c>
      <c r="V498">
        <f t="shared" si="1036"/>
        <v>215.75923273213374</v>
      </c>
      <c r="W498">
        <f t="shared" si="1037"/>
        <v>3.7657090027524545</v>
      </c>
      <c r="X498">
        <f t="shared" si="1038"/>
        <v>252.68883540826573</v>
      </c>
      <c r="Y498">
        <f t="shared" si="1039"/>
        <v>4.4102521609042666</v>
      </c>
      <c r="Z498">
        <f t="shared" si="1040"/>
        <v>329.50950688019839</v>
      </c>
      <c r="AA498">
        <f t="shared" si="1041"/>
        <v>5.7510258116823705</v>
      </c>
      <c r="AB498">
        <f t="shared" si="1042"/>
        <v>-10958.277345069002</v>
      </c>
      <c r="AC498">
        <f t="shared" si="1043"/>
        <v>-39.005153801525736</v>
      </c>
      <c r="AD498">
        <f t="shared" si="1044"/>
        <v>-1405.2230673763272</v>
      </c>
      <c r="AE498">
        <f t="shared" si="1045"/>
        <v>-233.89426207599473</v>
      </c>
      <c r="AF498">
        <f t="shared" si="1046"/>
        <v>-207.50859025991605</v>
      </c>
      <c r="AG498">
        <f t="shared" si="1047"/>
        <v>158.60305441283356</v>
      </c>
      <c r="AH498">
        <f t="shared" si="1048"/>
        <v>-12685.305364169933</v>
      </c>
      <c r="AI498">
        <f t="shared" si="1049"/>
        <v>-3.5236959344916481</v>
      </c>
      <c r="AJ498">
        <f t="shared" si="1050"/>
        <v>236.29781538117678</v>
      </c>
      <c r="AK498">
        <f t="shared" si="1051"/>
        <v>4.1241748936712348</v>
      </c>
      <c r="AL498">
        <f t="shared" si="1052"/>
        <v>236</v>
      </c>
      <c r="AM498">
        <f t="shared" si="1053"/>
        <v>17</v>
      </c>
      <c r="AN498">
        <f t="shared" si="1054"/>
        <v>52</v>
      </c>
      <c r="AP498">
        <f t="shared" si="1055"/>
        <v>1.7068376791930189</v>
      </c>
      <c r="AQ498">
        <f t="shared" si="1056"/>
        <v>2.978993729901689E-2</v>
      </c>
      <c r="AR498" t="str">
        <f t="shared" si="1057"/>
        <v>POSITIF</v>
      </c>
      <c r="AS498">
        <f t="shared" si="1058"/>
        <v>1</v>
      </c>
      <c r="AT498">
        <f t="shared" si="1059"/>
        <v>42</v>
      </c>
      <c r="AU498">
        <f t="shared" si="1060"/>
        <v>24</v>
      </c>
      <c r="AV498">
        <f t="shared" si="1061"/>
        <v>1.0157889996713245</v>
      </c>
      <c r="AW498" s="4">
        <f t="shared" si="1062"/>
        <v>4.2324541652971857E-2</v>
      </c>
      <c r="AX498">
        <f t="shared" si="1063"/>
        <v>1.7728862549804211E-2</v>
      </c>
      <c r="AY498">
        <f t="shared" si="1064"/>
        <v>0.27678196857603754</v>
      </c>
      <c r="AZ498" s="4">
        <f t="shared" si="1065"/>
        <v>1.1532582024001564E-2</v>
      </c>
      <c r="BA498">
        <f t="shared" si="1066"/>
        <v>359771.19843945088</v>
      </c>
      <c r="BB498" t="s">
        <v>191</v>
      </c>
      <c r="BC498">
        <f t="shared" si="1067"/>
        <v>1.6702752531600445E-2</v>
      </c>
      <c r="BD498">
        <f t="shared" si="1068"/>
        <v>215.76355188614841</v>
      </c>
      <c r="BE498">
        <f t="shared" si="1069"/>
        <v>23.437480598734822</v>
      </c>
      <c r="BF498">
        <f t="shared" si="1070"/>
        <v>-2.2040766499117907E-3</v>
      </c>
      <c r="BG498">
        <f t="shared" si="1071"/>
        <v>23.435276522084912</v>
      </c>
      <c r="BH498" s="19">
        <f t="shared" si="1072"/>
        <v>0.13922543808462162</v>
      </c>
      <c r="BI498">
        <f t="shared" si="1073"/>
        <v>21.845679820903268</v>
      </c>
      <c r="BJ498">
        <f t="shared" si="1074"/>
        <v>5.266679820903267</v>
      </c>
      <c r="BK498">
        <f t="shared" si="1075"/>
        <v>199.66783566729185</v>
      </c>
      <c r="BL498">
        <f t="shared" si="1076"/>
        <v>3.4848611427252121</v>
      </c>
      <c r="BM498">
        <f t="shared" si="1077"/>
        <v>239.33236164625714</v>
      </c>
      <c r="BN498">
        <f t="shared" si="1078"/>
        <v>15.955490776417143</v>
      </c>
      <c r="BO498">
        <f t="shared" si="1079"/>
        <v>15</v>
      </c>
      <c r="BP498">
        <f t="shared" si="1080"/>
        <v>57</v>
      </c>
      <c r="BQ498">
        <f t="shared" si="1081"/>
        <v>19</v>
      </c>
      <c r="BR498">
        <f t="shared" si="1082"/>
        <v>-17.661636680263751</v>
      </c>
      <c r="BS498" t="str">
        <f t="shared" si="1083"/>
        <v>NEGATIF</v>
      </c>
      <c r="BT498">
        <f t="shared" si="1019"/>
        <v>-0.30825371136160346</v>
      </c>
      <c r="BU498">
        <f t="shared" si="1020"/>
        <v>17</v>
      </c>
      <c r="BV498">
        <f t="shared" si="1021"/>
        <v>-2080</v>
      </c>
      <c r="BW498">
        <f t="shared" si="1022"/>
        <v>18</v>
      </c>
      <c r="BX498" t="str">
        <f t="shared" si="1023"/>
        <v>NEGATIF</v>
      </c>
      <c r="BY498">
        <f t="shared" si="1084"/>
        <v>-59.12606123845768</v>
      </c>
      <c r="BZ498">
        <f t="shared" si="1085"/>
        <v>120.87393876154232</v>
      </c>
      <c r="CA498">
        <f t="shared" si="1086"/>
        <v>-68.059146563087978</v>
      </c>
      <c r="CB498" t="str">
        <f t="shared" si="1087"/>
        <v>NEGATIF</v>
      </c>
      <c r="CC498">
        <f t="shared" si="1088"/>
        <v>68</v>
      </c>
      <c r="CD498">
        <f t="shared" si="1089"/>
        <v>3</v>
      </c>
      <c r="CE498">
        <f t="shared" si="1090"/>
        <v>32</v>
      </c>
      <c r="CG498">
        <f t="shared" si="1091"/>
        <v>4.1771377173009832</v>
      </c>
      <c r="CH498">
        <f t="shared" si="1092"/>
        <v>0.4090227364257073</v>
      </c>
      <c r="CI498">
        <f t="shared" si="1093"/>
        <v>0.40906120482021457</v>
      </c>
    </row>
    <row r="499" spans="1:87">
      <c r="A499">
        <f t="shared" ref="A499:F499" si="1270">A205</f>
        <v>7.0027777777777782</v>
      </c>
      <c r="B499">
        <f t="shared" si="1270"/>
        <v>111.315</v>
      </c>
      <c r="C499">
        <f t="shared" si="1270"/>
        <v>7</v>
      </c>
      <c r="D499">
        <f t="shared" si="1270"/>
        <v>2013</v>
      </c>
      <c r="E499">
        <f t="shared" si="1270"/>
        <v>12</v>
      </c>
      <c r="F499">
        <f t="shared" si="1270"/>
        <v>3</v>
      </c>
      <c r="G499">
        <f t="shared" si="1025"/>
        <v>0.12222152900771403</v>
      </c>
      <c r="H499">
        <f t="shared" ref="H499:J499" si="1271">H205</f>
        <v>24</v>
      </c>
      <c r="I499">
        <f t="shared" si="1271"/>
        <v>15</v>
      </c>
      <c r="J499">
        <f t="shared" si="1271"/>
        <v>24.25</v>
      </c>
      <c r="L499">
        <f t="shared" ref="L499:M499" si="1272">L205</f>
        <v>20</v>
      </c>
      <c r="M499">
        <f t="shared" si="1272"/>
        <v>-13</v>
      </c>
      <c r="N499">
        <f t="shared" si="1028"/>
        <v>2456630.21875</v>
      </c>
      <c r="O499">
        <f t="shared" si="1029"/>
        <v>7.9270719030230497E-4</v>
      </c>
      <c r="P499">
        <f t="shared" si="1030"/>
        <v>2456630.2195427073</v>
      </c>
      <c r="Q499">
        <f t="shared" si="1031"/>
        <v>0.1392257232774077</v>
      </c>
      <c r="R499">
        <f t="shared" si="1032"/>
        <v>239.82151131566843</v>
      </c>
      <c r="S499">
        <f t="shared" si="1033"/>
        <v>333.30889917146123</v>
      </c>
      <c r="T499">
        <f t="shared" si="1034"/>
        <v>4.1856749895672518</v>
      </c>
      <c r="U499">
        <f t="shared" si="1035"/>
        <v>5.8173377167397984</v>
      </c>
      <c r="V499">
        <f t="shared" si="1036"/>
        <v>215.75868112878811</v>
      </c>
      <c r="W499">
        <f t="shared" si="1037"/>
        <v>3.765699375457908</v>
      </c>
      <c r="X499">
        <f t="shared" si="1038"/>
        <v>252.69910256787807</v>
      </c>
      <c r="Y499">
        <f t="shared" si="1039"/>
        <v>4.4104313566443301</v>
      </c>
      <c r="Z499">
        <f t="shared" si="1040"/>
        <v>329.51977354956398</v>
      </c>
      <c r="AA499">
        <f t="shared" si="1041"/>
        <v>5.7512049988660134</v>
      </c>
      <c r="AB499">
        <f t="shared" si="1042"/>
        <v>-10910.260029886718</v>
      </c>
      <c r="AC499">
        <f t="shared" si="1043"/>
        <v>-40.222389736534097</v>
      </c>
      <c r="AD499">
        <f t="shared" si="1044"/>
        <v>-1444.1131423277718</v>
      </c>
      <c r="AE499">
        <f t="shared" si="1045"/>
        <v>-227.45805392165485</v>
      </c>
      <c r="AF499">
        <f t="shared" si="1046"/>
        <v>-208.47220767625893</v>
      </c>
      <c r="AG499">
        <f t="shared" si="1047"/>
        <v>145.87638752468899</v>
      </c>
      <c r="AH499">
        <f t="shared" si="1048"/>
        <v>-12684.649436024249</v>
      </c>
      <c r="AI499">
        <f t="shared" si="1049"/>
        <v>-3.5235137322289578</v>
      </c>
      <c r="AJ499">
        <f t="shared" si="1050"/>
        <v>236.29799758343947</v>
      </c>
      <c r="AK499">
        <f t="shared" si="1051"/>
        <v>4.1241780737006231</v>
      </c>
      <c r="AL499">
        <f t="shared" si="1052"/>
        <v>236</v>
      </c>
      <c r="AM499">
        <f t="shared" si="1053"/>
        <v>17</v>
      </c>
      <c r="AN499">
        <f t="shared" si="1054"/>
        <v>52</v>
      </c>
      <c r="AP499">
        <f t="shared" si="1055"/>
        <v>1.7055331456274769</v>
      </c>
      <c r="AQ499">
        <f t="shared" si="1056"/>
        <v>2.9767168893095403E-2</v>
      </c>
      <c r="AR499" t="str">
        <f t="shared" si="1057"/>
        <v>POSITIF</v>
      </c>
      <c r="AS499">
        <f t="shared" si="1058"/>
        <v>1</v>
      </c>
      <c r="AT499">
        <f t="shared" si="1059"/>
        <v>42</v>
      </c>
      <c r="AU499">
        <f t="shared" si="1060"/>
        <v>19</v>
      </c>
      <c r="AV499">
        <f t="shared" si="1061"/>
        <v>1.0158557415334297</v>
      </c>
      <c r="AW499" s="4">
        <f t="shared" si="1062"/>
        <v>4.2327322563892905E-2</v>
      </c>
      <c r="AX499">
        <f t="shared" si="1063"/>
        <v>1.773002741504686E-2</v>
      </c>
      <c r="AY499">
        <f t="shared" si="1064"/>
        <v>0.27680015262018948</v>
      </c>
      <c r="AZ499" s="4">
        <f t="shared" si="1065"/>
        <v>1.1533339692507895E-2</v>
      </c>
      <c r="BA499">
        <f t="shared" si="1066"/>
        <v>359747.56389877555</v>
      </c>
      <c r="BB499" t="s">
        <v>191</v>
      </c>
      <c r="BC499">
        <f t="shared" si="1067"/>
        <v>1.670275251962235E-2</v>
      </c>
      <c r="BD499">
        <f t="shared" si="1068"/>
        <v>215.76300028443976</v>
      </c>
      <c r="BE499">
        <f t="shared" si="1069"/>
        <v>23.437480595026127</v>
      </c>
      <c r="BF499">
        <f t="shared" si="1070"/>
        <v>-2.2041232596839806E-3</v>
      </c>
      <c r="BG499">
        <f t="shared" si="1071"/>
        <v>23.435276471766443</v>
      </c>
      <c r="BH499" s="19">
        <f t="shared" si="1072"/>
        <v>0.1392257232774077</v>
      </c>
      <c r="BI499">
        <f t="shared" si="1073"/>
        <v>22.096364298850919</v>
      </c>
      <c r="BJ499">
        <f t="shared" si="1074"/>
        <v>5.5173642988509179</v>
      </c>
      <c r="BK499">
        <f t="shared" si="1075"/>
        <v>203.42793949863264</v>
      </c>
      <c r="BL499">
        <f t="shared" si="1076"/>
        <v>3.5504873347989623</v>
      </c>
      <c r="BM499">
        <f t="shared" si="1077"/>
        <v>239.33252498413111</v>
      </c>
      <c r="BN499">
        <f t="shared" si="1078"/>
        <v>15.955501665608741</v>
      </c>
      <c r="BO499">
        <f t="shared" si="1079"/>
        <v>15</v>
      </c>
      <c r="BP499">
        <f t="shared" si="1080"/>
        <v>57</v>
      </c>
      <c r="BQ499">
        <f t="shared" si="1081"/>
        <v>19</v>
      </c>
      <c r="BR499">
        <f t="shared" si="1082"/>
        <v>-17.662947883665918</v>
      </c>
      <c r="BS499" t="str">
        <f t="shared" si="1083"/>
        <v>NEGATIF</v>
      </c>
      <c r="BT499">
        <f t="shared" si="1019"/>
        <v>-0.30827659617813463</v>
      </c>
      <c r="BU499">
        <f t="shared" si="1020"/>
        <v>17</v>
      </c>
      <c r="BV499">
        <f t="shared" si="1021"/>
        <v>-2080</v>
      </c>
      <c r="BW499">
        <f t="shared" si="1022"/>
        <v>13</v>
      </c>
      <c r="BX499" t="str">
        <f t="shared" si="1023"/>
        <v>NEGATIF</v>
      </c>
      <c r="BY499">
        <f t="shared" si="1084"/>
        <v>-62.817107391596238</v>
      </c>
      <c r="BZ499">
        <f t="shared" si="1085"/>
        <v>117.18289260840376</v>
      </c>
      <c r="CA499">
        <f t="shared" si="1086"/>
        <v>-64.792972195113279</v>
      </c>
      <c r="CB499" t="str">
        <f t="shared" si="1087"/>
        <v>NEGATIF</v>
      </c>
      <c r="CC499">
        <f t="shared" si="1088"/>
        <v>64</v>
      </c>
      <c r="CD499">
        <f t="shared" si="1089"/>
        <v>47</v>
      </c>
      <c r="CE499">
        <f t="shared" si="1090"/>
        <v>34</v>
      </c>
      <c r="CG499">
        <f t="shared" si="1091"/>
        <v>4.1771405680846776</v>
      </c>
      <c r="CH499">
        <f t="shared" si="1092"/>
        <v>0.40902273554748436</v>
      </c>
      <c r="CI499">
        <f t="shared" si="1093"/>
        <v>0.40906120475548563</v>
      </c>
    </row>
    <row r="500" spans="1:87">
      <c r="A500">
        <f t="shared" ref="A500:F500" si="1273">A206</f>
        <v>7.0027777777777782</v>
      </c>
      <c r="B500">
        <f t="shared" si="1273"/>
        <v>111.315</v>
      </c>
      <c r="C500">
        <f t="shared" si="1273"/>
        <v>7</v>
      </c>
      <c r="D500">
        <f t="shared" si="1273"/>
        <v>2013</v>
      </c>
      <c r="E500">
        <f t="shared" si="1273"/>
        <v>12</v>
      </c>
      <c r="F500">
        <f t="shared" si="1273"/>
        <v>3</v>
      </c>
      <c r="G500">
        <f t="shared" si="1025"/>
        <v>0.12222152900771403</v>
      </c>
      <c r="H500">
        <f t="shared" ref="H500:J500" si="1274">H206</f>
        <v>24</v>
      </c>
      <c r="I500">
        <f t="shared" si="1274"/>
        <v>30</v>
      </c>
      <c r="J500">
        <f t="shared" si="1274"/>
        <v>24.5</v>
      </c>
      <c r="L500">
        <f t="shared" ref="L500:M500" si="1275">L206</f>
        <v>20</v>
      </c>
      <c r="M500">
        <f t="shared" si="1275"/>
        <v>-13</v>
      </c>
      <c r="N500">
        <f t="shared" si="1028"/>
        <v>2456630.229166667</v>
      </c>
      <c r="O500">
        <f t="shared" si="1029"/>
        <v>7.9270719030230497E-4</v>
      </c>
      <c r="P500">
        <f t="shared" si="1030"/>
        <v>2456630.2299593743</v>
      </c>
      <c r="Q500">
        <f t="shared" si="1031"/>
        <v>0.13922600847020652</v>
      </c>
      <c r="R500">
        <f t="shared" si="1032"/>
        <v>239.82151131566843</v>
      </c>
      <c r="S500">
        <f t="shared" si="1033"/>
        <v>333.44499284679478</v>
      </c>
      <c r="T500">
        <f t="shared" si="1034"/>
        <v>4.1856749895672518</v>
      </c>
      <c r="U500">
        <f t="shared" si="1035"/>
        <v>5.8197129994655086</v>
      </c>
      <c r="V500">
        <f t="shared" si="1036"/>
        <v>215.75812952541781</v>
      </c>
      <c r="W500">
        <f t="shared" si="1037"/>
        <v>3.7656897481629312</v>
      </c>
      <c r="X500">
        <f t="shared" si="1038"/>
        <v>252.7093697279488</v>
      </c>
      <c r="Y500">
        <f t="shared" si="1039"/>
        <v>4.4106105523923933</v>
      </c>
      <c r="Z500">
        <f t="shared" si="1040"/>
        <v>329.53004021938887</v>
      </c>
      <c r="AA500">
        <f t="shared" si="1041"/>
        <v>5.7513841860576731</v>
      </c>
      <c r="AB500">
        <f t="shared" si="1042"/>
        <v>-10862.185336933442</v>
      </c>
      <c r="AC500">
        <f t="shared" si="1043"/>
        <v>-41.435385737069737</v>
      </c>
      <c r="AD500">
        <f t="shared" si="1044"/>
        <v>-1482.3943181270677</v>
      </c>
      <c r="AE500">
        <f t="shared" si="1045"/>
        <v>-220.99787058595911</v>
      </c>
      <c r="AF500">
        <f t="shared" si="1046"/>
        <v>-209.43839097958278</v>
      </c>
      <c r="AG500">
        <f t="shared" si="1047"/>
        <v>133.14821414502788</v>
      </c>
      <c r="AH500">
        <f t="shared" si="1048"/>
        <v>-12683.303088218094</v>
      </c>
      <c r="AI500">
        <f t="shared" si="1049"/>
        <v>-3.5231397467272481</v>
      </c>
      <c r="AJ500">
        <f t="shared" si="1050"/>
        <v>236.29837156894118</v>
      </c>
      <c r="AK500">
        <f t="shared" si="1051"/>
        <v>4.1241846009789827</v>
      </c>
      <c r="AL500">
        <f t="shared" si="1052"/>
        <v>236</v>
      </c>
      <c r="AM500">
        <f t="shared" si="1053"/>
        <v>17</v>
      </c>
      <c r="AN500">
        <f t="shared" si="1054"/>
        <v>54</v>
      </c>
      <c r="AP500">
        <f t="shared" si="1055"/>
        <v>1.704185190765944</v>
      </c>
      <c r="AQ500">
        <f t="shared" si="1056"/>
        <v>2.9743642642593389E-2</v>
      </c>
      <c r="AR500" t="str">
        <f t="shared" si="1057"/>
        <v>POSITIF</v>
      </c>
      <c r="AS500">
        <f t="shared" si="1058"/>
        <v>1</v>
      </c>
      <c r="AT500">
        <f t="shared" si="1059"/>
        <v>42</v>
      </c>
      <c r="AU500">
        <f t="shared" si="1060"/>
        <v>15</v>
      </c>
      <c r="AV500">
        <f t="shared" si="1061"/>
        <v>1.0159221106322527</v>
      </c>
      <c r="AW500" s="4">
        <f t="shared" si="1062"/>
        <v>4.2330087943010526E-2</v>
      </c>
      <c r="AX500">
        <f t="shared" si="1063"/>
        <v>1.7731185774342902E-2</v>
      </c>
      <c r="AY500">
        <f t="shared" si="1064"/>
        <v>0.27681823510339026</v>
      </c>
      <c r="AZ500" s="4">
        <f t="shared" si="1065"/>
        <v>1.1534093129307928E-2</v>
      </c>
      <c r="BA500">
        <f t="shared" si="1066"/>
        <v>359724.06444012094</v>
      </c>
      <c r="BB500" t="s">
        <v>191</v>
      </c>
      <c r="BC500">
        <f t="shared" si="1067"/>
        <v>1.6702752507644251E-2</v>
      </c>
      <c r="BD500">
        <f t="shared" si="1068"/>
        <v>215.76244868270643</v>
      </c>
      <c r="BE500">
        <f t="shared" si="1069"/>
        <v>23.437480591317431</v>
      </c>
      <c r="BF500">
        <f t="shared" si="1070"/>
        <v>-2.2041698525262477E-3</v>
      </c>
      <c r="BG500">
        <f t="shared" si="1071"/>
        <v>23.435276421464906</v>
      </c>
      <c r="BH500" s="19">
        <f t="shared" si="1072"/>
        <v>0.13922600847020652</v>
      </c>
      <c r="BI500">
        <f t="shared" si="1073"/>
        <v>22.347048787989966</v>
      </c>
      <c r="BJ500">
        <f t="shared" si="1074"/>
        <v>5.7680487879899651</v>
      </c>
      <c r="BK500">
        <f t="shared" si="1075"/>
        <v>207.18787156833216</v>
      </c>
      <c r="BL500">
        <f t="shared" si="1076"/>
        <v>3.6161105290665438</v>
      </c>
      <c r="BM500">
        <f t="shared" si="1077"/>
        <v>239.33286025151733</v>
      </c>
      <c r="BN500">
        <f t="shared" si="1078"/>
        <v>15.955524016767821</v>
      </c>
      <c r="BO500">
        <f t="shared" si="1079"/>
        <v>15</v>
      </c>
      <c r="BP500">
        <f t="shared" si="1080"/>
        <v>57</v>
      </c>
      <c r="BQ500">
        <f t="shared" si="1081"/>
        <v>19</v>
      </c>
      <c r="BR500">
        <f t="shared" si="1082"/>
        <v>-17.664345724820315</v>
      </c>
      <c r="BS500" t="str">
        <f t="shared" si="1083"/>
        <v>NEGATIF</v>
      </c>
      <c r="BT500">
        <f t="shared" si="1019"/>
        <v>-0.30830099310869874</v>
      </c>
      <c r="BU500">
        <f t="shared" si="1020"/>
        <v>17</v>
      </c>
      <c r="BV500">
        <f t="shared" si="1021"/>
        <v>-2080</v>
      </c>
      <c r="BW500">
        <f t="shared" si="1022"/>
        <v>8</v>
      </c>
      <c r="BX500" t="str">
        <f t="shared" si="1023"/>
        <v>NEGATIF</v>
      </c>
      <c r="BY500">
        <f t="shared" si="1084"/>
        <v>-65.561636890764575</v>
      </c>
      <c r="BZ500">
        <f t="shared" si="1085"/>
        <v>114.43836310923542</v>
      </c>
      <c r="CA500">
        <f t="shared" si="1086"/>
        <v>-61.431374950394044</v>
      </c>
      <c r="CB500" t="str">
        <f t="shared" si="1087"/>
        <v>NEGATIF</v>
      </c>
      <c r="CC500">
        <f t="shared" si="1088"/>
        <v>61</v>
      </c>
      <c r="CD500">
        <f t="shared" si="1089"/>
        <v>25</v>
      </c>
      <c r="CE500">
        <f t="shared" si="1090"/>
        <v>52</v>
      </c>
      <c r="CG500">
        <f t="shared" si="1091"/>
        <v>4.1771464196044414</v>
      </c>
      <c r="CH500">
        <f t="shared" si="1092"/>
        <v>0.40902273466955691</v>
      </c>
      <c r="CI500">
        <f t="shared" si="1093"/>
        <v>0.40906120469075669</v>
      </c>
    </row>
    <row r="501" spans="1:87">
      <c r="A501">
        <f t="shared" ref="A501:F501" si="1276">A207</f>
        <v>7.0027777777777782</v>
      </c>
      <c r="B501">
        <f t="shared" si="1276"/>
        <v>111.315</v>
      </c>
      <c r="C501">
        <f t="shared" si="1276"/>
        <v>7</v>
      </c>
      <c r="D501">
        <f t="shared" si="1276"/>
        <v>2013</v>
      </c>
      <c r="E501">
        <f t="shared" si="1276"/>
        <v>12</v>
      </c>
      <c r="F501">
        <f t="shared" si="1276"/>
        <v>3</v>
      </c>
      <c r="G501">
        <f t="shared" si="1025"/>
        <v>0.12222152900771403</v>
      </c>
      <c r="H501">
        <f t="shared" ref="H501:J501" si="1277">H207</f>
        <v>24</v>
      </c>
      <c r="I501">
        <f t="shared" si="1277"/>
        <v>15</v>
      </c>
      <c r="J501">
        <f t="shared" si="1277"/>
        <v>24.25</v>
      </c>
      <c r="L501">
        <f t="shared" ref="L501:M501" si="1278">L207</f>
        <v>20</v>
      </c>
      <c r="M501">
        <f t="shared" si="1278"/>
        <v>-13</v>
      </c>
      <c r="N501">
        <f t="shared" si="1028"/>
        <v>2456630.21875</v>
      </c>
      <c r="O501">
        <f t="shared" si="1029"/>
        <v>7.9270719030230497E-4</v>
      </c>
      <c r="P501">
        <f t="shared" si="1030"/>
        <v>2456630.2195427073</v>
      </c>
      <c r="Q501">
        <f t="shared" si="1031"/>
        <v>0.1392257232774077</v>
      </c>
      <c r="R501">
        <f t="shared" si="1032"/>
        <v>239.82151131566843</v>
      </c>
      <c r="S501">
        <f t="shared" si="1033"/>
        <v>333.30889917146123</v>
      </c>
      <c r="T501">
        <f t="shared" si="1034"/>
        <v>4.1856749895672518</v>
      </c>
      <c r="U501">
        <f t="shared" si="1035"/>
        <v>5.8173377167397984</v>
      </c>
      <c r="V501">
        <f t="shared" si="1036"/>
        <v>215.75868112878811</v>
      </c>
      <c r="W501">
        <f t="shared" si="1037"/>
        <v>3.765699375457908</v>
      </c>
      <c r="X501">
        <f t="shared" si="1038"/>
        <v>252.69910256787807</v>
      </c>
      <c r="Y501">
        <f t="shared" si="1039"/>
        <v>4.4104313566443301</v>
      </c>
      <c r="Z501">
        <f t="shared" si="1040"/>
        <v>329.51977354956398</v>
      </c>
      <c r="AA501">
        <f t="shared" si="1041"/>
        <v>5.7512049988660134</v>
      </c>
      <c r="AB501">
        <f t="shared" si="1042"/>
        <v>-10910.260029886718</v>
      </c>
      <c r="AC501">
        <f t="shared" si="1043"/>
        <v>-40.222389736534097</v>
      </c>
      <c r="AD501">
        <f t="shared" si="1044"/>
        <v>-1444.1131423277718</v>
      </c>
      <c r="AE501">
        <f t="shared" si="1045"/>
        <v>-227.45805392165485</v>
      </c>
      <c r="AF501">
        <f t="shared" si="1046"/>
        <v>-208.47220767625893</v>
      </c>
      <c r="AG501">
        <f t="shared" si="1047"/>
        <v>145.87638752468899</v>
      </c>
      <c r="AH501">
        <f t="shared" si="1048"/>
        <v>-12684.649436024249</v>
      </c>
      <c r="AI501">
        <f t="shared" si="1049"/>
        <v>-3.5235137322289578</v>
      </c>
      <c r="AJ501">
        <f t="shared" si="1050"/>
        <v>236.29799758343947</v>
      </c>
      <c r="AK501">
        <f t="shared" si="1051"/>
        <v>4.1241780737006231</v>
      </c>
      <c r="AL501">
        <f t="shared" si="1052"/>
        <v>236</v>
      </c>
      <c r="AM501">
        <f t="shared" si="1053"/>
        <v>17</v>
      </c>
      <c r="AN501">
        <f t="shared" si="1054"/>
        <v>52</v>
      </c>
      <c r="AP501">
        <f t="shared" si="1055"/>
        <v>1.7055331456274769</v>
      </c>
      <c r="AQ501">
        <f t="shared" si="1056"/>
        <v>2.9767168893095403E-2</v>
      </c>
      <c r="AR501" t="str">
        <f t="shared" si="1057"/>
        <v>POSITIF</v>
      </c>
      <c r="AS501">
        <f t="shared" si="1058"/>
        <v>1</v>
      </c>
      <c r="AT501">
        <f t="shared" si="1059"/>
        <v>42</v>
      </c>
      <c r="AU501">
        <f t="shared" si="1060"/>
        <v>19</v>
      </c>
      <c r="AV501">
        <f t="shared" si="1061"/>
        <v>1.0158557415334297</v>
      </c>
      <c r="AW501" s="4">
        <f t="shared" si="1062"/>
        <v>4.2327322563892905E-2</v>
      </c>
      <c r="AX501">
        <f t="shared" si="1063"/>
        <v>1.773002741504686E-2</v>
      </c>
      <c r="AY501">
        <f t="shared" si="1064"/>
        <v>0.27680015262018948</v>
      </c>
      <c r="AZ501" s="4">
        <f t="shared" si="1065"/>
        <v>1.1533339692507895E-2</v>
      </c>
      <c r="BA501">
        <f t="shared" si="1066"/>
        <v>359747.56389877555</v>
      </c>
      <c r="BB501" t="s">
        <v>191</v>
      </c>
      <c r="BC501">
        <f t="shared" si="1067"/>
        <v>1.670275251962235E-2</v>
      </c>
      <c r="BD501">
        <f t="shared" si="1068"/>
        <v>215.76300028443976</v>
      </c>
      <c r="BE501">
        <f t="shared" si="1069"/>
        <v>23.437480595026127</v>
      </c>
      <c r="BF501">
        <f t="shared" si="1070"/>
        <v>-2.2041232596839806E-3</v>
      </c>
      <c r="BG501">
        <f t="shared" si="1071"/>
        <v>23.435276471766443</v>
      </c>
      <c r="BH501" s="19">
        <f t="shared" si="1072"/>
        <v>0.1392257232774077</v>
      </c>
      <c r="BI501">
        <f t="shared" si="1073"/>
        <v>22.096364298850919</v>
      </c>
      <c r="BJ501">
        <f t="shared" si="1074"/>
        <v>5.5173642988509179</v>
      </c>
      <c r="BK501">
        <f t="shared" si="1075"/>
        <v>203.42793949863264</v>
      </c>
      <c r="BL501">
        <f t="shared" si="1076"/>
        <v>3.5504873347989623</v>
      </c>
      <c r="BM501">
        <f t="shared" si="1077"/>
        <v>239.33252498413111</v>
      </c>
      <c r="BN501">
        <f t="shared" si="1078"/>
        <v>15.955501665608741</v>
      </c>
      <c r="BO501">
        <f t="shared" si="1079"/>
        <v>15</v>
      </c>
      <c r="BP501">
        <f t="shared" si="1080"/>
        <v>57</v>
      </c>
      <c r="BQ501">
        <f t="shared" si="1081"/>
        <v>19</v>
      </c>
      <c r="BR501">
        <f t="shared" si="1082"/>
        <v>-17.662947883665918</v>
      </c>
      <c r="BS501" t="str">
        <f t="shared" si="1083"/>
        <v>NEGATIF</v>
      </c>
      <c r="BT501">
        <f t="shared" ref="BT501:BT564" si="1279">RADIANS(BR501)</f>
        <v>-0.30827659617813463</v>
      </c>
      <c r="BU501">
        <f t="shared" ref="BU501:BU564" si="1280">INT(ABS(BR501))</f>
        <v>17</v>
      </c>
      <c r="BV501">
        <f t="shared" ref="BV501:BV564" si="1281">INT(60*(BR501-BU501))</f>
        <v>-2080</v>
      </c>
      <c r="BW501">
        <f t="shared" ref="BW501:BW564" si="1282">INT(3600*(BR501-BU501)-60*BV501)</f>
        <v>13</v>
      </c>
      <c r="BX501" t="str">
        <f t="shared" ref="BX501:BX564" si="1283">IF(BR501&lt;0, "NEGATIF", "POSITIF")</f>
        <v>NEGATIF</v>
      </c>
      <c r="BY501">
        <f t="shared" si="1084"/>
        <v>-62.817107391596238</v>
      </c>
      <c r="BZ501">
        <f t="shared" si="1085"/>
        <v>117.18289260840376</v>
      </c>
      <c r="CA501">
        <f t="shared" si="1086"/>
        <v>-64.792972195113279</v>
      </c>
      <c r="CB501" t="str">
        <f t="shared" si="1087"/>
        <v>NEGATIF</v>
      </c>
      <c r="CC501">
        <f t="shared" si="1088"/>
        <v>64</v>
      </c>
      <c r="CD501">
        <f t="shared" si="1089"/>
        <v>47</v>
      </c>
      <c r="CE501">
        <f t="shared" si="1090"/>
        <v>34</v>
      </c>
      <c r="CG501">
        <f t="shared" si="1091"/>
        <v>4.1771405680846776</v>
      </c>
      <c r="CH501">
        <f t="shared" si="1092"/>
        <v>0.40902273554748436</v>
      </c>
      <c r="CI501">
        <f t="shared" si="1093"/>
        <v>0.40906120475548563</v>
      </c>
    </row>
    <row r="502" spans="1:87">
      <c r="A502">
        <f t="shared" ref="A502:F502" si="1284">A208</f>
        <v>0</v>
      </c>
      <c r="B502">
        <f t="shared" si="1284"/>
        <v>0</v>
      </c>
      <c r="C502">
        <f t="shared" si="1284"/>
        <v>0</v>
      </c>
      <c r="D502">
        <f t="shared" si="1284"/>
        <v>0</v>
      </c>
      <c r="E502">
        <f t="shared" si="1284"/>
        <v>0</v>
      </c>
      <c r="F502">
        <f t="shared" si="1284"/>
        <v>0</v>
      </c>
      <c r="G502">
        <f t="shared" ref="G502:G565" si="1285">RADIANS(A502)</f>
        <v>0</v>
      </c>
      <c r="H502">
        <f t="shared" ref="H502:J502" si="1286">H208</f>
        <v>0</v>
      </c>
      <c r="I502">
        <f t="shared" si="1286"/>
        <v>0</v>
      </c>
      <c r="J502">
        <f t="shared" si="1286"/>
        <v>0</v>
      </c>
      <c r="L502">
        <f t="shared" ref="L502:M502" si="1287">L208</f>
        <v>0</v>
      </c>
      <c r="M502">
        <f t="shared" si="1287"/>
        <v>0</v>
      </c>
      <c r="N502">
        <f t="shared" ref="N502:N565" si="1288">1720994.5+INT(365.25*D502)+INT(30.60001*(E502+1))+M502+F502+(H502+I502/60)/24 -C502/24</f>
        <v>1721024.5</v>
      </c>
      <c r="O502">
        <f t="shared" ref="O502:O565" si="1289">O208</f>
        <v>0</v>
      </c>
      <c r="P502">
        <f t="shared" ref="P502:P565" si="1290">N502+O502</f>
        <v>1721024.5</v>
      </c>
      <c r="Q502">
        <f t="shared" ref="Q502:Q565" si="1291">(P502-2451545)/36525</f>
        <v>-20.000561259411363</v>
      </c>
      <c r="R502">
        <f t="shared" ref="R502:R565" si="1292" xml:space="preserve"> MOD(218.317 + 481267.883*O502, 360)</f>
        <v>218.31700000000001</v>
      </c>
      <c r="S502">
        <f t="shared" ref="S502:S565" si="1293" xml:space="preserve"> MOD(134.954 + 477198.849*Q502, 360)</f>
        <v>210.14165490679443</v>
      </c>
      <c r="T502">
        <f t="shared" ref="T502:T565" si="1294">RADIANS(R502)</f>
        <v>3.8103504630764604</v>
      </c>
      <c r="U502">
        <f t="shared" ref="U502:U565" si="1295">RADIANS(S502)</f>
        <v>3.6676637737132607</v>
      </c>
      <c r="V502">
        <f t="shared" ref="V502:V565" si="1296" xml:space="preserve"> MOD(125.041 - 1934.142*Q502, 360)</f>
        <v>288.96655540040956</v>
      </c>
      <c r="W502">
        <f t="shared" ref="W502:W565" si="1297">RADIANS(V502)</f>
        <v>5.0434178198837483</v>
      </c>
      <c r="X502">
        <f t="shared" ref="X502:X565" si="1298" xml:space="preserve"> MOD(280.466 + 36000.769*Q502, 360)</f>
        <v>244.880229582428</v>
      </c>
      <c r="Y502">
        <f t="shared" ref="Y502:Y565" si="1299">RADIANS(X502)</f>
        <v>4.2739662792529876</v>
      </c>
      <c r="Z502">
        <f t="shared" ref="Z502:Z565" si="1300" xml:space="preserve"> MOD(357.526 + 35999.05*Q502, 360)</f>
        <v>356.32119438727386</v>
      </c>
      <c r="AA502">
        <f t="shared" ref="AA502:AA565" si="1301">RADIANS(Z502)</f>
        <v>6.2189780366966678</v>
      </c>
      <c r="AB502">
        <f t="shared" ref="AB502:AB565" si="1302" xml:space="preserve"> 22640*SIN(U502) + 769*SIN(2*D228) + 36*SIN(3*D228)</f>
        <v>-12109.259667931119</v>
      </c>
      <c r="AC502">
        <f t="shared" ref="AC502:AC565" si="1303" xml:space="preserve"> -125*SIN(T502 - X502)</f>
        <v>92.473498792493402</v>
      </c>
      <c r="AD502">
        <f t="shared" ref="AD502:AD565" si="1304" xml:space="preserve"> 2370*SIN(2*(T502 - X502))</f>
        <v>2359.3775958499837</v>
      </c>
      <c r="AE502">
        <f t="shared" ref="AE502:AE565" si="1305" xml:space="preserve"> -668*SIN(Z502)</f>
        <v>647.3042059957379</v>
      </c>
      <c r="AF502">
        <f t="shared" ref="AF502:AF565" si="1306" xml:space="preserve"> -412*SIN(2*(T502 - W502)) + 212*SIN(2*(T502 - Y502 - U502))</f>
        <v>63.055342024079749</v>
      </c>
      <c r="AG502">
        <f t="shared" ref="AG502:AG565" si="1307" xml:space="preserve"> 4586*SIN(2*(T502 - Y502) - U502) + 206*SIN(2*(T502 - Y502) - U502 -AA502) + 192*SIN(2*(T502 - Y502) + U502) + 165*SIN(2*(T502 - Y502) - AA502) + 148*SIN(U502 - AA502) - 110*SIN(U502 + AA502)</f>
        <v>4673.2376347212539</v>
      </c>
      <c r="AH502">
        <f t="shared" ref="AH502:AH565" si="1308" xml:space="preserve"> SUM(AB502:AG502)</f>
        <v>-4273.8113905475711</v>
      </c>
      <c r="AI502">
        <f t="shared" ref="AI502:AI565" si="1309">AH502/3600</f>
        <v>-1.1871698307076586</v>
      </c>
      <c r="AJ502">
        <f t="shared" ref="AJ502:AJ565" si="1310">MOD(R502+AI502,360)</f>
        <v>217.12983016929235</v>
      </c>
      <c r="AK502">
        <f t="shared" ref="AK502:AK565" si="1311">RADIANS(AJ502)</f>
        <v>3.7896304407502681</v>
      </c>
      <c r="AL502">
        <f t="shared" ref="AL502:AL565" si="1312">INT(AJ502)</f>
        <v>217</v>
      </c>
      <c r="AM502">
        <f t="shared" ref="AM502:AM565" si="1313">INT(60*(AJ502-AL502))</f>
        <v>7</v>
      </c>
      <c r="AN502">
        <f t="shared" ref="AN502:AN565" si="1314">INT(3600*(AJ502-AL502)-60*AM502)</f>
        <v>47</v>
      </c>
      <c r="AP502">
        <f t="shared" ref="AP502:AP565" si="1315">(18520*SIN(AK502-W502+0.114*SIN(2*(T502-W502))*PI()/180+0.15*SIN(AA502)*PI()/180)-526*SIN(2*Y502-T502-W502)+44*SIN(2*Y502-T502-W502+U502)-31*SIN((2*Y502-T502-W502-U502)-23*SIN((2*Y502-T502-W502+AA502)+11*SIN((2*Y502-T502-W502-AA502)-25*SIN(T502-W502-2*U502)+21*SIN(T502-W502-U502)))))/3600</f>
        <v>-4.8406536912351648</v>
      </c>
      <c r="AQ502">
        <f t="shared" ref="AQ502:AQ565" si="1316">RADIANS(AP502)</f>
        <v>-8.4485344860870601E-2</v>
      </c>
      <c r="AR502" t="str">
        <f t="shared" ref="AR502:AR565" si="1317">IF(B244&lt;0, "NEGATIF", "POSITIF")</f>
        <v>POSITIF</v>
      </c>
      <c r="AS502">
        <f t="shared" ref="AS502:AS565" si="1318">INT(ABS(AP502))</f>
        <v>4</v>
      </c>
      <c r="AT502">
        <f t="shared" ref="AT502:AT565" si="1319">INT(60*(ABS(AP502)-AS502))</f>
        <v>50</v>
      </c>
      <c r="AU502">
        <f t="shared" ref="AU502:AU565" si="1320">INT(3600*(ABS(AP502)-AS502)-60*AT502)</f>
        <v>26</v>
      </c>
      <c r="AV502">
        <f t="shared" ref="AV502:AV565" si="1321">(3423 + 187*COS(U502)+10*COS(2*U502)+34*COS(2*(T502-Y502)-U502)+28*COS(2*(T502-Y502))+3*COS(2*(T502-Y502)+U502))/3600</f>
        <v>0.91008222984072973</v>
      </c>
      <c r="AW502" s="4">
        <f t="shared" ref="AW502:AW565" si="1322">AV502/24</f>
        <v>3.7920092910030408E-2</v>
      </c>
      <c r="AX502">
        <f t="shared" ref="AX502:AX565" si="1323">RADIANS(AV502)</f>
        <v>1.5883931374612522E-2</v>
      </c>
      <c r="AY502">
        <f t="shared" ref="AY502:AY565" si="1324">DEGREES(ASIN(0.272493*SIN(AX502)))</f>
        <v>0.24798138340709733</v>
      </c>
      <c r="AZ502" s="4">
        <f t="shared" ref="AZ502:AZ565" si="1325">AY502/24</f>
        <v>1.0332557641962389E-2</v>
      </c>
      <c r="BA502">
        <f t="shared" ref="BA502:BA565" si="1326">6378/SIN(AX502)</f>
        <v>401554.75691737374</v>
      </c>
      <c r="BB502" t="s">
        <v>191</v>
      </c>
      <c r="BC502">
        <f t="shared" ref="BC502:BC565" si="1327">0.0167086 - 0.000042*Q502</f>
        <v>1.7548623572895279E-2</v>
      </c>
      <c r="BD502">
        <f t="shared" ref="BD502:BD565" si="1328">MOD(125.04452-1934.13626*Q502, 360)</f>
        <v>288.85527217878553</v>
      </c>
      <c r="BE502">
        <f t="shared" ref="BE502:BE565" si="1329">23.43929111 - 0.01300417*Q502</f>
        <v>23.699381808712797</v>
      </c>
      <c r="BF502">
        <f t="shared" ref="BF502:BF565" si="1330">9.2*COS(W502)/3600 + 0.57*COS(2*Y502)/3600</f>
        <v>7.293301817216407E-4</v>
      </c>
      <c r="BG502">
        <f t="shared" ref="BG502:BG565" si="1331">BE502+BF502</f>
        <v>23.700111138894517</v>
      </c>
      <c r="BH502" s="19">
        <f t="shared" ref="BH502:BH565" si="1332">(P502-2451545)/36525</f>
        <v>-20.000561259411363</v>
      </c>
      <c r="BI502">
        <f t="shared" ref="BI502:BI565" si="1333">MOD(280.46061837+360.98564736629*(N502-2451545)+0.000387933*BH502*BH502+(-17.2*SIN(W502)-1.32*SIN(2*Y502))*COS(CH502)/3600,360)/15</f>
        <v>4.3341889123121895</v>
      </c>
      <c r="BJ502">
        <f t="shared" ref="BJ502:BJ565" si="1334">MOD(BI502+B502/15,24)</f>
        <v>4.3341889123121895</v>
      </c>
      <c r="BK502">
        <f t="shared" ref="BK502:BK565" si="1335">MOD(BJ502-BN502,24)*15</f>
        <v>202.56796767348513</v>
      </c>
      <c r="BL502">
        <f t="shared" ref="BL502:BL565" si="1336">RADIANS(BK502)</f>
        <v>3.5354779949757531</v>
      </c>
      <c r="BM502">
        <f t="shared" ref="BM502:BM565" si="1337">MOD(DEGREES(ATAN2(COS(AK502),SIN(AK502)*COS(CH502)-TAN(CI502)*SIN(CH502))),360)</f>
        <v>222.44486601119769</v>
      </c>
      <c r="BN502">
        <f t="shared" ref="BN502:BN565" si="1338">BM502/15</f>
        <v>14.829657734079847</v>
      </c>
      <c r="BO502">
        <f t="shared" ref="BO502:BO565" si="1339">INT(BN502)</f>
        <v>14</v>
      </c>
      <c r="BP502">
        <f t="shared" ref="BP502:BP565" si="1340">INT(60*(BN502-BO502))</f>
        <v>49</v>
      </c>
      <c r="BQ502">
        <f t="shared" ref="BQ502:BQ565" si="1341">INT(3600*(BN502-BO502)-60*BP502)</f>
        <v>46</v>
      </c>
      <c r="BR502">
        <f t="shared" ref="BR502:BR565" si="1342">DEGREES(ASIN(SIN(AQ502)*COS(CH502)+COS(AQ502)*SIN(CH502)*SIN(AK502)))</f>
        <v>-18.604193428658203</v>
      </c>
      <c r="BS502" t="str">
        <f t="shared" ref="BS502:BS565" si="1343">IF(BR502&lt;0, "NEGATIF", "POSITIF")</f>
        <v>NEGATIF</v>
      </c>
      <c r="BT502">
        <f t="shared" si="1279"/>
        <v>-0.32470443000797844</v>
      </c>
      <c r="BU502">
        <f t="shared" si="1280"/>
        <v>18</v>
      </c>
      <c r="BV502">
        <f t="shared" si="1281"/>
        <v>-2197</v>
      </c>
      <c r="BW502">
        <f t="shared" si="1282"/>
        <v>44</v>
      </c>
      <c r="BX502" t="str">
        <f t="shared" si="1283"/>
        <v>NEGATIF</v>
      </c>
      <c r="BY502">
        <f t="shared" ref="BY502:BY565" si="1344">DEGREES(ATAN2(COS(BL502)*SIN(G502)-TAN(BT502)*COS(G502),SIN(BL502)))</f>
        <v>-48.745493615744444</v>
      </c>
      <c r="BZ502">
        <f t="shared" ref="BZ502:BZ565" si="1345">MOD(BY502+180,360)</f>
        <v>131.25450638425556</v>
      </c>
      <c r="CA502">
        <f t="shared" ref="CA502:CA565" si="1346">DEGREES(ASIN(SIN(G502)*SIN(BT502)+COS(G502)*COS(BT502)*COS(BL502)))</f>
        <v>-61.065268401617246</v>
      </c>
      <c r="CB502" t="str">
        <f t="shared" ref="CB502:CB565" si="1347">IF(CA502&lt;0, "NEGATIF", "POSITIF")</f>
        <v>NEGATIF</v>
      </c>
      <c r="CC502">
        <f t="shared" ref="CC502:CC565" si="1348">INT(ABS(CA502))</f>
        <v>61</v>
      </c>
      <c r="CD502">
        <f t="shared" ref="CD502:CD565" si="1349">INT(60*(ABS(CA502)-CC502))</f>
        <v>3</v>
      </c>
      <c r="CE502">
        <f t="shared" ref="CE502:CE565" si="1350">INT(3600*(ABS(CA502)-CC502)-60*CD502)</f>
        <v>54</v>
      </c>
      <c r="CG502">
        <f t="shared" ref="CG502:CG565" si="1351">RADIANS(BM502)</f>
        <v>3.8823953160530253</v>
      </c>
      <c r="CH502">
        <f t="shared" ref="CH502:CH565" si="1352">RADIANS(BG502)</f>
        <v>0.41364497246229243</v>
      </c>
      <c r="CI502">
        <f t="shared" ref="CI502:CI565" si="1353">RADIANS(BE502)</f>
        <v>0.41363224324928727</v>
      </c>
    </row>
    <row r="503" spans="1:87">
      <c r="A503">
        <f t="shared" ref="A503:F503" si="1354">A209</f>
        <v>7.0027777777777782</v>
      </c>
      <c r="B503">
        <f t="shared" si="1354"/>
        <v>111.315</v>
      </c>
      <c r="C503">
        <f t="shared" si="1354"/>
        <v>7</v>
      </c>
      <c r="D503">
        <f t="shared" si="1354"/>
        <v>2013</v>
      </c>
      <c r="E503">
        <f t="shared" si="1354"/>
        <v>12</v>
      </c>
      <c r="F503">
        <f t="shared" si="1354"/>
        <v>4</v>
      </c>
      <c r="G503">
        <f t="shared" si="1285"/>
        <v>0.12222152900771403</v>
      </c>
      <c r="H503">
        <f t="shared" ref="H503:J503" si="1355">H209</f>
        <v>1</v>
      </c>
      <c r="I503">
        <f t="shared" si="1355"/>
        <v>0</v>
      </c>
      <c r="J503">
        <f t="shared" si="1355"/>
        <v>1</v>
      </c>
      <c r="L503">
        <f t="shared" ref="L503:M503" si="1356">L209</f>
        <v>20</v>
      </c>
      <c r="M503">
        <f t="shared" si="1356"/>
        <v>-13</v>
      </c>
      <c r="N503">
        <f t="shared" si="1288"/>
        <v>2456630.25</v>
      </c>
      <c r="O503">
        <f t="shared" si="1289"/>
        <v>7.9272234243593946E-4</v>
      </c>
      <c r="P503">
        <f t="shared" si="1290"/>
        <v>2456630.2507927222</v>
      </c>
      <c r="Q503">
        <f t="shared" si="1291"/>
        <v>0.13922657885618667</v>
      </c>
      <c r="R503">
        <f t="shared" si="1292"/>
        <v>239.82880355094562</v>
      </c>
      <c r="S503">
        <f t="shared" si="1293"/>
        <v>333.71718038001563</v>
      </c>
      <c r="T503">
        <f t="shared" si="1294"/>
        <v>4.1858022630826692</v>
      </c>
      <c r="U503">
        <f t="shared" si="1295"/>
        <v>5.8244635681030941</v>
      </c>
      <c r="V503">
        <f t="shared" si="1296"/>
        <v>215.7570263179374</v>
      </c>
      <c r="W503">
        <f t="shared" si="1297"/>
        <v>3.7656704935600658</v>
      </c>
      <c r="X503">
        <f t="shared" si="1298"/>
        <v>252.72990406186091</v>
      </c>
      <c r="Y503">
        <f t="shared" si="1299"/>
        <v>4.4109689441288635</v>
      </c>
      <c r="Z503">
        <f t="shared" si="1300"/>
        <v>329.55057357280657</v>
      </c>
      <c r="AA503">
        <f t="shared" si="1301"/>
        <v>5.7517425606812873</v>
      </c>
      <c r="AB503">
        <f t="shared" si="1302"/>
        <v>-10765.864844720814</v>
      </c>
      <c r="AC503">
        <f t="shared" si="1303"/>
        <v>-43.833249768200318</v>
      </c>
      <c r="AD503">
        <f t="shared" si="1304"/>
        <v>-1556.6108554740063</v>
      </c>
      <c r="AE503">
        <f t="shared" si="1305"/>
        <v>-208.00829665409702</v>
      </c>
      <c r="AF503">
        <f t="shared" si="1306"/>
        <v>-211.40015838909699</v>
      </c>
      <c r="AG503">
        <f t="shared" si="1307"/>
        <v>108.97190462891152</v>
      </c>
      <c r="AH503">
        <f t="shared" si="1308"/>
        <v>-12676.745500377303</v>
      </c>
      <c r="AI503">
        <f t="shared" si="1309"/>
        <v>-3.5213181945492509</v>
      </c>
      <c r="AJ503">
        <f t="shared" si="1310"/>
        <v>236.30748535639637</v>
      </c>
      <c r="AK503">
        <f t="shared" si="1311"/>
        <v>4.1243436665774027</v>
      </c>
      <c r="AL503">
        <f t="shared" si="1312"/>
        <v>236</v>
      </c>
      <c r="AM503">
        <f t="shared" si="1313"/>
        <v>18</v>
      </c>
      <c r="AN503">
        <f t="shared" si="1314"/>
        <v>26</v>
      </c>
      <c r="AP503">
        <f t="shared" si="1315"/>
        <v>1.7032448926288919</v>
      </c>
      <c r="AQ503">
        <f t="shared" si="1316"/>
        <v>2.9727231344151461E-2</v>
      </c>
      <c r="AR503" t="str">
        <f t="shared" si="1317"/>
        <v>POSITIF</v>
      </c>
      <c r="AS503">
        <f t="shared" si="1318"/>
        <v>1</v>
      </c>
      <c r="AT503">
        <f t="shared" si="1319"/>
        <v>42</v>
      </c>
      <c r="AU503">
        <f t="shared" si="1320"/>
        <v>11</v>
      </c>
      <c r="AV503">
        <f t="shared" si="1321"/>
        <v>1.0160547378623521</v>
      </c>
      <c r="AW503" s="4">
        <f t="shared" si="1322"/>
        <v>4.2335614077598005E-2</v>
      </c>
      <c r="AX503">
        <f t="shared" si="1323"/>
        <v>1.7733500556185937E-2</v>
      </c>
      <c r="AY503">
        <f t="shared" si="1324"/>
        <v>0.27685436983528205</v>
      </c>
      <c r="AZ503" s="4">
        <f t="shared" si="1325"/>
        <v>1.1535598743136753E-2</v>
      </c>
      <c r="BA503">
        <f t="shared" si="1326"/>
        <v>359677.11401096248</v>
      </c>
      <c r="BB503" t="s">
        <v>191</v>
      </c>
      <c r="BC503">
        <f t="shared" si="1327"/>
        <v>1.6702752483688042E-2</v>
      </c>
      <c r="BD503">
        <f t="shared" si="1328"/>
        <v>215.76134547850003</v>
      </c>
      <c r="BE503">
        <f t="shared" si="1329"/>
        <v>23.437480583900037</v>
      </c>
      <c r="BF503">
        <f t="shared" si="1330"/>
        <v>-2.2042629874606465E-3</v>
      </c>
      <c r="BG503">
        <f t="shared" si="1331"/>
        <v>23.435276320912575</v>
      </c>
      <c r="BH503" s="19">
        <f t="shared" si="1332"/>
        <v>0.13922657885618667</v>
      </c>
      <c r="BI503">
        <f t="shared" si="1333"/>
        <v>22.848417743869746</v>
      </c>
      <c r="BJ503">
        <f t="shared" si="1334"/>
        <v>6.2694177438697452</v>
      </c>
      <c r="BK503">
        <f t="shared" si="1335"/>
        <v>214.70023555698984</v>
      </c>
      <c r="BL503">
        <f t="shared" si="1336"/>
        <v>3.7472260152768744</v>
      </c>
      <c r="BM503">
        <f t="shared" si="1337"/>
        <v>239.34103060105633</v>
      </c>
      <c r="BN503">
        <f t="shared" si="1338"/>
        <v>15.956068706737089</v>
      </c>
      <c r="BO503">
        <f t="shared" si="1339"/>
        <v>15</v>
      </c>
      <c r="BP503">
        <f t="shared" si="1340"/>
        <v>57</v>
      </c>
      <c r="BQ503">
        <f t="shared" si="1341"/>
        <v>21</v>
      </c>
      <c r="BR503">
        <f t="shared" si="1342"/>
        <v>-17.667369948811629</v>
      </c>
      <c r="BS503" t="str">
        <f t="shared" si="1343"/>
        <v>NEGATIF</v>
      </c>
      <c r="BT503">
        <f t="shared" si="1279"/>
        <v>-0.308353775774665</v>
      </c>
      <c r="BU503">
        <f t="shared" si="1280"/>
        <v>17</v>
      </c>
      <c r="BV503">
        <f t="shared" si="1281"/>
        <v>-2081</v>
      </c>
      <c r="BW503">
        <f t="shared" si="1282"/>
        <v>57</v>
      </c>
      <c r="BX503" t="str">
        <f t="shared" si="1283"/>
        <v>NEGATIF</v>
      </c>
      <c r="BY503">
        <f t="shared" si="1344"/>
        <v>-69.230476458144537</v>
      </c>
      <c r="BZ503">
        <f t="shared" si="1345"/>
        <v>110.76952354185546</v>
      </c>
      <c r="CA503">
        <f t="shared" si="1346"/>
        <v>-54.540128694988319</v>
      </c>
      <c r="CB503" t="str">
        <f t="shared" si="1347"/>
        <v>NEGATIF</v>
      </c>
      <c r="CC503">
        <f t="shared" si="1348"/>
        <v>54</v>
      </c>
      <c r="CD503">
        <f t="shared" si="1349"/>
        <v>32</v>
      </c>
      <c r="CE503">
        <f t="shared" si="1350"/>
        <v>24</v>
      </c>
      <c r="CG503">
        <f t="shared" si="1351"/>
        <v>4.1772890191049354</v>
      </c>
      <c r="CH503">
        <f t="shared" si="1352"/>
        <v>0.40902273291458768</v>
      </c>
      <c r="CI503">
        <f t="shared" si="1353"/>
        <v>0.40906120456129874</v>
      </c>
    </row>
    <row r="504" spans="1:87">
      <c r="A504">
        <f t="shared" ref="A504:F504" si="1357">A210</f>
        <v>7.0027777777777782</v>
      </c>
      <c r="B504">
        <f t="shared" si="1357"/>
        <v>111.315</v>
      </c>
      <c r="C504">
        <f t="shared" si="1357"/>
        <v>7</v>
      </c>
      <c r="D504">
        <f t="shared" si="1357"/>
        <v>2013</v>
      </c>
      <c r="E504">
        <f t="shared" si="1357"/>
        <v>12</v>
      </c>
      <c r="F504">
        <f t="shared" si="1357"/>
        <v>4</v>
      </c>
      <c r="G504">
        <f t="shared" si="1285"/>
        <v>0.12222152900771403</v>
      </c>
      <c r="H504">
        <f t="shared" ref="H504:J504" si="1358">H210</f>
        <v>1</v>
      </c>
      <c r="I504">
        <f t="shared" si="1358"/>
        <v>15</v>
      </c>
      <c r="J504">
        <f t="shared" si="1358"/>
        <v>1.25</v>
      </c>
      <c r="L504">
        <f t="shared" ref="L504:M504" si="1359">L210</f>
        <v>20</v>
      </c>
      <c r="M504">
        <f t="shared" si="1359"/>
        <v>-13</v>
      </c>
      <c r="N504">
        <f t="shared" si="1288"/>
        <v>2456630.260416667</v>
      </c>
      <c r="O504">
        <f t="shared" si="1289"/>
        <v>7.9272234243593946E-4</v>
      </c>
      <c r="P504">
        <f t="shared" si="1290"/>
        <v>2456630.2612093892</v>
      </c>
      <c r="Q504">
        <f t="shared" si="1291"/>
        <v>0.13922686404898549</v>
      </c>
      <c r="R504">
        <f t="shared" si="1292"/>
        <v>239.82880355094562</v>
      </c>
      <c r="S504">
        <f t="shared" si="1293"/>
        <v>333.85327405534917</v>
      </c>
      <c r="T504">
        <f t="shared" si="1294"/>
        <v>4.1858022630826692</v>
      </c>
      <c r="U504">
        <f t="shared" si="1295"/>
        <v>5.8268388508288051</v>
      </c>
      <c r="V504">
        <f t="shared" si="1296"/>
        <v>215.7564747145671</v>
      </c>
      <c r="W504">
        <f t="shared" si="1297"/>
        <v>3.765660866265089</v>
      </c>
      <c r="X504">
        <f t="shared" si="1298"/>
        <v>252.74017122193163</v>
      </c>
      <c r="Y504">
        <f t="shared" si="1299"/>
        <v>4.4111481398769268</v>
      </c>
      <c r="Z504">
        <f t="shared" si="1300"/>
        <v>329.56084024263146</v>
      </c>
      <c r="AA504">
        <f t="shared" si="1301"/>
        <v>5.751921747872947</v>
      </c>
      <c r="AB504">
        <f t="shared" si="1302"/>
        <v>-10717.619653499703</v>
      </c>
      <c r="AC504">
        <f t="shared" si="1303"/>
        <v>-45.032818525404068</v>
      </c>
      <c r="AD504">
        <f t="shared" si="1304"/>
        <v>-1592.9777753391136</v>
      </c>
      <c r="AE504">
        <f t="shared" si="1305"/>
        <v>-201.48028391543366</v>
      </c>
      <c r="AF504">
        <f t="shared" si="1306"/>
        <v>-212.37376348742913</v>
      </c>
      <c r="AG504">
        <f t="shared" si="1307"/>
        <v>96.239972480764749</v>
      </c>
      <c r="AH504">
        <f t="shared" si="1308"/>
        <v>-12673.244322286318</v>
      </c>
      <c r="AI504">
        <f t="shared" si="1309"/>
        <v>-3.5203456450795327</v>
      </c>
      <c r="AJ504">
        <f t="shared" si="1310"/>
        <v>236.30845790586608</v>
      </c>
      <c r="AK504">
        <f t="shared" si="1311"/>
        <v>4.1243606407677875</v>
      </c>
      <c r="AL504">
        <f t="shared" si="1312"/>
        <v>236</v>
      </c>
      <c r="AM504">
        <f t="shared" si="1313"/>
        <v>18</v>
      </c>
      <c r="AN504">
        <f t="shared" si="1314"/>
        <v>30</v>
      </c>
      <c r="AP504">
        <f t="shared" si="1315"/>
        <v>1.7028630552121897</v>
      </c>
      <c r="AQ504">
        <f t="shared" si="1316"/>
        <v>2.9720567024022697E-2</v>
      </c>
      <c r="AR504" t="str">
        <f t="shared" si="1317"/>
        <v>POSITIF</v>
      </c>
      <c r="AS504">
        <f t="shared" si="1318"/>
        <v>1</v>
      </c>
      <c r="AT504">
        <f t="shared" si="1319"/>
        <v>42</v>
      </c>
      <c r="AU504">
        <f t="shared" si="1320"/>
        <v>10</v>
      </c>
      <c r="AV504">
        <f t="shared" si="1321"/>
        <v>1.016119992268411</v>
      </c>
      <c r="AW504" s="4">
        <f t="shared" si="1322"/>
        <v>4.2338333011183789E-2</v>
      </c>
      <c r="AX504">
        <f t="shared" si="1323"/>
        <v>1.7734639460423095E-2</v>
      </c>
      <c r="AY504">
        <f t="shared" si="1324"/>
        <v>0.27687214861569592</v>
      </c>
      <c r="AZ504" s="4">
        <f t="shared" si="1325"/>
        <v>1.1536339525653997E-2</v>
      </c>
      <c r="BA504">
        <f t="shared" si="1326"/>
        <v>359654.01825831243</v>
      </c>
      <c r="BB504" t="s">
        <v>191</v>
      </c>
      <c r="BC504">
        <f t="shared" si="1327"/>
        <v>1.6702752471709943E-2</v>
      </c>
      <c r="BD504">
        <f t="shared" si="1328"/>
        <v>215.76079387676677</v>
      </c>
      <c r="BE504">
        <f t="shared" si="1329"/>
        <v>23.437480580191341</v>
      </c>
      <c r="BF504">
        <f t="shared" si="1330"/>
        <v>-2.2043095294820491E-3</v>
      </c>
      <c r="BG504">
        <f t="shared" si="1331"/>
        <v>23.435276270661859</v>
      </c>
      <c r="BH504" s="19">
        <f t="shared" si="1332"/>
        <v>0.13922686404898549</v>
      </c>
      <c r="BI504">
        <f t="shared" si="1333"/>
        <v>23.099102233024315</v>
      </c>
      <c r="BJ504">
        <f t="shared" si="1334"/>
        <v>6.5201022330243141</v>
      </c>
      <c r="BK504">
        <f t="shared" si="1335"/>
        <v>218.45963101775857</v>
      </c>
      <c r="BL504">
        <f t="shared" si="1336"/>
        <v>3.8128398439518181</v>
      </c>
      <c r="BM504">
        <f t="shared" si="1337"/>
        <v>239.34190247760614</v>
      </c>
      <c r="BN504">
        <f t="shared" si="1338"/>
        <v>15.956126831840409</v>
      </c>
      <c r="BO504">
        <f t="shared" si="1339"/>
        <v>15</v>
      </c>
      <c r="BP504">
        <f t="shared" si="1340"/>
        <v>57</v>
      </c>
      <c r="BQ504">
        <f t="shared" si="1341"/>
        <v>22</v>
      </c>
      <c r="BR504">
        <f t="shared" si="1342"/>
        <v>-17.667966457228246</v>
      </c>
      <c r="BS504" t="str">
        <f t="shared" si="1343"/>
        <v>NEGATIF</v>
      </c>
      <c r="BT504">
        <f t="shared" si="1279"/>
        <v>-0.30836418681055078</v>
      </c>
      <c r="BU504">
        <f t="shared" si="1280"/>
        <v>17</v>
      </c>
      <c r="BV504">
        <f t="shared" si="1281"/>
        <v>-2081</v>
      </c>
      <c r="BW504">
        <f t="shared" si="1282"/>
        <v>55</v>
      </c>
      <c r="BX504" t="str">
        <f t="shared" si="1283"/>
        <v>NEGATIF</v>
      </c>
      <c r="BY504">
        <f t="shared" si="1344"/>
        <v>-70.464569146182299</v>
      </c>
      <c r="BZ504">
        <f t="shared" si="1345"/>
        <v>109.5354308538177</v>
      </c>
      <c r="CA504">
        <f t="shared" si="1346"/>
        <v>-51.036570161521162</v>
      </c>
      <c r="CB504" t="str">
        <f t="shared" si="1347"/>
        <v>NEGATIF</v>
      </c>
      <c r="CC504">
        <f t="shared" si="1348"/>
        <v>51</v>
      </c>
      <c r="CD504">
        <f t="shared" si="1349"/>
        <v>2</v>
      </c>
      <c r="CE504">
        <f t="shared" si="1350"/>
        <v>11</v>
      </c>
      <c r="CG504">
        <f t="shared" si="1351"/>
        <v>4.177304236221401</v>
      </c>
      <c r="CH504">
        <f t="shared" si="1352"/>
        <v>0.40902273203754724</v>
      </c>
      <c r="CI504">
        <f t="shared" si="1353"/>
        <v>0.4090612044965698</v>
      </c>
    </row>
    <row r="505" spans="1:87">
      <c r="A505">
        <f t="shared" ref="A505:F505" si="1360">A211</f>
        <v>7.0027777777777782</v>
      </c>
      <c r="B505">
        <f t="shared" si="1360"/>
        <v>111.315</v>
      </c>
      <c r="C505">
        <f t="shared" si="1360"/>
        <v>7</v>
      </c>
      <c r="D505">
        <f t="shared" si="1360"/>
        <v>2013</v>
      </c>
      <c r="E505">
        <f t="shared" si="1360"/>
        <v>12</v>
      </c>
      <c r="F505">
        <f t="shared" si="1360"/>
        <v>4</v>
      </c>
      <c r="G505">
        <f t="shared" si="1285"/>
        <v>0.12222152900771403</v>
      </c>
      <c r="H505">
        <f t="shared" ref="H505:J505" si="1361">H211</f>
        <v>1</v>
      </c>
      <c r="I505">
        <f t="shared" si="1361"/>
        <v>30</v>
      </c>
      <c r="J505">
        <f t="shared" si="1361"/>
        <v>1.5</v>
      </c>
      <c r="L505">
        <f t="shared" ref="L505:M505" si="1362">L211</f>
        <v>20</v>
      </c>
      <c r="M505">
        <f t="shared" si="1362"/>
        <v>-13</v>
      </c>
      <c r="N505">
        <f t="shared" si="1288"/>
        <v>2456630.2708333335</v>
      </c>
      <c r="O505">
        <f t="shared" si="1289"/>
        <v>7.9272234243593946E-4</v>
      </c>
      <c r="P505">
        <f t="shared" si="1290"/>
        <v>2456630.2716260557</v>
      </c>
      <c r="Q505">
        <f t="shared" si="1291"/>
        <v>0.13922714924177157</v>
      </c>
      <c r="R505">
        <f t="shared" si="1292"/>
        <v>239.82880355094562</v>
      </c>
      <c r="S505">
        <f t="shared" si="1293"/>
        <v>333.98936772461457</v>
      </c>
      <c r="T505">
        <f t="shared" si="1294"/>
        <v>4.1858022630826692</v>
      </c>
      <c r="U505">
        <f t="shared" si="1295"/>
        <v>5.8292141334486063</v>
      </c>
      <c r="V505">
        <f t="shared" si="1296"/>
        <v>215.75592311122142</v>
      </c>
      <c r="W505">
        <f t="shared" si="1297"/>
        <v>3.7656512389705417</v>
      </c>
      <c r="X505">
        <f t="shared" si="1298"/>
        <v>252.75043838154397</v>
      </c>
      <c r="Y505">
        <f t="shared" si="1299"/>
        <v>4.4113273356169902</v>
      </c>
      <c r="Z505">
        <f t="shared" si="1300"/>
        <v>329.57110691199705</v>
      </c>
      <c r="AA505">
        <f t="shared" si="1301"/>
        <v>5.7521009350565899</v>
      </c>
      <c r="AB505">
        <f t="shared" si="1302"/>
        <v>-10669.318175672583</v>
      </c>
      <c r="AC505">
        <f t="shared" si="1303"/>
        <v>-46.227640155605798</v>
      </c>
      <c r="AD505">
        <f t="shared" si="1304"/>
        <v>-1628.6730249209829</v>
      </c>
      <c r="AE505">
        <f t="shared" si="1305"/>
        <v>-194.93103472630551</v>
      </c>
      <c r="AF505">
        <f t="shared" si="1306"/>
        <v>-213.34983492978878</v>
      </c>
      <c r="AG505">
        <f t="shared" si="1307"/>
        <v>83.506911891456966</v>
      </c>
      <c r="AH505">
        <f t="shared" si="1308"/>
        <v>-12668.992798513809</v>
      </c>
      <c r="AI505">
        <f t="shared" si="1309"/>
        <v>-3.5191646662538361</v>
      </c>
      <c r="AJ505">
        <f t="shared" si="1310"/>
        <v>236.30963888469179</v>
      </c>
      <c r="AK505">
        <f t="shared" si="1311"/>
        <v>4.1243812527366925</v>
      </c>
      <c r="AL505">
        <f t="shared" si="1312"/>
        <v>236</v>
      </c>
      <c r="AM505">
        <f t="shared" si="1313"/>
        <v>18</v>
      </c>
      <c r="AN505">
        <f t="shared" si="1314"/>
        <v>34</v>
      </c>
      <c r="AP505">
        <f t="shared" si="1315"/>
        <v>1.7027680565642509</v>
      </c>
      <c r="AQ505">
        <f t="shared" si="1316"/>
        <v>2.9718908984831222E-2</v>
      </c>
      <c r="AR505" t="str">
        <f t="shared" si="1317"/>
        <v>POSITIF</v>
      </c>
      <c r="AS505">
        <f t="shared" si="1318"/>
        <v>1</v>
      </c>
      <c r="AT505">
        <f t="shared" si="1319"/>
        <v>42</v>
      </c>
      <c r="AU505">
        <f t="shared" si="1320"/>
        <v>9</v>
      </c>
      <c r="AV505">
        <f t="shared" si="1321"/>
        <v>1.0161848716870467</v>
      </c>
      <c r="AW505" s="4">
        <f t="shared" si="1322"/>
        <v>4.2341036320293617E-2</v>
      </c>
      <c r="AX505">
        <f t="shared" si="1323"/>
        <v>1.7735771819895069E-2</v>
      </c>
      <c r="AY505">
        <f t="shared" si="1324"/>
        <v>0.27688982522920702</v>
      </c>
      <c r="AZ505" s="4">
        <f t="shared" si="1325"/>
        <v>1.153707605121696E-2</v>
      </c>
      <c r="BA505">
        <f t="shared" si="1326"/>
        <v>359631.0581672861</v>
      </c>
      <c r="BB505" t="s">
        <v>191</v>
      </c>
      <c r="BC505">
        <f t="shared" si="1327"/>
        <v>1.6702752459731848E-2</v>
      </c>
      <c r="BD505">
        <f t="shared" si="1328"/>
        <v>215.76024227505812</v>
      </c>
      <c r="BE505">
        <f t="shared" si="1329"/>
        <v>23.437480576482645</v>
      </c>
      <c r="BF505">
        <f t="shared" si="1330"/>
        <v>-2.2043560545528269E-3</v>
      </c>
      <c r="BG505">
        <f t="shared" si="1331"/>
        <v>23.435276220428094</v>
      </c>
      <c r="BH505" s="19">
        <f t="shared" si="1332"/>
        <v>0.13922714924177157</v>
      </c>
      <c r="BI505">
        <f t="shared" si="1333"/>
        <v>23.349786710956444</v>
      </c>
      <c r="BJ505">
        <f t="shared" si="1334"/>
        <v>6.7707867109564432</v>
      </c>
      <c r="BK505">
        <f t="shared" si="1335"/>
        <v>222.218839454472</v>
      </c>
      <c r="BL505">
        <f t="shared" si="1336"/>
        <v>3.8784504084412164</v>
      </c>
      <c r="BM505">
        <f t="shared" si="1337"/>
        <v>239.34296120987463</v>
      </c>
      <c r="BN505">
        <f t="shared" si="1338"/>
        <v>15.956197413991642</v>
      </c>
      <c r="BO505">
        <f t="shared" si="1339"/>
        <v>15</v>
      </c>
      <c r="BP505">
        <f t="shared" si="1340"/>
        <v>57</v>
      </c>
      <c r="BQ505">
        <f t="shared" si="1341"/>
        <v>22</v>
      </c>
      <c r="BR505">
        <f t="shared" si="1342"/>
        <v>-17.668332154335133</v>
      </c>
      <c r="BS505" t="str">
        <f t="shared" si="1343"/>
        <v>NEGATIF</v>
      </c>
      <c r="BT505">
        <f t="shared" si="1279"/>
        <v>-0.30837056942913099</v>
      </c>
      <c r="BU505">
        <f t="shared" si="1280"/>
        <v>17</v>
      </c>
      <c r="BV505">
        <f t="shared" si="1281"/>
        <v>-2081</v>
      </c>
      <c r="BW505">
        <f t="shared" si="1282"/>
        <v>54</v>
      </c>
      <c r="BX505" t="str">
        <f t="shared" si="1283"/>
        <v>NEGATIF</v>
      </c>
      <c r="BY505">
        <f t="shared" si="1344"/>
        <v>-71.421092616120163</v>
      </c>
      <c r="BZ505">
        <f t="shared" si="1345"/>
        <v>108.57890738387984</v>
      </c>
      <c r="CA505">
        <f t="shared" si="1346"/>
        <v>-47.509441606162319</v>
      </c>
      <c r="CB505" t="str">
        <f t="shared" si="1347"/>
        <v>NEGATIF</v>
      </c>
      <c r="CC505">
        <f t="shared" si="1348"/>
        <v>47</v>
      </c>
      <c r="CD505">
        <f t="shared" si="1349"/>
        <v>30</v>
      </c>
      <c r="CE505">
        <f t="shared" si="1350"/>
        <v>33</v>
      </c>
      <c r="CG505">
        <f t="shared" si="1351"/>
        <v>4.1773227145853831</v>
      </c>
      <c r="CH505">
        <f t="shared" si="1352"/>
        <v>0.40902273116080262</v>
      </c>
      <c r="CI505">
        <f t="shared" si="1353"/>
        <v>0.40906120443184085</v>
      </c>
    </row>
    <row r="506" spans="1:87">
      <c r="A506">
        <f t="shared" ref="A506:F506" si="1363">A212</f>
        <v>7.0027777777777782</v>
      </c>
      <c r="B506">
        <f t="shared" si="1363"/>
        <v>111.315</v>
      </c>
      <c r="C506">
        <f t="shared" si="1363"/>
        <v>7</v>
      </c>
      <c r="D506">
        <f t="shared" si="1363"/>
        <v>2013</v>
      </c>
      <c r="E506">
        <f t="shared" si="1363"/>
        <v>12</v>
      </c>
      <c r="F506">
        <f t="shared" si="1363"/>
        <v>4</v>
      </c>
      <c r="G506">
        <f t="shared" si="1285"/>
        <v>0.12222152900771403</v>
      </c>
      <c r="H506">
        <f t="shared" ref="H506:J506" si="1364">H212</f>
        <v>1</v>
      </c>
      <c r="I506">
        <f t="shared" si="1364"/>
        <v>45</v>
      </c>
      <c r="J506">
        <f t="shared" si="1364"/>
        <v>1.75</v>
      </c>
      <c r="L506">
        <f t="shared" ref="L506:M506" si="1365">L212</f>
        <v>20</v>
      </c>
      <c r="M506">
        <f t="shared" si="1365"/>
        <v>-13</v>
      </c>
      <c r="N506">
        <f t="shared" si="1288"/>
        <v>2456630.28125</v>
      </c>
      <c r="O506">
        <f t="shared" si="1289"/>
        <v>7.9272234243593946E-4</v>
      </c>
      <c r="P506">
        <f t="shared" si="1290"/>
        <v>2456630.2820427222</v>
      </c>
      <c r="Q506">
        <f t="shared" si="1291"/>
        <v>0.13922743443455765</v>
      </c>
      <c r="R506">
        <f t="shared" si="1292"/>
        <v>239.82880355094562</v>
      </c>
      <c r="S506">
        <f t="shared" si="1293"/>
        <v>334.12546139387996</v>
      </c>
      <c r="T506">
        <f t="shared" si="1294"/>
        <v>4.1858022630826692</v>
      </c>
      <c r="U506">
        <f t="shared" si="1295"/>
        <v>5.8315894160684074</v>
      </c>
      <c r="V506">
        <f t="shared" si="1296"/>
        <v>215.75537150787579</v>
      </c>
      <c r="W506">
        <f t="shared" si="1297"/>
        <v>3.7656416116759952</v>
      </c>
      <c r="X506">
        <f t="shared" si="1298"/>
        <v>252.76070554115631</v>
      </c>
      <c r="Y506">
        <f t="shared" si="1299"/>
        <v>4.4115065313570536</v>
      </c>
      <c r="Z506">
        <f t="shared" si="1300"/>
        <v>329.58137358136264</v>
      </c>
      <c r="AA506">
        <f t="shared" si="1301"/>
        <v>5.7522801222402338</v>
      </c>
      <c r="AB506">
        <f t="shared" si="1302"/>
        <v>-10620.960681604776</v>
      </c>
      <c r="AC506">
        <f t="shared" si="1303"/>
        <v>-47.417588761967501</v>
      </c>
      <c r="AD506">
        <f t="shared" si="1304"/>
        <v>-1663.6815551898303</v>
      </c>
      <c r="AE506">
        <f t="shared" si="1305"/>
        <v>-188.36123910942916</v>
      </c>
      <c r="AF506">
        <f t="shared" si="1306"/>
        <v>-214.3283474208792</v>
      </c>
      <c r="AG506">
        <f t="shared" si="1307"/>
        <v>70.772818859313304</v>
      </c>
      <c r="AH506">
        <f t="shared" si="1308"/>
        <v>-12663.976593227568</v>
      </c>
      <c r="AI506">
        <f t="shared" si="1309"/>
        <v>-3.5177712758965467</v>
      </c>
      <c r="AJ506">
        <f t="shared" si="1310"/>
        <v>236.31103227504909</v>
      </c>
      <c r="AK506">
        <f t="shared" si="1311"/>
        <v>4.124405571986193</v>
      </c>
      <c r="AL506">
        <f t="shared" si="1312"/>
        <v>236</v>
      </c>
      <c r="AM506">
        <f t="shared" si="1313"/>
        <v>18</v>
      </c>
      <c r="AN506">
        <f t="shared" si="1314"/>
        <v>39</v>
      </c>
      <c r="AP506">
        <f t="shared" si="1315"/>
        <v>1.7028853041194578</v>
      </c>
      <c r="AQ506">
        <f t="shared" si="1316"/>
        <v>2.9720955340709496E-2</v>
      </c>
      <c r="AR506" t="str">
        <f t="shared" si="1317"/>
        <v>POSITIF</v>
      </c>
      <c r="AS506">
        <f t="shared" si="1318"/>
        <v>1</v>
      </c>
      <c r="AT506">
        <f t="shared" si="1319"/>
        <v>42</v>
      </c>
      <c r="AU506">
        <f t="shared" si="1320"/>
        <v>10</v>
      </c>
      <c r="AV506">
        <f t="shared" si="1321"/>
        <v>1.0162493755739312</v>
      </c>
      <c r="AW506" s="4">
        <f t="shared" si="1322"/>
        <v>4.2343723982247138E-2</v>
      </c>
      <c r="AX506">
        <f t="shared" si="1323"/>
        <v>1.7736897625101538E-2</v>
      </c>
      <c r="AY506">
        <f t="shared" si="1324"/>
        <v>0.27690739952751697</v>
      </c>
      <c r="AZ506" s="4">
        <f t="shared" si="1325"/>
        <v>1.1537808313646541E-2</v>
      </c>
      <c r="BA506">
        <f t="shared" si="1326"/>
        <v>359608.23387907667</v>
      </c>
      <c r="BB506" t="s">
        <v>191</v>
      </c>
      <c r="BC506">
        <f t="shared" si="1327"/>
        <v>1.6702752447753749E-2</v>
      </c>
      <c r="BD506">
        <f t="shared" si="1328"/>
        <v>215.75969067334947</v>
      </c>
      <c r="BE506">
        <f t="shared" si="1329"/>
        <v>23.43748057277395</v>
      </c>
      <c r="BF506">
        <f t="shared" si="1330"/>
        <v>-2.2044025626709253E-3</v>
      </c>
      <c r="BG506">
        <f t="shared" si="1331"/>
        <v>23.435276170211278</v>
      </c>
      <c r="BH506" s="19">
        <f t="shared" si="1332"/>
        <v>0.13922743443455765</v>
      </c>
      <c r="BI506">
        <f t="shared" si="1333"/>
        <v>23.600471188904098</v>
      </c>
      <c r="BJ506">
        <f t="shared" si="1334"/>
        <v>7.0214711889040977</v>
      </c>
      <c r="BK506">
        <f t="shared" si="1335"/>
        <v>225.97785746496078</v>
      </c>
      <c r="BL506">
        <f t="shared" si="1336"/>
        <v>3.944057649366012</v>
      </c>
      <c r="BM506">
        <f t="shared" si="1337"/>
        <v>239.3442103686007</v>
      </c>
      <c r="BN506">
        <f t="shared" si="1338"/>
        <v>15.956280691240046</v>
      </c>
      <c r="BO506">
        <f t="shared" si="1339"/>
        <v>15</v>
      </c>
      <c r="BP506">
        <f t="shared" si="1340"/>
        <v>57</v>
      </c>
      <c r="BQ506">
        <f t="shared" si="1341"/>
        <v>22</v>
      </c>
      <c r="BR506">
        <f t="shared" si="1342"/>
        <v>-17.668540521941946</v>
      </c>
      <c r="BS506" t="str">
        <f t="shared" si="1343"/>
        <v>NEGATIF</v>
      </c>
      <c r="BT506">
        <f t="shared" si="1279"/>
        <v>-0.30837420612992439</v>
      </c>
      <c r="BU506">
        <f t="shared" si="1280"/>
        <v>17</v>
      </c>
      <c r="BV506">
        <f t="shared" si="1281"/>
        <v>-2081</v>
      </c>
      <c r="BW506">
        <f t="shared" si="1282"/>
        <v>53</v>
      </c>
      <c r="BX506" t="str">
        <f t="shared" si="1283"/>
        <v>NEGATIF</v>
      </c>
      <c r="BY506">
        <f t="shared" si="1344"/>
        <v>-72.159109393037539</v>
      </c>
      <c r="BZ506">
        <f t="shared" si="1345"/>
        <v>107.84089060696246</v>
      </c>
      <c r="CA506">
        <f t="shared" si="1346"/>
        <v>-43.964983558970211</v>
      </c>
      <c r="CB506" t="str">
        <f t="shared" si="1347"/>
        <v>NEGATIF</v>
      </c>
      <c r="CC506">
        <f t="shared" si="1348"/>
        <v>43</v>
      </c>
      <c r="CD506">
        <f t="shared" si="1349"/>
        <v>57</v>
      </c>
      <c r="CE506">
        <f t="shared" si="1350"/>
        <v>53</v>
      </c>
      <c r="CG506">
        <f t="shared" si="1351"/>
        <v>4.1773445165180334</v>
      </c>
      <c r="CH506">
        <f t="shared" si="1352"/>
        <v>0.40902273028435387</v>
      </c>
      <c r="CI506">
        <f t="shared" si="1353"/>
        <v>0.40906120436711191</v>
      </c>
    </row>
    <row r="507" spans="1:87">
      <c r="A507">
        <f t="shared" ref="A507:F507" si="1366">A213</f>
        <v>7.0027777777777782</v>
      </c>
      <c r="B507">
        <f t="shared" si="1366"/>
        <v>111.315</v>
      </c>
      <c r="C507">
        <f t="shared" si="1366"/>
        <v>7</v>
      </c>
      <c r="D507">
        <f t="shared" si="1366"/>
        <v>2013</v>
      </c>
      <c r="E507">
        <f t="shared" si="1366"/>
        <v>12</v>
      </c>
      <c r="F507">
        <f t="shared" si="1366"/>
        <v>4</v>
      </c>
      <c r="G507">
        <f t="shared" si="1285"/>
        <v>0.12222152900771403</v>
      </c>
      <c r="H507">
        <f t="shared" ref="H507:J507" si="1367">H213</f>
        <v>2</v>
      </c>
      <c r="I507">
        <f t="shared" si="1367"/>
        <v>0</v>
      </c>
      <c r="J507">
        <f t="shared" si="1367"/>
        <v>2</v>
      </c>
      <c r="L507">
        <f t="shared" ref="L507:M507" si="1368">L213</f>
        <v>20</v>
      </c>
      <c r="M507">
        <f t="shared" si="1368"/>
        <v>-13</v>
      </c>
      <c r="N507">
        <f t="shared" si="1288"/>
        <v>2456630.291666667</v>
      </c>
      <c r="O507">
        <f t="shared" si="1289"/>
        <v>7.9272234243593946E-4</v>
      </c>
      <c r="P507">
        <f t="shared" si="1290"/>
        <v>2456630.2924593892</v>
      </c>
      <c r="Q507">
        <f t="shared" si="1291"/>
        <v>0.13922771962735647</v>
      </c>
      <c r="R507">
        <f t="shared" si="1292"/>
        <v>239.82880355094562</v>
      </c>
      <c r="S507">
        <f t="shared" si="1293"/>
        <v>334.2615550692135</v>
      </c>
      <c r="T507">
        <f t="shared" si="1294"/>
        <v>4.1858022630826692</v>
      </c>
      <c r="U507">
        <f t="shared" si="1295"/>
        <v>5.8339646987941176</v>
      </c>
      <c r="V507">
        <f t="shared" si="1296"/>
        <v>215.7548199045055</v>
      </c>
      <c r="W507">
        <f t="shared" si="1297"/>
        <v>3.7656319843810184</v>
      </c>
      <c r="X507">
        <f t="shared" si="1298"/>
        <v>252.77097270122704</v>
      </c>
      <c r="Y507">
        <f t="shared" si="1299"/>
        <v>4.4116857271051169</v>
      </c>
      <c r="Z507">
        <f t="shared" si="1300"/>
        <v>329.59164025118753</v>
      </c>
      <c r="AA507">
        <f t="shared" si="1301"/>
        <v>5.7524593094318925</v>
      </c>
      <c r="AB507">
        <f t="shared" si="1302"/>
        <v>-10572.547441967679</v>
      </c>
      <c r="AC507">
        <f t="shared" si="1303"/>
        <v>-48.602538960464152</v>
      </c>
      <c r="AD507">
        <f t="shared" si="1304"/>
        <v>-1697.9886065439664</v>
      </c>
      <c r="AE507">
        <f t="shared" si="1305"/>
        <v>-181.77158924951169</v>
      </c>
      <c r="AF507">
        <f t="shared" si="1306"/>
        <v>-215.30927560212245</v>
      </c>
      <c r="AG507">
        <f t="shared" si="1307"/>
        <v>58.037789392447266</v>
      </c>
      <c r="AH507">
        <f t="shared" si="1308"/>
        <v>-12658.181662931298</v>
      </c>
      <c r="AI507">
        <f t="shared" si="1309"/>
        <v>-3.5161615730364715</v>
      </c>
      <c r="AJ507">
        <f t="shared" si="1310"/>
        <v>236.31264197790915</v>
      </c>
      <c r="AK507">
        <f t="shared" si="1311"/>
        <v>4.1244336666010799</v>
      </c>
      <c r="AL507">
        <f t="shared" si="1312"/>
        <v>236</v>
      </c>
      <c r="AM507">
        <f t="shared" si="1313"/>
        <v>18</v>
      </c>
      <c r="AN507">
        <f t="shared" si="1314"/>
        <v>45</v>
      </c>
      <c r="AP507">
        <f t="shared" si="1315"/>
        <v>1.7031441109257046</v>
      </c>
      <c r="AQ507">
        <f t="shared" si="1316"/>
        <v>2.9725472371605076E-2</v>
      </c>
      <c r="AR507" t="str">
        <f t="shared" si="1317"/>
        <v>POSITIF</v>
      </c>
      <c r="AS507">
        <f t="shared" si="1318"/>
        <v>1</v>
      </c>
      <c r="AT507">
        <f t="shared" si="1319"/>
        <v>42</v>
      </c>
      <c r="AU507">
        <f t="shared" si="1320"/>
        <v>11</v>
      </c>
      <c r="AV507">
        <f t="shared" si="1321"/>
        <v>1.0163135033875603</v>
      </c>
      <c r="AW507" s="4">
        <f t="shared" si="1322"/>
        <v>4.2346395974481678E-2</v>
      </c>
      <c r="AX507">
        <f t="shared" si="1323"/>
        <v>1.7738016866591471E-2</v>
      </c>
      <c r="AY507">
        <f t="shared" si="1324"/>
        <v>0.27692487136309679</v>
      </c>
      <c r="AZ507" s="4">
        <f t="shared" si="1325"/>
        <v>1.15385363067957E-2</v>
      </c>
      <c r="BA507">
        <f t="shared" si="1326"/>
        <v>359585.5455340945</v>
      </c>
      <c r="BB507" t="s">
        <v>191</v>
      </c>
      <c r="BC507">
        <f t="shared" si="1327"/>
        <v>1.6702752435775653E-2</v>
      </c>
      <c r="BD507">
        <f t="shared" si="1328"/>
        <v>215.75913907161615</v>
      </c>
      <c r="BE507">
        <f t="shared" si="1329"/>
        <v>23.437480569065254</v>
      </c>
      <c r="BF507">
        <f t="shared" si="1330"/>
        <v>-2.2044490538342927E-3</v>
      </c>
      <c r="BG507">
        <f t="shared" si="1331"/>
        <v>23.435276120011419</v>
      </c>
      <c r="BH507" s="19">
        <f t="shared" si="1332"/>
        <v>0.13922771962735647</v>
      </c>
      <c r="BI507">
        <f t="shared" si="1333"/>
        <v>23.851155678058664</v>
      </c>
      <c r="BJ507">
        <f t="shared" si="1334"/>
        <v>7.2721556780586631</v>
      </c>
      <c r="BK507">
        <f t="shared" si="1335"/>
        <v>229.73668171899692</v>
      </c>
      <c r="BL507">
        <f t="shared" si="1336"/>
        <v>4.0096615086027629</v>
      </c>
      <c r="BM507">
        <f t="shared" si="1337"/>
        <v>239.34565345188304</v>
      </c>
      <c r="BN507">
        <f t="shared" si="1338"/>
        <v>15.956376896792202</v>
      </c>
      <c r="BO507">
        <f t="shared" si="1339"/>
        <v>15</v>
      </c>
      <c r="BP507">
        <f t="shared" si="1340"/>
        <v>57</v>
      </c>
      <c r="BQ507">
        <f t="shared" si="1341"/>
        <v>22</v>
      </c>
      <c r="BR507">
        <f t="shared" si="1342"/>
        <v>-17.668661222782276</v>
      </c>
      <c r="BS507" t="str">
        <f t="shared" si="1343"/>
        <v>NEGATIF</v>
      </c>
      <c r="BT507">
        <f t="shared" si="1279"/>
        <v>-0.30837631275699806</v>
      </c>
      <c r="BU507">
        <f t="shared" si="1280"/>
        <v>17</v>
      </c>
      <c r="BV507">
        <f t="shared" si="1281"/>
        <v>-2081</v>
      </c>
      <c r="BW507">
        <f t="shared" si="1282"/>
        <v>52</v>
      </c>
      <c r="BX507" t="str">
        <f t="shared" si="1283"/>
        <v>NEGATIF</v>
      </c>
      <c r="BY507">
        <f t="shared" si="1344"/>
        <v>-72.721025733288727</v>
      </c>
      <c r="BZ507">
        <f t="shared" si="1345"/>
        <v>107.27897426671127</v>
      </c>
      <c r="CA507">
        <f t="shared" si="1346"/>
        <v>-40.407786885456353</v>
      </c>
      <c r="CB507" t="str">
        <f t="shared" si="1347"/>
        <v>NEGATIF</v>
      </c>
      <c r="CC507">
        <f t="shared" si="1348"/>
        <v>40</v>
      </c>
      <c r="CD507">
        <f t="shared" si="1349"/>
        <v>24</v>
      </c>
      <c r="CE507">
        <f t="shared" si="1350"/>
        <v>28</v>
      </c>
      <c r="CG507">
        <f t="shared" si="1351"/>
        <v>4.1773697030726904</v>
      </c>
      <c r="CH507">
        <f t="shared" si="1352"/>
        <v>0.40902272940820106</v>
      </c>
      <c r="CI507">
        <f t="shared" si="1353"/>
        <v>0.40906120430238291</v>
      </c>
    </row>
    <row r="508" spans="1:87">
      <c r="A508">
        <f t="shared" ref="A508:F508" si="1369">A214</f>
        <v>7.0027777777777782</v>
      </c>
      <c r="B508">
        <f t="shared" si="1369"/>
        <v>111.315</v>
      </c>
      <c r="C508">
        <f t="shared" si="1369"/>
        <v>7</v>
      </c>
      <c r="D508">
        <f t="shared" si="1369"/>
        <v>2013</v>
      </c>
      <c r="E508">
        <f t="shared" si="1369"/>
        <v>12</v>
      </c>
      <c r="F508">
        <f t="shared" si="1369"/>
        <v>4</v>
      </c>
      <c r="G508">
        <f t="shared" si="1285"/>
        <v>0.12222152900771403</v>
      </c>
      <c r="H508">
        <f t="shared" ref="H508:J508" si="1370">H214</f>
        <v>2</v>
      </c>
      <c r="I508">
        <f t="shared" si="1370"/>
        <v>15</v>
      </c>
      <c r="J508">
        <f t="shared" si="1370"/>
        <v>2.25</v>
      </c>
      <c r="L508">
        <f t="shared" ref="L508:M508" si="1371">L214</f>
        <v>20</v>
      </c>
      <c r="M508">
        <f t="shared" si="1371"/>
        <v>-13</v>
      </c>
      <c r="N508">
        <f t="shared" si="1288"/>
        <v>2456630.3020833335</v>
      </c>
      <c r="O508">
        <f t="shared" si="1289"/>
        <v>7.9272234243593946E-4</v>
      </c>
      <c r="P508">
        <f t="shared" si="1290"/>
        <v>2456630.3028760557</v>
      </c>
      <c r="Q508">
        <f t="shared" si="1291"/>
        <v>0.13922800482014255</v>
      </c>
      <c r="R508">
        <f t="shared" si="1292"/>
        <v>239.82880355094562</v>
      </c>
      <c r="S508">
        <f t="shared" si="1293"/>
        <v>334.39764873847889</v>
      </c>
      <c r="T508">
        <f t="shared" si="1294"/>
        <v>4.1858022630826692</v>
      </c>
      <c r="U508">
        <f t="shared" si="1295"/>
        <v>5.8363399814139196</v>
      </c>
      <c r="V508">
        <f t="shared" si="1296"/>
        <v>215.75426830115981</v>
      </c>
      <c r="W508">
        <f t="shared" si="1297"/>
        <v>3.7656223570864715</v>
      </c>
      <c r="X508">
        <f t="shared" si="1298"/>
        <v>252.78123986083938</v>
      </c>
      <c r="Y508">
        <f t="shared" si="1299"/>
        <v>4.4118649228451803</v>
      </c>
      <c r="Z508">
        <f t="shared" si="1300"/>
        <v>329.60190692055312</v>
      </c>
      <c r="AA508">
        <f t="shared" si="1301"/>
        <v>5.7526384966155364</v>
      </c>
      <c r="AB508">
        <f t="shared" si="1302"/>
        <v>-10524.078734224366</v>
      </c>
      <c r="AC508">
        <f t="shared" si="1303"/>
        <v>-49.78236573537643</v>
      </c>
      <c r="AD508">
        <f t="shared" si="1304"/>
        <v>-1731.5797105766787</v>
      </c>
      <c r="AE508">
        <f t="shared" si="1305"/>
        <v>-175.16278030879027</v>
      </c>
      <c r="AF508">
        <f t="shared" si="1306"/>
        <v>-216.29259392060567</v>
      </c>
      <c r="AG508">
        <f t="shared" si="1307"/>
        <v>45.301921212054111</v>
      </c>
      <c r="AH508">
        <f t="shared" si="1308"/>
        <v>-12651.594263553761</v>
      </c>
      <c r="AI508">
        <f t="shared" si="1309"/>
        <v>-3.5143317398760447</v>
      </c>
      <c r="AJ508">
        <f t="shared" si="1310"/>
        <v>236.31447181106958</v>
      </c>
      <c r="AK508">
        <f t="shared" si="1311"/>
        <v>4.1244656032144915</v>
      </c>
      <c r="AL508">
        <f t="shared" si="1312"/>
        <v>236</v>
      </c>
      <c r="AM508">
        <f t="shared" si="1313"/>
        <v>18</v>
      </c>
      <c r="AN508">
        <f t="shared" si="1314"/>
        <v>52</v>
      </c>
      <c r="AP508">
        <f t="shared" si="1315"/>
        <v>1.7034834958145622</v>
      </c>
      <c r="AQ508">
        <f t="shared" si="1316"/>
        <v>2.9731395755347154E-2</v>
      </c>
      <c r="AR508" t="str">
        <f t="shared" si="1317"/>
        <v>POSITIF</v>
      </c>
      <c r="AS508">
        <f t="shared" si="1318"/>
        <v>1</v>
      </c>
      <c r="AT508">
        <f t="shared" si="1319"/>
        <v>42</v>
      </c>
      <c r="AU508">
        <f t="shared" si="1320"/>
        <v>12</v>
      </c>
      <c r="AV508">
        <f t="shared" si="1321"/>
        <v>1.016377254580761</v>
      </c>
      <c r="AW508" s="4">
        <f t="shared" si="1322"/>
        <v>4.2349052274198377E-2</v>
      </c>
      <c r="AX508">
        <f t="shared" si="1323"/>
        <v>1.77391295348149E-2</v>
      </c>
      <c r="AY508">
        <f t="shared" si="1324"/>
        <v>0.27694224058687317</v>
      </c>
      <c r="AZ508" s="4">
        <f t="shared" si="1325"/>
        <v>1.1539260024453048E-2</v>
      </c>
      <c r="BA508">
        <f t="shared" si="1326"/>
        <v>359562.9932749726</v>
      </c>
      <c r="BB508" t="s">
        <v>191</v>
      </c>
      <c r="BC508">
        <f t="shared" si="1327"/>
        <v>1.6702752423797554E-2</v>
      </c>
      <c r="BD508">
        <f t="shared" si="1328"/>
        <v>215.7585874699075</v>
      </c>
      <c r="BE508">
        <f t="shared" si="1329"/>
        <v>23.437480565356559</v>
      </c>
      <c r="BF508">
        <f t="shared" si="1330"/>
        <v>-2.2044955280346519E-3</v>
      </c>
      <c r="BG508">
        <f t="shared" si="1331"/>
        <v>23.435276069828525</v>
      </c>
      <c r="BH508" s="19">
        <f t="shared" si="1332"/>
        <v>0.13922800482014255</v>
      </c>
      <c r="BI508">
        <f t="shared" si="1333"/>
        <v>0.10184015602183839</v>
      </c>
      <c r="BJ508">
        <f t="shared" si="1334"/>
        <v>7.5228401560218385</v>
      </c>
      <c r="BK508">
        <f t="shared" si="1335"/>
        <v>233.49530845690464</v>
      </c>
      <c r="BL508">
        <f t="shared" si="1336"/>
        <v>4.0752619205327463</v>
      </c>
      <c r="BM508">
        <f t="shared" si="1337"/>
        <v>239.34729388342291</v>
      </c>
      <c r="BN508">
        <f t="shared" si="1338"/>
        <v>15.956486258894861</v>
      </c>
      <c r="BO508">
        <f t="shared" si="1339"/>
        <v>15</v>
      </c>
      <c r="BP508">
        <f t="shared" si="1340"/>
        <v>57</v>
      </c>
      <c r="BQ508">
        <f t="shared" si="1341"/>
        <v>23</v>
      </c>
      <c r="BR508">
        <f t="shared" si="1342"/>
        <v>-17.668754457611335</v>
      </c>
      <c r="BS508" t="str">
        <f t="shared" si="1343"/>
        <v>NEGATIF</v>
      </c>
      <c r="BT508">
        <f t="shared" si="1279"/>
        <v>-0.30837794001174268</v>
      </c>
      <c r="BU508">
        <f t="shared" si="1280"/>
        <v>17</v>
      </c>
      <c r="BV508">
        <f t="shared" si="1281"/>
        <v>-2081</v>
      </c>
      <c r="BW508">
        <f t="shared" si="1282"/>
        <v>52</v>
      </c>
      <c r="BX508" t="str">
        <f t="shared" si="1283"/>
        <v>NEGATIF</v>
      </c>
      <c r="BY508">
        <f t="shared" si="1344"/>
        <v>-73.137804004733141</v>
      </c>
      <c r="BZ508">
        <f t="shared" si="1345"/>
        <v>106.86219599526686</v>
      </c>
      <c r="CA508">
        <f t="shared" si="1346"/>
        <v>-36.84134249898046</v>
      </c>
      <c r="CB508" t="str">
        <f t="shared" si="1347"/>
        <v>NEGATIF</v>
      </c>
      <c r="CC508">
        <f t="shared" si="1348"/>
        <v>36</v>
      </c>
      <c r="CD508">
        <f t="shared" si="1349"/>
        <v>50</v>
      </c>
      <c r="CE508">
        <f t="shared" si="1350"/>
        <v>28</v>
      </c>
      <c r="CG508">
        <f t="shared" si="1351"/>
        <v>4.1773983340042147</v>
      </c>
      <c r="CH508">
        <f t="shared" si="1352"/>
        <v>0.40902272853234434</v>
      </c>
      <c r="CI508">
        <f t="shared" si="1353"/>
        <v>0.40906120423765396</v>
      </c>
    </row>
    <row r="509" spans="1:87">
      <c r="A509">
        <f t="shared" ref="A509:F509" si="1372">A215</f>
        <v>7.0027777777777782</v>
      </c>
      <c r="B509">
        <f t="shared" si="1372"/>
        <v>111.315</v>
      </c>
      <c r="C509">
        <f t="shared" si="1372"/>
        <v>7</v>
      </c>
      <c r="D509">
        <f t="shared" si="1372"/>
        <v>2013</v>
      </c>
      <c r="E509">
        <f t="shared" si="1372"/>
        <v>12</v>
      </c>
      <c r="F509">
        <f t="shared" si="1372"/>
        <v>4</v>
      </c>
      <c r="G509">
        <f t="shared" si="1285"/>
        <v>0.12222152900771403</v>
      </c>
      <c r="H509">
        <f t="shared" ref="H509:J509" si="1373">H215</f>
        <v>2</v>
      </c>
      <c r="I509">
        <f t="shared" si="1373"/>
        <v>30</v>
      </c>
      <c r="J509">
        <f t="shared" si="1373"/>
        <v>2.5</v>
      </c>
      <c r="L509">
        <f t="shared" ref="L509:M509" si="1374">L215</f>
        <v>20</v>
      </c>
      <c r="M509">
        <f t="shared" si="1374"/>
        <v>-13</v>
      </c>
      <c r="N509">
        <f t="shared" si="1288"/>
        <v>2456630.3125</v>
      </c>
      <c r="O509">
        <f t="shared" si="1289"/>
        <v>7.9272234243593946E-4</v>
      </c>
      <c r="P509">
        <f t="shared" si="1290"/>
        <v>2456630.3132927222</v>
      </c>
      <c r="Q509">
        <f t="shared" si="1291"/>
        <v>0.13922829001292861</v>
      </c>
      <c r="R509">
        <f t="shared" si="1292"/>
        <v>239.82880355094562</v>
      </c>
      <c r="S509">
        <f t="shared" si="1293"/>
        <v>334.53374240772973</v>
      </c>
      <c r="T509">
        <f t="shared" si="1294"/>
        <v>4.1858022630826692</v>
      </c>
      <c r="U509">
        <f t="shared" si="1295"/>
        <v>5.8387152640334667</v>
      </c>
      <c r="V509">
        <f t="shared" si="1296"/>
        <v>215.75371669781424</v>
      </c>
      <c r="W509">
        <f t="shared" si="1297"/>
        <v>3.765612729791926</v>
      </c>
      <c r="X509">
        <f t="shared" si="1298"/>
        <v>252.7915070204499</v>
      </c>
      <c r="Y509">
        <f t="shared" si="1299"/>
        <v>4.4120441185852117</v>
      </c>
      <c r="Z509">
        <f t="shared" si="1300"/>
        <v>329.6121735899178</v>
      </c>
      <c r="AA509">
        <f t="shared" si="1301"/>
        <v>5.7528176837991634</v>
      </c>
      <c r="AB509">
        <f t="shared" si="1302"/>
        <v>-10475.554829681403</v>
      </c>
      <c r="AC509">
        <f t="shared" si="1303"/>
        <v>-50.956944769676753</v>
      </c>
      <c r="AD509">
        <f t="shared" si="1304"/>
        <v>-1764.4407053606533</v>
      </c>
      <c r="AE509">
        <f t="shared" si="1305"/>
        <v>-168.53550858557639</v>
      </c>
      <c r="AF509">
        <f t="shared" si="1306"/>
        <v>-217.27827689208692</v>
      </c>
      <c r="AG509">
        <f t="shared" si="1307"/>
        <v>32.565310345521723</v>
      </c>
      <c r="AH509">
        <f t="shared" si="1308"/>
        <v>-12644.200954943875</v>
      </c>
      <c r="AI509">
        <f t="shared" si="1309"/>
        <v>-3.5122780430399652</v>
      </c>
      <c r="AJ509">
        <f t="shared" si="1310"/>
        <v>236.31652550790565</v>
      </c>
      <c r="AK509">
        <f t="shared" si="1311"/>
        <v>4.1245014469861188</v>
      </c>
      <c r="AL509">
        <f t="shared" si="1312"/>
        <v>236</v>
      </c>
      <c r="AM509">
        <f t="shared" si="1313"/>
        <v>18</v>
      </c>
      <c r="AN509">
        <f t="shared" si="1314"/>
        <v>59</v>
      </c>
      <c r="AP509">
        <f t="shared" si="1315"/>
        <v>1.703854288845764</v>
      </c>
      <c r="AQ509">
        <f t="shared" si="1316"/>
        <v>2.9737867314585074E-2</v>
      </c>
      <c r="AR509" t="str">
        <f t="shared" si="1317"/>
        <v>POSITIF</v>
      </c>
      <c r="AS509">
        <f t="shared" si="1318"/>
        <v>1</v>
      </c>
      <c r="AT509">
        <f t="shared" si="1319"/>
        <v>42</v>
      </c>
      <c r="AU509">
        <f t="shared" si="1320"/>
        <v>13</v>
      </c>
      <c r="AV509">
        <f t="shared" si="1321"/>
        <v>1.0164406286178467</v>
      </c>
      <c r="AW509" s="4">
        <f t="shared" si="1322"/>
        <v>4.2351692859076945E-2</v>
      </c>
      <c r="AX509">
        <f t="shared" si="1323"/>
        <v>1.7740235620422325E-2</v>
      </c>
      <c r="AY509">
        <f t="shared" si="1324"/>
        <v>0.27695950705290184</v>
      </c>
      <c r="AZ509" s="4">
        <f t="shared" si="1325"/>
        <v>1.1539979460537577E-2</v>
      </c>
      <c r="BA509">
        <f t="shared" si="1326"/>
        <v>359540.57724049984</v>
      </c>
      <c r="BB509" t="s">
        <v>191</v>
      </c>
      <c r="BC509">
        <f t="shared" si="1327"/>
        <v>1.6702752411819458E-2</v>
      </c>
      <c r="BD509">
        <f t="shared" si="1328"/>
        <v>215.7580358681989</v>
      </c>
      <c r="BE509">
        <f t="shared" si="1329"/>
        <v>23.437480561647863</v>
      </c>
      <c r="BF509">
        <f t="shared" si="1330"/>
        <v>-2.2045419852699455E-3</v>
      </c>
      <c r="BG509">
        <f t="shared" si="1331"/>
        <v>23.435276019662592</v>
      </c>
      <c r="BH509" s="19">
        <f t="shared" si="1332"/>
        <v>0.13922829001292861</v>
      </c>
      <c r="BI509">
        <f t="shared" si="1333"/>
        <v>0.35252463396949074</v>
      </c>
      <c r="BJ509">
        <f t="shared" si="1334"/>
        <v>7.7735246339694912</v>
      </c>
      <c r="BK509">
        <f t="shared" si="1335"/>
        <v>237.25373449812997</v>
      </c>
      <c r="BL509">
        <f t="shared" si="1336"/>
        <v>4.1408588296448245</v>
      </c>
      <c r="BM509">
        <f t="shared" si="1337"/>
        <v>239.34913501141239</v>
      </c>
      <c r="BN509">
        <f t="shared" si="1338"/>
        <v>15.956609000760826</v>
      </c>
      <c r="BO509">
        <f t="shared" si="1339"/>
        <v>15</v>
      </c>
      <c r="BP509">
        <f t="shared" si="1340"/>
        <v>57</v>
      </c>
      <c r="BQ509">
        <f t="shared" si="1341"/>
        <v>23</v>
      </c>
      <c r="BR509">
        <f t="shared" si="1342"/>
        <v>-17.668868916706387</v>
      </c>
      <c r="BS509" t="str">
        <f t="shared" si="1343"/>
        <v>NEGATIF</v>
      </c>
      <c r="BT509">
        <f t="shared" si="1279"/>
        <v>-0.3083799376998102</v>
      </c>
      <c r="BU509">
        <f t="shared" si="1280"/>
        <v>17</v>
      </c>
      <c r="BV509">
        <f t="shared" si="1281"/>
        <v>-2081</v>
      </c>
      <c r="BW509">
        <f t="shared" si="1282"/>
        <v>52</v>
      </c>
      <c r="BX509" t="str">
        <f t="shared" si="1283"/>
        <v>NEGATIF</v>
      </c>
      <c r="BY509">
        <f t="shared" si="1344"/>
        <v>-73.432337283823856</v>
      </c>
      <c r="BZ509">
        <f t="shared" si="1345"/>
        <v>106.56766271617614</v>
      </c>
      <c r="CA509">
        <f t="shared" si="1346"/>
        <v>-33.268391711325961</v>
      </c>
      <c r="CB509" t="str">
        <f t="shared" si="1347"/>
        <v>NEGATIF</v>
      </c>
      <c r="CC509">
        <f t="shared" si="1348"/>
        <v>33</v>
      </c>
      <c r="CD509">
        <f t="shared" si="1349"/>
        <v>16</v>
      </c>
      <c r="CE509">
        <f t="shared" si="1350"/>
        <v>6</v>
      </c>
      <c r="CG509">
        <f t="shared" si="1351"/>
        <v>4.1774304677495815</v>
      </c>
      <c r="CH509">
        <f t="shared" si="1352"/>
        <v>0.4090227276567836</v>
      </c>
      <c r="CI509">
        <f t="shared" si="1353"/>
        <v>0.40906120417292502</v>
      </c>
    </row>
    <row r="510" spans="1:87">
      <c r="A510">
        <f t="shared" ref="A510:F510" si="1375">A216</f>
        <v>7.0027777777777782</v>
      </c>
      <c r="B510">
        <f t="shared" si="1375"/>
        <v>111.315</v>
      </c>
      <c r="C510">
        <f t="shared" si="1375"/>
        <v>7</v>
      </c>
      <c r="D510">
        <f t="shared" si="1375"/>
        <v>2013</v>
      </c>
      <c r="E510">
        <f t="shared" si="1375"/>
        <v>12</v>
      </c>
      <c r="F510">
        <f t="shared" si="1375"/>
        <v>4</v>
      </c>
      <c r="G510">
        <f t="shared" si="1285"/>
        <v>0.12222152900771403</v>
      </c>
      <c r="H510">
        <f t="shared" ref="H510:J510" si="1376">H216</f>
        <v>2</v>
      </c>
      <c r="I510">
        <f t="shared" si="1376"/>
        <v>45</v>
      </c>
      <c r="J510">
        <f t="shared" si="1376"/>
        <v>2.75</v>
      </c>
      <c r="L510">
        <f t="shared" ref="L510:M510" si="1377">L216</f>
        <v>20</v>
      </c>
      <c r="M510">
        <f t="shared" si="1377"/>
        <v>-13</v>
      </c>
      <c r="N510">
        <f t="shared" si="1288"/>
        <v>2456630.322916667</v>
      </c>
      <c r="O510">
        <f t="shared" si="1289"/>
        <v>7.9272234243593946E-4</v>
      </c>
      <c r="P510">
        <f t="shared" si="1290"/>
        <v>2456630.3237093892</v>
      </c>
      <c r="Q510">
        <f t="shared" si="1291"/>
        <v>0.13922857520572746</v>
      </c>
      <c r="R510">
        <f t="shared" si="1292"/>
        <v>239.82880355094562</v>
      </c>
      <c r="S510">
        <f t="shared" si="1293"/>
        <v>334.66983608307783</v>
      </c>
      <c r="T510">
        <f t="shared" si="1294"/>
        <v>4.1858022630826692</v>
      </c>
      <c r="U510">
        <f t="shared" si="1295"/>
        <v>5.841090546759431</v>
      </c>
      <c r="V510">
        <f t="shared" si="1296"/>
        <v>215.75316509444389</v>
      </c>
      <c r="W510">
        <f t="shared" si="1297"/>
        <v>3.7656031024969483</v>
      </c>
      <c r="X510">
        <f t="shared" si="1298"/>
        <v>252.80177418052244</v>
      </c>
      <c r="Y510">
        <f t="shared" si="1299"/>
        <v>4.4122233143333061</v>
      </c>
      <c r="Z510">
        <f t="shared" si="1300"/>
        <v>329.6224402597436</v>
      </c>
      <c r="AA510">
        <f t="shared" si="1301"/>
        <v>5.752996870990839</v>
      </c>
      <c r="AB510">
        <f t="shared" si="1302"/>
        <v>-10426.975999926111</v>
      </c>
      <c r="AC510">
        <f t="shared" si="1303"/>
        <v>-52.126152299414343</v>
      </c>
      <c r="AD510">
        <f t="shared" si="1304"/>
        <v>-1796.5577367070273</v>
      </c>
      <c r="AE510">
        <f t="shared" si="1305"/>
        <v>-161.89047231856949</v>
      </c>
      <c r="AF510">
        <f t="shared" si="1306"/>
        <v>-218.26629897146563</v>
      </c>
      <c r="AG510">
        <f t="shared" si="1307"/>
        <v>19.828052821911612</v>
      </c>
      <c r="AH510">
        <f t="shared" si="1308"/>
        <v>-12635.988607400677</v>
      </c>
      <c r="AI510">
        <f t="shared" si="1309"/>
        <v>-3.5099968353890771</v>
      </c>
      <c r="AJ510">
        <f t="shared" si="1310"/>
        <v>236.31880671555655</v>
      </c>
      <c r="AK510">
        <f t="shared" si="1311"/>
        <v>4.1245412615705481</v>
      </c>
      <c r="AL510">
        <f t="shared" si="1312"/>
        <v>236</v>
      </c>
      <c r="AM510">
        <f t="shared" si="1313"/>
        <v>19</v>
      </c>
      <c r="AN510">
        <f t="shared" si="1314"/>
        <v>7</v>
      </c>
      <c r="AP510">
        <f t="shared" si="1315"/>
        <v>1.7042195602859136</v>
      </c>
      <c r="AQ510">
        <f t="shared" si="1316"/>
        <v>2.9744242503879189E-2</v>
      </c>
      <c r="AR510" t="str">
        <f t="shared" si="1317"/>
        <v>POSITIF</v>
      </c>
      <c r="AS510">
        <f t="shared" si="1318"/>
        <v>1</v>
      </c>
      <c r="AT510">
        <f t="shared" si="1319"/>
        <v>42</v>
      </c>
      <c r="AU510">
        <f t="shared" si="1320"/>
        <v>15</v>
      </c>
      <c r="AV510">
        <f t="shared" si="1321"/>
        <v>1.0165036249660029</v>
      </c>
      <c r="AW510" s="4">
        <f t="shared" si="1322"/>
        <v>4.2354317706916784E-2</v>
      </c>
      <c r="AX510">
        <f t="shared" si="1323"/>
        <v>1.7741335114114382E-2</v>
      </c>
      <c r="AY510">
        <f t="shared" si="1324"/>
        <v>0.27697667061602155</v>
      </c>
      <c r="AZ510" s="4">
        <f t="shared" si="1325"/>
        <v>1.1540694609000897E-2</v>
      </c>
      <c r="BA510">
        <f t="shared" si="1326"/>
        <v>359518.29756867001</v>
      </c>
      <c r="BB510" t="s">
        <v>191</v>
      </c>
      <c r="BC510">
        <f t="shared" si="1327"/>
        <v>1.6702752399841359E-2</v>
      </c>
      <c r="BD510">
        <f t="shared" si="1328"/>
        <v>215.75748426646558</v>
      </c>
      <c r="BE510">
        <f t="shared" si="1329"/>
        <v>23.437480557939168</v>
      </c>
      <c r="BF510">
        <f t="shared" si="1330"/>
        <v>-2.2045884255381485E-3</v>
      </c>
      <c r="BG510">
        <f t="shared" si="1331"/>
        <v>23.435275969513629</v>
      </c>
      <c r="BH510" s="19">
        <f t="shared" si="1332"/>
        <v>0.13922857520572746</v>
      </c>
      <c r="BI510">
        <f t="shared" si="1333"/>
        <v>0.60320912313958008</v>
      </c>
      <c r="BJ510">
        <f t="shared" si="1334"/>
        <v>8.0242091231395811</v>
      </c>
      <c r="BK510">
        <f t="shared" si="1335"/>
        <v>241.01195674017785</v>
      </c>
      <c r="BL510">
        <f t="shared" si="1336"/>
        <v>4.2064521817902429</v>
      </c>
      <c r="BM510">
        <f t="shared" si="1337"/>
        <v>239.3511801069159</v>
      </c>
      <c r="BN510">
        <f t="shared" si="1338"/>
        <v>15.95674534046106</v>
      </c>
      <c r="BO510">
        <f t="shared" si="1339"/>
        <v>15</v>
      </c>
      <c r="BP510">
        <f t="shared" si="1340"/>
        <v>57</v>
      </c>
      <c r="BQ510">
        <f t="shared" si="1341"/>
        <v>24</v>
      </c>
      <c r="BR510">
        <f t="shared" si="1342"/>
        <v>-17.669041362077778</v>
      </c>
      <c r="BS510" t="str">
        <f t="shared" si="1343"/>
        <v>NEGATIF</v>
      </c>
      <c r="BT510">
        <f t="shared" si="1279"/>
        <v>-0.30838294743932076</v>
      </c>
      <c r="BU510">
        <f t="shared" si="1280"/>
        <v>17</v>
      </c>
      <c r="BV510">
        <f t="shared" si="1281"/>
        <v>-2081</v>
      </c>
      <c r="BW510">
        <f t="shared" si="1282"/>
        <v>51</v>
      </c>
      <c r="BX510" t="str">
        <f t="shared" si="1283"/>
        <v>NEGATIF</v>
      </c>
      <c r="BY510">
        <f t="shared" si="1344"/>
        <v>-73.62168387790868</v>
      </c>
      <c r="BZ510">
        <f t="shared" si="1345"/>
        <v>106.37831612209132</v>
      </c>
      <c r="CA510">
        <f t="shared" si="1346"/>
        <v>-29.691159004632766</v>
      </c>
      <c r="CB510" t="str">
        <f t="shared" si="1347"/>
        <v>NEGATIF</v>
      </c>
      <c r="CC510">
        <f t="shared" si="1348"/>
        <v>29</v>
      </c>
      <c r="CD510">
        <f t="shared" si="1349"/>
        <v>41</v>
      </c>
      <c r="CE510">
        <f t="shared" si="1350"/>
        <v>28</v>
      </c>
      <c r="CG510">
        <f t="shared" si="1351"/>
        <v>4.1774661613996358</v>
      </c>
      <c r="CH510">
        <f t="shared" si="1352"/>
        <v>0.40902272678151907</v>
      </c>
      <c r="CI510">
        <f t="shared" si="1353"/>
        <v>0.40906120410819607</v>
      </c>
    </row>
    <row r="511" spans="1:87">
      <c r="A511">
        <f t="shared" ref="A511:F511" si="1378">A217</f>
        <v>7.0027777777777782</v>
      </c>
      <c r="B511">
        <f t="shared" si="1378"/>
        <v>111.315</v>
      </c>
      <c r="C511">
        <f t="shared" si="1378"/>
        <v>7</v>
      </c>
      <c r="D511">
        <f t="shared" si="1378"/>
        <v>2013</v>
      </c>
      <c r="E511">
        <f t="shared" si="1378"/>
        <v>12</v>
      </c>
      <c r="F511">
        <f t="shared" si="1378"/>
        <v>4</v>
      </c>
      <c r="G511">
        <f t="shared" si="1285"/>
        <v>0.12222152900771403</v>
      </c>
      <c r="H511">
        <f t="shared" ref="H511:J511" si="1379">H217</f>
        <v>3</v>
      </c>
      <c r="I511">
        <f t="shared" si="1379"/>
        <v>0</v>
      </c>
      <c r="J511">
        <f t="shared" si="1379"/>
        <v>3</v>
      </c>
      <c r="L511">
        <f t="shared" ref="L511:M511" si="1380">L217</f>
        <v>20</v>
      </c>
      <c r="M511">
        <f t="shared" si="1380"/>
        <v>-13</v>
      </c>
      <c r="N511">
        <f t="shared" si="1288"/>
        <v>2456630.3333333335</v>
      </c>
      <c r="O511">
        <f t="shared" si="1289"/>
        <v>7.9272234243593946E-4</v>
      </c>
      <c r="P511">
        <f t="shared" si="1290"/>
        <v>2456630.3341260557</v>
      </c>
      <c r="Q511">
        <f t="shared" si="1291"/>
        <v>0.13922886039851351</v>
      </c>
      <c r="R511">
        <f t="shared" si="1292"/>
        <v>239.82880355094562</v>
      </c>
      <c r="S511">
        <f t="shared" si="1293"/>
        <v>334.80592975232867</v>
      </c>
      <c r="T511">
        <f t="shared" si="1294"/>
        <v>4.1858022630826692</v>
      </c>
      <c r="U511">
        <f t="shared" si="1295"/>
        <v>5.8434658293789781</v>
      </c>
      <c r="V511">
        <f t="shared" si="1296"/>
        <v>215.75261349109826</v>
      </c>
      <c r="W511">
        <f t="shared" si="1297"/>
        <v>3.7655934752024023</v>
      </c>
      <c r="X511">
        <f t="shared" si="1298"/>
        <v>252.81204134013296</v>
      </c>
      <c r="Y511">
        <f t="shared" si="1299"/>
        <v>4.4124025100733375</v>
      </c>
      <c r="Z511">
        <f t="shared" si="1300"/>
        <v>329.63270692910828</v>
      </c>
      <c r="AA511">
        <f t="shared" si="1301"/>
        <v>5.753176058174466</v>
      </c>
      <c r="AB511">
        <f t="shared" si="1302"/>
        <v>-10378.34252339138</v>
      </c>
      <c r="AC511">
        <f t="shared" si="1303"/>
        <v>-53.28986496893905</v>
      </c>
      <c r="AD511">
        <f t="shared" si="1304"/>
        <v>-1827.9172597894694</v>
      </c>
      <c r="AE511">
        <f t="shared" si="1305"/>
        <v>-155.22837251524217</v>
      </c>
      <c r="AF511">
        <f t="shared" si="1306"/>
        <v>-219.25663441958505</v>
      </c>
      <c r="AG511">
        <f t="shared" si="1307"/>
        <v>7.0902463918727108</v>
      </c>
      <c r="AH511">
        <f t="shared" si="1308"/>
        <v>-12626.944408692747</v>
      </c>
      <c r="AI511">
        <f t="shared" si="1309"/>
        <v>-3.5074845579702076</v>
      </c>
      <c r="AJ511">
        <f t="shared" si="1310"/>
        <v>236.32131899297542</v>
      </c>
      <c r="AK511">
        <f t="shared" si="1311"/>
        <v>4.1245851090832311</v>
      </c>
      <c r="AL511">
        <f t="shared" si="1312"/>
        <v>236</v>
      </c>
      <c r="AM511">
        <f t="shared" si="1313"/>
        <v>19</v>
      </c>
      <c r="AN511">
        <f t="shared" si="1314"/>
        <v>16</v>
      </c>
      <c r="AP511">
        <f t="shared" si="1315"/>
        <v>1.7045541420212702</v>
      </c>
      <c r="AQ511">
        <f t="shared" si="1316"/>
        <v>2.9750082056778197E-2</v>
      </c>
      <c r="AR511" t="str">
        <f t="shared" si="1317"/>
        <v>POSITIF</v>
      </c>
      <c r="AS511">
        <f t="shared" si="1318"/>
        <v>1</v>
      </c>
      <c r="AT511">
        <f t="shared" si="1319"/>
        <v>42</v>
      </c>
      <c r="AU511">
        <f t="shared" si="1320"/>
        <v>16</v>
      </c>
      <c r="AV511">
        <f t="shared" si="1321"/>
        <v>1.0165662430868727</v>
      </c>
      <c r="AW511" s="4">
        <f t="shared" si="1322"/>
        <v>4.2356926795286361E-2</v>
      </c>
      <c r="AX511">
        <f t="shared" si="1323"/>
        <v>1.7742428006494972E-2</v>
      </c>
      <c r="AY511">
        <f t="shared" si="1324"/>
        <v>0.27699373112956061</v>
      </c>
      <c r="AZ511" s="4">
        <f t="shared" si="1325"/>
        <v>1.1541405463731691E-2</v>
      </c>
      <c r="BA511">
        <f t="shared" si="1326"/>
        <v>359496.15439965995</v>
      </c>
      <c r="BB511" t="s">
        <v>191</v>
      </c>
      <c r="BC511">
        <f t="shared" si="1327"/>
        <v>1.6702752387863264E-2</v>
      </c>
      <c r="BD511">
        <f t="shared" si="1328"/>
        <v>215.75693266475699</v>
      </c>
      <c r="BE511">
        <f t="shared" si="1329"/>
        <v>23.437480554230472</v>
      </c>
      <c r="BF511">
        <f t="shared" si="1330"/>
        <v>-2.2046348488309643E-3</v>
      </c>
      <c r="BG511">
        <f t="shared" si="1331"/>
        <v>23.435275919381642</v>
      </c>
      <c r="BH511" s="19">
        <f t="shared" si="1332"/>
        <v>0.13922886039851351</v>
      </c>
      <c r="BI511">
        <f t="shared" si="1333"/>
        <v>0.85389360108723245</v>
      </c>
      <c r="BJ511">
        <f t="shared" si="1334"/>
        <v>8.274893601087232</v>
      </c>
      <c r="BK511">
        <f t="shared" si="1335"/>
        <v>244.76997165417859</v>
      </c>
      <c r="BL511">
        <f t="shared" si="1336"/>
        <v>4.2720419153786073</v>
      </c>
      <c r="BM511">
        <f t="shared" si="1337"/>
        <v>239.35343236212987</v>
      </c>
      <c r="BN511">
        <f t="shared" si="1338"/>
        <v>15.956895490808657</v>
      </c>
      <c r="BO511">
        <f t="shared" si="1339"/>
        <v>15</v>
      </c>
      <c r="BP511">
        <f t="shared" si="1340"/>
        <v>57</v>
      </c>
      <c r="BQ511">
        <f t="shared" si="1341"/>
        <v>24</v>
      </c>
      <c r="BR511">
        <f t="shared" si="1342"/>
        <v>-17.669297092502109</v>
      </c>
      <c r="BS511" t="str">
        <f t="shared" si="1343"/>
        <v>NEGATIF</v>
      </c>
      <c r="BT511">
        <f t="shared" si="1279"/>
        <v>-0.30838741077722287</v>
      </c>
      <c r="BU511">
        <f t="shared" si="1280"/>
        <v>17</v>
      </c>
      <c r="BV511">
        <f t="shared" si="1281"/>
        <v>-2081</v>
      </c>
      <c r="BW511">
        <f t="shared" si="1282"/>
        <v>50</v>
      </c>
      <c r="BX511" t="str">
        <f t="shared" si="1283"/>
        <v>NEGATIF</v>
      </c>
      <c r="BY511">
        <f t="shared" si="1344"/>
        <v>-73.718576443231271</v>
      </c>
      <c r="BZ511">
        <f t="shared" si="1345"/>
        <v>106.28142355676873</v>
      </c>
      <c r="CA511">
        <f t="shared" si="1346"/>
        <v>-26.111511216925905</v>
      </c>
      <c r="CB511" t="str">
        <f t="shared" si="1347"/>
        <v>NEGATIF</v>
      </c>
      <c r="CC511">
        <f t="shared" si="1348"/>
        <v>26</v>
      </c>
      <c r="CD511">
        <f t="shared" si="1349"/>
        <v>6</v>
      </c>
      <c r="CE511">
        <f t="shared" si="1350"/>
        <v>41</v>
      </c>
      <c r="CG511">
        <f t="shared" si="1351"/>
        <v>4.1775054706687147</v>
      </c>
      <c r="CH511">
        <f t="shared" si="1352"/>
        <v>0.40902272590655087</v>
      </c>
      <c r="CI511">
        <f t="shared" si="1353"/>
        <v>0.40906120404346713</v>
      </c>
    </row>
    <row r="512" spans="1:87">
      <c r="A512">
        <f t="shared" ref="A512:F512" si="1381">A218</f>
        <v>7.0027777777777782</v>
      </c>
      <c r="B512">
        <f t="shared" si="1381"/>
        <v>111.315</v>
      </c>
      <c r="C512">
        <f t="shared" si="1381"/>
        <v>7</v>
      </c>
      <c r="D512">
        <f t="shared" si="1381"/>
        <v>2013</v>
      </c>
      <c r="E512">
        <f t="shared" si="1381"/>
        <v>12</v>
      </c>
      <c r="F512">
        <f t="shared" si="1381"/>
        <v>4</v>
      </c>
      <c r="G512">
        <f t="shared" si="1285"/>
        <v>0.12222152900771403</v>
      </c>
      <c r="H512">
        <f t="shared" ref="H512:J512" si="1382">H218</f>
        <v>3</v>
      </c>
      <c r="I512">
        <f t="shared" si="1382"/>
        <v>15</v>
      </c>
      <c r="J512">
        <f t="shared" si="1382"/>
        <v>3.25</v>
      </c>
      <c r="L512">
        <f t="shared" ref="L512:M512" si="1383">L218</f>
        <v>20</v>
      </c>
      <c r="M512">
        <f t="shared" si="1383"/>
        <v>-13</v>
      </c>
      <c r="N512">
        <f t="shared" si="1288"/>
        <v>2456630.34375</v>
      </c>
      <c r="O512">
        <f t="shared" si="1289"/>
        <v>7.9272234243593946E-4</v>
      </c>
      <c r="P512">
        <f t="shared" si="1290"/>
        <v>2456630.3445427222</v>
      </c>
      <c r="Q512">
        <f t="shared" si="1291"/>
        <v>0.13922914559129959</v>
      </c>
      <c r="R512">
        <f t="shared" si="1292"/>
        <v>239.82880355094562</v>
      </c>
      <c r="S512">
        <f t="shared" si="1293"/>
        <v>334.94202342157951</v>
      </c>
      <c r="T512">
        <f t="shared" si="1294"/>
        <v>4.1858022630826692</v>
      </c>
      <c r="U512">
        <f t="shared" si="1295"/>
        <v>5.8458411119985261</v>
      </c>
      <c r="V512">
        <f t="shared" si="1296"/>
        <v>215.75206188775263</v>
      </c>
      <c r="W512">
        <f t="shared" si="1297"/>
        <v>3.7655838479078558</v>
      </c>
      <c r="X512">
        <f t="shared" si="1298"/>
        <v>252.8223084997453</v>
      </c>
      <c r="Y512">
        <f t="shared" si="1299"/>
        <v>4.4125817058134009</v>
      </c>
      <c r="Z512">
        <f t="shared" si="1300"/>
        <v>329.64297359847387</v>
      </c>
      <c r="AA512">
        <f t="shared" si="1301"/>
        <v>5.7533552453581089</v>
      </c>
      <c r="AB512">
        <f t="shared" si="1302"/>
        <v>-10329.654672290368</v>
      </c>
      <c r="AC512">
        <f t="shared" si="1303"/>
        <v>-54.447960160002864</v>
      </c>
      <c r="AD512">
        <f t="shared" si="1304"/>
        <v>-1858.5060535379462</v>
      </c>
      <c r="AE512">
        <f t="shared" si="1305"/>
        <v>-148.54991108607251</v>
      </c>
      <c r="AF512">
        <f t="shared" si="1306"/>
        <v>-220.24925756970038</v>
      </c>
      <c r="AG512">
        <f t="shared" si="1307"/>
        <v>-5.6480129010077889</v>
      </c>
      <c r="AH512">
        <f t="shared" si="1308"/>
        <v>-12617.055867545097</v>
      </c>
      <c r="AI512">
        <f t="shared" si="1309"/>
        <v>-3.5047377409847491</v>
      </c>
      <c r="AJ512">
        <f t="shared" si="1310"/>
        <v>236.32406580996087</v>
      </c>
      <c r="AK512">
        <f t="shared" si="1311"/>
        <v>4.1246330500835775</v>
      </c>
      <c r="AL512">
        <f t="shared" si="1312"/>
        <v>236</v>
      </c>
      <c r="AM512">
        <f t="shared" si="1313"/>
        <v>19</v>
      </c>
      <c r="AN512">
        <f t="shared" si="1314"/>
        <v>26</v>
      </c>
      <c r="AP512">
        <f t="shared" si="1315"/>
        <v>1.7048437594632442</v>
      </c>
      <c r="AQ512">
        <f t="shared" si="1316"/>
        <v>2.9755136834711846E-2</v>
      </c>
      <c r="AR512" t="str">
        <f t="shared" si="1317"/>
        <v>POSITIF</v>
      </c>
      <c r="AS512">
        <f t="shared" si="1318"/>
        <v>1</v>
      </c>
      <c r="AT512">
        <f t="shared" si="1319"/>
        <v>42</v>
      </c>
      <c r="AU512">
        <f t="shared" si="1320"/>
        <v>17</v>
      </c>
      <c r="AV512">
        <f t="shared" si="1321"/>
        <v>1.0166284824534995</v>
      </c>
      <c r="AW512" s="4">
        <f t="shared" si="1322"/>
        <v>4.2359520102229146E-2</v>
      </c>
      <c r="AX512">
        <f t="shared" si="1323"/>
        <v>1.7743514288366968E-2</v>
      </c>
      <c r="AY512">
        <f t="shared" si="1324"/>
        <v>0.27701068844995375</v>
      </c>
      <c r="AZ512" s="4">
        <f t="shared" si="1325"/>
        <v>1.1542112018748073E-2</v>
      </c>
      <c r="BA512">
        <f t="shared" si="1326"/>
        <v>359474.14786983852</v>
      </c>
      <c r="BB512" t="s">
        <v>191</v>
      </c>
      <c r="BC512">
        <f t="shared" si="1327"/>
        <v>1.6702752375885165E-2</v>
      </c>
      <c r="BD512">
        <f t="shared" si="1328"/>
        <v>215.75638106304834</v>
      </c>
      <c r="BE512">
        <f t="shared" si="1329"/>
        <v>23.437480550521776</v>
      </c>
      <c r="BF512">
        <f t="shared" si="1330"/>
        <v>-2.2046812551463702E-3</v>
      </c>
      <c r="BG512">
        <f t="shared" si="1331"/>
        <v>23.435275869266629</v>
      </c>
      <c r="BH512" s="19">
        <f t="shared" si="1332"/>
        <v>0.13922914559129959</v>
      </c>
      <c r="BI512">
        <f t="shared" si="1333"/>
        <v>1.1045780790504067</v>
      </c>
      <c r="BJ512">
        <f t="shared" si="1334"/>
        <v>8.5255780790504065</v>
      </c>
      <c r="BK512">
        <f t="shared" si="1335"/>
        <v>248.52777629623486</v>
      </c>
      <c r="BL512">
        <f t="shared" si="1336"/>
        <v>4.3376279790292163</v>
      </c>
      <c r="BM512">
        <f t="shared" si="1337"/>
        <v>239.35589488952127</v>
      </c>
      <c r="BN512">
        <f t="shared" si="1338"/>
        <v>15.957059659301418</v>
      </c>
      <c r="BO512">
        <f t="shared" si="1339"/>
        <v>15</v>
      </c>
      <c r="BP512">
        <f t="shared" si="1340"/>
        <v>57</v>
      </c>
      <c r="BQ512">
        <f t="shared" si="1341"/>
        <v>25</v>
      </c>
      <c r="BR512">
        <f t="shared" si="1342"/>
        <v>-17.669650787668555</v>
      </c>
      <c r="BS512" t="str">
        <f t="shared" si="1343"/>
        <v>NEGATIF</v>
      </c>
      <c r="BT512">
        <f t="shared" si="1279"/>
        <v>-0.30839358392242577</v>
      </c>
      <c r="BU512">
        <f t="shared" si="1280"/>
        <v>17</v>
      </c>
      <c r="BV512">
        <f t="shared" si="1281"/>
        <v>-2081</v>
      </c>
      <c r="BW512">
        <f t="shared" si="1282"/>
        <v>49</v>
      </c>
      <c r="BX512" t="str">
        <f t="shared" si="1283"/>
        <v>NEGATIF</v>
      </c>
      <c r="BY512">
        <f t="shared" si="1344"/>
        <v>-73.732457616521586</v>
      </c>
      <c r="BZ512">
        <f t="shared" si="1345"/>
        <v>106.26754238347841</v>
      </c>
      <c r="CA512">
        <f t="shared" si="1346"/>
        <v>-22.531068748214373</v>
      </c>
      <c r="CB512" t="str">
        <f t="shared" si="1347"/>
        <v>NEGATIF</v>
      </c>
      <c r="CC512">
        <f t="shared" si="1348"/>
        <v>22</v>
      </c>
      <c r="CD512">
        <f t="shared" si="1349"/>
        <v>31</v>
      </c>
      <c r="CE512">
        <f t="shared" si="1350"/>
        <v>51</v>
      </c>
      <c r="CG512">
        <f t="shared" si="1351"/>
        <v>4.1775484498796152</v>
      </c>
      <c r="CH512">
        <f t="shared" si="1352"/>
        <v>0.40902272503187886</v>
      </c>
      <c r="CI512">
        <f t="shared" si="1353"/>
        <v>0.40906120397873819</v>
      </c>
    </row>
    <row r="513" spans="1:87">
      <c r="A513">
        <f t="shared" ref="A513:F513" si="1384">A219</f>
        <v>7.0027777777777782</v>
      </c>
      <c r="B513">
        <f t="shared" si="1384"/>
        <v>111.315</v>
      </c>
      <c r="C513">
        <f t="shared" si="1384"/>
        <v>7</v>
      </c>
      <c r="D513">
        <f t="shared" si="1384"/>
        <v>2013</v>
      </c>
      <c r="E513">
        <f t="shared" si="1384"/>
        <v>12</v>
      </c>
      <c r="F513">
        <f t="shared" si="1384"/>
        <v>4</v>
      </c>
      <c r="G513">
        <f t="shared" si="1285"/>
        <v>0.12222152900771403</v>
      </c>
      <c r="H513">
        <f t="shared" ref="H513:J513" si="1385">H219</f>
        <v>3</v>
      </c>
      <c r="I513">
        <f t="shared" si="1385"/>
        <v>30</v>
      </c>
      <c r="J513">
        <f t="shared" si="1385"/>
        <v>3.5</v>
      </c>
      <c r="L513">
        <f t="shared" ref="L513:M513" si="1386">L219</f>
        <v>20</v>
      </c>
      <c r="M513">
        <f t="shared" si="1386"/>
        <v>-13</v>
      </c>
      <c r="N513">
        <f t="shared" si="1288"/>
        <v>2456630.354166667</v>
      </c>
      <c r="O513">
        <f t="shared" si="1289"/>
        <v>7.9272234243593946E-4</v>
      </c>
      <c r="P513">
        <f t="shared" si="1290"/>
        <v>2456630.3549593892</v>
      </c>
      <c r="Q513">
        <f t="shared" si="1291"/>
        <v>0.13922943078409841</v>
      </c>
      <c r="R513">
        <f t="shared" si="1292"/>
        <v>239.82880355094562</v>
      </c>
      <c r="S513">
        <f t="shared" si="1293"/>
        <v>335.0781170969276</v>
      </c>
      <c r="T513">
        <f t="shared" si="1294"/>
        <v>4.1858022630826692</v>
      </c>
      <c r="U513">
        <f t="shared" si="1295"/>
        <v>5.8482163947244903</v>
      </c>
      <c r="V513">
        <f t="shared" si="1296"/>
        <v>215.75151028438233</v>
      </c>
      <c r="W513">
        <f t="shared" si="1297"/>
        <v>3.7655742206128791</v>
      </c>
      <c r="X513">
        <f t="shared" si="1298"/>
        <v>252.83257565981603</v>
      </c>
      <c r="Y513">
        <f t="shared" si="1299"/>
        <v>4.4127609015614642</v>
      </c>
      <c r="Z513">
        <f t="shared" si="1300"/>
        <v>329.65324026829785</v>
      </c>
      <c r="AA513">
        <f t="shared" si="1301"/>
        <v>5.7535344325497526</v>
      </c>
      <c r="AB513">
        <f t="shared" si="1302"/>
        <v>-10280.912719133314</v>
      </c>
      <c r="AC513">
        <f t="shared" si="1303"/>
        <v>-55.600315844686868</v>
      </c>
      <c r="AD513">
        <f t="shared" si="1304"/>
        <v>-1888.3112216953032</v>
      </c>
      <c r="AE513">
        <f t="shared" si="1305"/>
        <v>-141.8557916661361</v>
      </c>
      <c r="AF513">
        <f t="shared" si="1306"/>
        <v>-221.24414269571037</v>
      </c>
      <c r="AG513">
        <f t="shared" si="1307"/>
        <v>-18.386629006314024</v>
      </c>
      <c r="AH513">
        <f t="shared" si="1308"/>
        <v>-12606.310820041464</v>
      </c>
      <c r="AI513">
        <f t="shared" si="1309"/>
        <v>-3.5017530055670734</v>
      </c>
      <c r="AJ513">
        <f t="shared" si="1310"/>
        <v>236.32705054537854</v>
      </c>
      <c r="AK513">
        <f t="shared" si="1311"/>
        <v>4.1246851435439167</v>
      </c>
      <c r="AL513">
        <f t="shared" si="1312"/>
        <v>236</v>
      </c>
      <c r="AM513">
        <f t="shared" si="1313"/>
        <v>19</v>
      </c>
      <c r="AN513">
        <f t="shared" si="1314"/>
        <v>37</v>
      </c>
      <c r="AP513">
        <f t="shared" si="1315"/>
        <v>1.7050842750279391</v>
      </c>
      <c r="AQ513">
        <f t="shared" si="1316"/>
        <v>2.9759334623218066E-2</v>
      </c>
      <c r="AR513" t="str">
        <f t="shared" si="1317"/>
        <v>POSITIF</v>
      </c>
      <c r="AS513">
        <f t="shared" si="1318"/>
        <v>1</v>
      </c>
      <c r="AT513">
        <f t="shared" si="1319"/>
        <v>42</v>
      </c>
      <c r="AU513">
        <f t="shared" si="1320"/>
        <v>18</v>
      </c>
      <c r="AV513">
        <f t="shared" si="1321"/>
        <v>1.016690342541795</v>
      </c>
      <c r="AW513" s="4">
        <f t="shared" si="1322"/>
        <v>4.2362097605908124E-2</v>
      </c>
      <c r="AX513">
        <f t="shared" si="1323"/>
        <v>1.7744593950583299E-2</v>
      </c>
      <c r="AY513">
        <f t="shared" si="1324"/>
        <v>0.27702754243441663</v>
      </c>
      <c r="AZ513" s="4">
        <f t="shared" si="1325"/>
        <v>1.1542814268100693E-2</v>
      </c>
      <c r="BA513">
        <f t="shared" si="1326"/>
        <v>359452.27811478713</v>
      </c>
      <c r="BB513" t="s">
        <v>191</v>
      </c>
      <c r="BC513">
        <f t="shared" si="1327"/>
        <v>1.6702752363907069E-2</v>
      </c>
      <c r="BD513">
        <f t="shared" si="1328"/>
        <v>215.75582946131502</v>
      </c>
      <c r="BE513">
        <f t="shared" si="1329"/>
        <v>23.437480546813081</v>
      </c>
      <c r="BF513">
        <f t="shared" si="1330"/>
        <v>-2.2047276444823148E-3</v>
      </c>
      <c r="BG513">
        <f t="shared" si="1331"/>
        <v>23.435275819168599</v>
      </c>
      <c r="BH513" s="19">
        <f t="shared" si="1332"/>
        <v>0.13922943078409841</v>
      </c>
      <c r="BI513">
        <f t="shared" si="1333"/>
        <v>1.3552625682049741</v>
      </c>
      <c r="BJ513">
        <f t="shared" si="1334"/>
        <v>8.7762625682049737</v>
      </c>
      <c r="BK513">
        <f t="shared" si="1335"/>
        <v>252.28536780283383</v>
      </c>
      <c r="BL513">
        <f t="shared" si="1336"/>
        <v>4.4032103227643429</v>
      </c>
      <c r="BM513">
        <f t="shared" si="1337"/>
        <v>239.35857072024078</v>
      </c>
      <c r="BN513">
        <f t="shared" si="1338"/>
        <v>15.957238048016052</v>
      </c>
      <c r="BO513">
        <f t="shared" si="1339"/>
        <v>15</v>
      </c>
      <c r="BP513">
        <f t="shared" si="1340"/>
        <v>57</v>
      </c>
      <c r="BQ513">
        <f t="shared" si="1341"/>
        <v>26</v>
      </c>
      <c r="BR513">
        <f t="shared" si="1342"/>
        <v>-17.67010724356177</v>
      </c>
      <c r="BS513" t="str">
        <f t="shared" si="1343"/>
        <v>NEGATIF</v>
      </c>
      <c r="BT513">
        <f t="shared" si="1279"/>
        <v>-0.30840155058065249</v>
      </c>
      <c r="BU513">
        <f t="shared" si="1280"/>
        <v>17</v>
      </c>
      <c r="BV513">
        <f t="shared" si="1281"/>
        <v>-2081</v>
      </c>
      <c r="BW513">
        <f t="shared" si="1282"/>
        <v>47</v>
      </c>
      <c r="BX513" t="str">
        <f t="shared" si="1283"/>
        <v>NEGATIF</v>
      </c>
      <c r="BY513">
        <f t="shared" si="1344"/>
        <v>-73.670198750292769</v>
      </c>
      <c r="BZ513">
        <f t="shared" si="1345"/>
        <v>106.32980124970723</v>
      </c>
      <c r="CA513">
        <f t="shared" si="1346"/>
        <v>-18.951288315524007</v>
      </c>
      <c r="CB513" t="str">
        <f t="shared" si="1347"/>
        <v>NEGATIF</v>
      </c>
      <c r="CC513">
        <f t="shared" si="1348"/>
        <v>18</v>
      </c>
      <c r="CD513">
        <f t="shared" si="1349"/>
        <v>57</v>
      </c>
      <c r="CE513">
        <f t="shared" si="1350"/>
        <v>4</v>
      </c>
      <c r="CG513">
        <f t="shared" si="1351"/>
        <v>4.1775951519358969</v>
      </c>
      <c r="CH513">
        <f t="shared" si="1352"/>
        <v>0.40902272415750329</v>
      </c>
      <c r="CI513">
        <f t="shared" si="1353"/>
        <v>0.40906120391400924</v>
      </c>
    </row>
    <row r="514" spans="1:87">
      <c r="A514">
        <f t="shared" ref="A514:F514" si="1387">A220</f>
        <v>7.0027777777777782</v>
      </c>
      <c r="B514">
        <f t="shared" si="1387"/>
        <v>111.315</v>
      </c>
      <c r="C514">
        <f t="shared" si="1387"/>
        <v>7</v>
      </c>
      <c r="D514">
        <f t="shared" si="1387"/>
        <v>2013</v>
      </c>
      <c r="E514">
        <f t="shared" si="1387"/>
        <v>12</v>
      </c>
      <c r="F514">
        <f t="shared" si="1387"/>
        <v>4</v>
      </c>
      <c r="G514">
        <f t="shared" si="1285"/>
        <v>0.12222152900771403</v>
      </c>
      <c r="H514">
        <f t="shared" ref="H514:J514" si="1388">H220</f>
        <v>3</v>
      </c>
      <c r="I514">
        <f t="shared" si="1388"/>
        <v>45</v>
      </c>
      <c r="J514">
        <f t="shared" si="1388"/>
        <v>3.75</v>
      </c>
      <c r="L514">
        <f t="shared" ref="L514:M514" si="1389">L220</f>
        <v>20</v>
      </c>
      <c r="M514">
        <f t="shared" si="1389"/>
        <v>-13</v>
      </c>
      <c r="N514">
        <f t="shared" si="1288"/>
        <v>2456630.3645833335</v>
      </c>
      <c r="O514">
        <f t="shared" si="1289"/>
        <v>7.9272234243593946E-4</v>
      </c>
      <c r="P514">
        <f t="shared" si="1290"/>
        <v>2456630.3653760557</v>
      </c>
      <c r="Q514">
        <f t="shared" si="1291"/>
        <v>0.13922971597688449</v>
      </c>
      <c r="R514">
        <f t="shared" si="1292"/>
        <v>239.82880355094562</v>
      </c>
      <c r="S514">
        <f t="shared" si="1293"/>
        <v>335.21421076619299</v>
      </c>
      <c r="T514">
        <f t="shared" si="1294"/>
        <v>4.1858022630826692</v>
      </c>
      <c r="U514">
        <f t="shared" si="1295"/>
        <v>5.8505916773442914</v>
      </c>
      <c r="V514">
        <f t="shared" si="1296"/>
        <v>215.75095868103665</v>
      </c>
      <c r="W514">
        <f t="shared" si="1297"/>
        <v>3.7655645933183322</v>
      </c>
      <c r="X514">
        <f t="shared" si="1298"/>
        <v>252.84284281942837</v>
      </c>
      <c r="Y514">
        <f t="shared" si="1299"/>
        <v>4.4129400973015276</v>
      </c>
      <c r="Z514">
        <f t="shared" si="1300"/>
        <v>329.66350693766435</v>
      </c>
      <c r="AA514">
        <f t="shared" si="1301"/>
        <v>5.7537136197334116</v>
      </c>
      <c r="AB514">
        <f t="shared" si="1302"/>
        <v>-10232.116943282828</v>
      </c>
      <c r="AC514">
        <f t="shared" si="1303"/>
        <v>-56.746810446088489</v>
      </c>
      <c r="AD514">
        <f t="shared" si="1304"/>
        <v>-1917.3201944463565</v>
      </c>
      <c r="AE514">
        <f t="shared" si="1305"/>
        <v>-135.14672043670129</v>
      </c>
      <c r="AF514">
        <f t="shared" si="1306"/>
        <v>-222.24126387884931</v>
      </c>
      <c r="AG514">
        <f t="shared" si="1307"/>
        <v>-31.125504159058764</v>
      </c>
      <c r="AH514">
        <f t="shared" si="1308"/>
        <v>-12594.697436649883</v>
      </c>
      <c r="AI514">
        <f t="shared" si="1309"/>
        <v>-3.4985270657360785</v>
      </c>
      <c r="AJ514">
        <f t="shared" si="1310"/>
        <v>236.33027648520954</v>
      </c>
      <c r="AK514">
        <f t="shared" si="1311"/>
        <v>4.1247414468154382</v>
      </c>
      <c r="AL514">
        <f t="shared" si="1312"/>
        <v>236</v>
      </c>
      <c r="AM514">
        <f t="shared" si="1313"/>
        <v>19</v>
      </c>
      <c r="AN514">
        <f t="shared" si="1314"/>
        <v>48</v>
      </c>
      <c r="AP514">
        <f t="shared" si="1315"/>
        <v>1.7052814278423123</v>
      </c>
      <c r="AQ514">
        <f t="shared" si="1316"/>
        <v>2.9762775588958453E-2</v>
      </c>
      <c r="AR514" t="str">
        <f t="shared" si="1317"/>
        <v>POSITIF</v>
      </c>
      <c r="AS514">
        <f t="shared" si="1318"/>
        <v>1</v>
      </c>
      <c r="AT514">
        <f t="shared" si="1319"/>
        <v>42</v>
      </c>
      <c r="AU514">
        <f t="shared" si="1320"/>
        <v>19</v>
      </c>
      <c r="AV514">
        <f t="shared" si="1321"/>
        <v>1.016751822822312</v>
      </c>
      <c r="AW514" s="4">
        <f t="shared" si="1322"/>
        <v>4.2364659284263001E-2</v>
      </c>
      <c r="AX514">
        <f t="shared" si="1323"/>
        <v>1.7745666983903369E-2</v>
      </c>
      <c r="AY514">
        <f t="shared" si="1324"/>
        <v>0.27704429293870503</v>
      </c>
      <c r="AZ514" s="4">
        <f t="shared" si="1325"/>
        <v>1.1543512205779377E-2</v>
      </c>
      <c r="BA514">
        <f t="shared" si="1326"/>
        <v>359430.54527220904</v>
      </c>
      <c r="BB514" t="s">
        <v>191</v>
      </c>
      <c r="BC514">
        <f t="shared" si="1327"/>
        <v>1.670275235192897E-2</v>
      </c>
      <c r="BD514">
        <f t="shared" si="1328"/>
        <v>215.75527785960637</v>
      </c>
      <c r="BE514">
        <f t="shared" si="1329"/>
        <v>23.437480543104385</v>
      </c>
      <c r="BF514">
        <f t="shared" si="1330"/>
        <v>-2.2047740168305422E-3</v>
      </c>
      <c r="BG514">
        <f t="shared" si="1331"/>
        <v>23.435275769087553</v>
      </c>
      <c r="BH514" s="19">
        <f t="shared" si="1332"/>
        <v>0.13922971597688449</v>
      </c>
      <c r="BI514">
        <f t="shared" si="1333"/>
        <v>1.6059470461681484</v>
      </c>
      <c r="BJ514">
        <f t="shared" si="1334"/>
        <v>9.0269470461681482</v>
      </c>
      <c r="BK514">
        <f t="shared" si="1335"/>
        <v>256.04274289014245</v>
      </c>
      <c r="BL514">
        <f t="shared" si="1336"/>
        <v>4.4687888892702876</v>
      </c>
      <c r="BM514">
        <f t="shared" si="1337"/>
        <v>239.3614628023798</v>
      </c>
      <c r="BN514">
        <f t="shared" si="1338"/>
        <v>15.957430853491987</v>
      </c>
      <c r="BO514">
        <f t="shared" si="1339"/>
        <v>15</v>
      </c>
      <c r="BP514">
        <f t="shared" si="1340"/>
        <v>57</v>
      </c>
      <c r="BQ514">
        <f t="shared" si="1341"/>
        <v>26</v>
      </c>
      <c r="BR514">
        <f t="shared" si="1342"/>
        <v>-17.670661625019584</v>
      </c>
      <c r="BS514" t="str">
        <f t="shared" si="1343"/>
        <v>NEGATIF</v>
      </c>
      <c r="BT514">
        <f t="shared" si="1279"/>
        <v>-0.30841122636240331</v>
      </c>
      <c r="BU514">
        <f t="shared" si="1280"/>
        <v>17</v>
      </c>
      <c r="BV514">
        <f t="shared" si="1281"/>
        <v>-2081</v>
      </c>
      <c r="BW514">
        <f t="shared" si="1282"/>
        <v>45</v>
      </c>
      <c r="BX514" t="str">
        <f t="shared" si="1283"/>
        <v>NEGATIF</v>
      </c>
      <c r="BY514">
        <f t="shared" si="1344"/>
        <v>-73.536601242806555</v>
      </c>
      <c r="BZ514">
        <f t="shared" si="1345"/>
        <v>106.46339875719345</v>
      </c>
      <c r="CA514">
        <f t="shared" si="1346"/>
        <v>-15.373526360980065</v>
      </c>
      <c r="CB514" t="str">
        <f t="shared" si="1347"/>
        <v>NEGATIF</v>
      </c>
      <c r="CC514">
        <f t="shared" si="1348"/>
        <v>15</v>
      </c>
      <c r="CD514">
        <f t="shared" si="1349"/>
        <v>22</v>
      </c>
      <c r="CE514">
        <f t="shared" si="1350"/>
        <v>24</v>
      </c>
      <c r="CG514">
        <f t="shared" si="1351"/>
        <v>4.1776456282914607</v>
      </c>
      <c r="CH514">
        <f t="shared" si="1352"/>
        <v>0.40902272328342415</v>
      </c>
      <c r="CI514">
        <f t="shared" si="1353"/>
        <v>0.4090612038492803</v>
      </c>
    </row>
    <row r="515" spans="1:87">
      <c r="A515">
        <f t="shared" ref="A515:F515" si="1390">A221</f>
        <v>7.0027777777777782</v>
      </c>
      <c r="B515">
        <f t="shared" si="1390"/>
        <v>111.315</v>
      </c>
      <c r="C515">
        <f t="shared" si="1390"/>
        <v>7</v>
      </c>
      <c r="D515">
        <f t="shared" si="1390"/>
        <v>2013</v>
      </c>
      <c r="E515">
        <f t="shared" si="1390"/>
        <v>12</v>
      </c>
      <c r="F515">
        <f t="shared" si="1390"/>
        <v>4</v>
      </c>
      <c r="G515">
        <f t="shared" si="1285"/>
        <v>0.12222152900771403</v>
      </c>
      <c r="H515">
        <f t="shared" ref="H515:J515" si="1391">H221</f>
        <v>4</v>
      </c>
      <c r="I515">
        <f t="shared" si="1391"/>
        <v>0</v>
      </c>
      <c r="J515">
        <f t="shared" si="1391"/>
        <v>4</v>
      </c>
      <c r="L515">
        <f t="shared" ref="L515:M515" si="1392">L221</f>
        <v>20</v>
      </c>
      <c r="M515">
        <f t="shared" si="1392"/>
        <v>-13</v>
      </c>
      <c r="N515">
        <f t="shared" si="1288"/>
        <v>2456630.375</v>
      </c>
      <c r="O515">
        <f t="shared" si="1289"/>
        <v>7.9272234243593946E-4</v>
      </c>
      <c r="P515">
        <f t="shared" si="1290"/>
        <v>2456630.3757927222</v>
      </c>
      <c r="Q515">
        <f t="shared" si="1291"/>
        <v>0.13923000116967058</v>
      </c>
      <c r="R515">
        <f t="shared" si="1292"/>
        <v>239.82880355094562</v>
      </c>
      <c r="S515">
        <f t="shared" si="1293"/>
        <v>335.35030443544383</v>
      </c>
      <c r="T515">
        <f t="shared" si="1294"/>
        <v>4.1858022630826692</v>
      </c>
      <c r="U515">
        <f t="shared" si="1295"/>
        <v>5.8529669599638385</v>
      </c>
      <c r="V515">
        <f t="shared" si="1296"/>
        <v>215.75040707769102</v>
      </c>
      <c r="W515">
        <f t="shared" si="1297"/>
        <v>3.7655549660237857</v>
      </c>
      <c r="X515">
        <f t="shared" si="1298"/>
        <v>252.85310997904071</v>
      </c>
      <c r="Y515">
        <f t="shared" si="1299"/>
        <v>4.413119293041591</v>
      </c>
      <c r="Z515">
        <f t="shared" si="1300"/>
        <v>329.67377360702994</v>
      </c>
      <c r="AA515">
        <f t="shared" si="1301"/>
        <v>5.7538928069170554</v>
      </c>
      <c r="AB515">
        <f t="shared" si="1302"/>
        <v>-10183.267617870877</v>
      </c>
      <c r="AC515">
        <f t="shared" si="1303"/>
        <v>-57.88732315961483</v>
      </c>
      <c r="AD515">
        <f t="shared" si="1304"/>
        <v>-1945.5207416960191</v>
      </c>
      <c r="AE515">
        <f t="shared" si="1305"/>
        <v>-128.42340426050865</v>
      </c>
      <c r="AF515">
        <f t="shared" si="1306"/>
        <v>-223.24059527531983</v>
      </c>
      <c r="AG515">
        <f t="shared" si="1307"/>
        <v>-43.864542297874891</v>
      </c>
      <c r="AH515">
        <f t="shared" si="1308"/>
        <v>-12582.204224560215</v>
      </c>
      <c r="AI515">
        <f t="shared" si="1309"/>
        <v>-3.4950567290445043</v>
      </c>
      <c r="AJ515">
        <f t="shared" si="1310"/>
        <v>236.33374682190112</v>
      </c>
      <c r="AK515">
        <f t="shared" si="1311"/>
        <v>4.1248020156168597</v>
      </c>
      <c r="AL515">
        <f t="shared" si="1312"/>
        <v>236</v>
      </c>
      <c r="AM515">
        <f t="shared" si="1313"/>
        <v>20</v>
      </c>
      <c r="AN515">
        <f t="shared" si="1314"/>
        <v>1</v>
      </c>
      <c r="AP515">
        <f t="shared" si="1315"/>
        <v>1.7054511889170334</v>
      </c>
      <c r="AQ515">
        <f t="shared" si="1316"/>
        <v>2.9765738478654061E-2</v>
      </c>
      <c r="AR515" t="str">
        <f t="shared" si="1317"/>
        <v>POSITIF</v>
      </c>
      <c r="AS515">
        <f t="shared" si="1318"/>
        <v>1</v>
      </c>
      <c r="AT515">
        <f t="shared" si="1319"/>
        <v>42</v>
      </c>
      <c r="AU515">
        <f t="shared" si="1320"/>
        <v>19</v>
      </c>
      <c r="AV515">
        <f t="shared" si="1321"/>
        <v>1.0168129227768548</v>
      </c>
      <c r="AW515" s="4">
        <f t="shared" si="1322"/>
        <v>4.2367205115702279E-2</v>
      </c>
      <c r="AX515">
        <f t="shared" si="1323"/>
        <v>1.774673337928296E-2</v>
      </c>
      <c r="AY515">
        <f t="shared" si="1324"/>
        <v>0.27706093982164059</v>
      </c>
      <c r="AZ515" s="4">
        <f t="shared" si="1325"/>
        <v>1.1544205825901691E-2</v>
      </c>
      <c r="BA515">
        <f t="shared" si="1326"/>
        <v>359408.94947605883</v>
      </c>
      <c r="BB515" t="s">
        <v>191</v>
      </c>
      <c r="BC515">
        <f t="shared" si="1327"/>
        <v>1.6702752339950874E-2</v>
      </c>
      <c r="BD515">
        <f t="shared" si="1328"/>
        <v>215.75472625789772</v>
      </c>
      <c r="BE515">
        <f t="shared" si="1329"/>
        <v>23.43748053939569</v>
      </c>
      <c r="BF515">
        <f t="shared" si="1330"/>
        <v>-2.2048203721890124E-3</v>
      </c>
      <c r="BG515">
        <f t="shared" si="1331"/>
        <v>23.435275719023501</v>
      </c>
      <c r="BH515" s="19">
        <f t="shared" si="1332"/>
        <v>0.13923000116967058</v>
      </c>
      <c r="BI515">
        <f t="shared" si="1333"/>
        <v>1.8566315241158009</v>
      </c>
      <c r="BJ515">
        <f t="shared" si="1334"/>
        <v>9.2776315241158009</v>
      </c>
      <c r="BK515">
        <f t="shared" si="1335"/>
        <v>259.79989886134194</v>
      </c>
      <c r="BL515">
        <f t="shared" si="1336"/>
        <v>4.5343636314786844</v>
      </c>
      <c r="BM515">
        <f t="shared" si="1337"/>
        <v>239.36457400039509</v>
      </c>
      <c r="BN515">
        <f t="shared" si="1338"/>
        <v>15.957638266693007</v>
      </c>
      <c r="BO515">
        <f t="shared" si="1339"/>
        <v>15</v>
      </c>
      <c r="BP515">
        <f t="shared" si="1340"/>
        <v>57</v>
      </c>
      <c r="BQ515">
        <f t="shared" si="1341"/>
        <v>27</v>
      </c>
      <c r="BR515">
        <f t="shared" si="1342"/>
        <v>-17.671299119789651</v>
      </c>
      <c r="BS515" t="str">
        <f t="shared" si="1343"/>
        <v>NEGATIF</v>
      </c>
      <c r="BT515">
        <f t="shared" si="1279"/>
        <v>-0.30842235274510527</v>
      </c>
      <c r="BU515">
        <f t="shared" si="1280"/>
        <v>17</v>
      </c>
      <c r="BV515">
        <f t="shared" si="1281"/>
        <v>-2081</v>
      </c>
      <c r="BW515">
        <f t="shared" si="1282"/>
        <v>43</v>
      </c>
      <c r="BX515" t="str">
        <f t="shared" si="1283"/>
        <v>NEGATIF</v>
      </c>
      <c r="BY515">
        <f t="shared" si="1344"/>
        <v>-73.334744137632924</v>
      </c>
      <c r="BZ515">
        <f t="shared" si="1345"/>
        <v>106.66525586236708</v>
      </c>
      <c r="CA515">
        <f t="shared" si="1346"/>
        <v>-11.799088607424183</v>
      </c>
      <c r="CB515" t="str">
        <f t="shared" si="1347"/>
        <v>NEGATIF</v>
      </c>
      <c r="CC515">
        <f t="shared" si="1348"/>
        <v>11</v>
      </c>
      <c r="CD515">
        <f t="shared" si="1349"/>
        <v>47</v>
      </c>
      <c r="CE515">
        <f t="shared" si="1350"/>
        <v>56</v>
      </c>
      <c r="CG515">
        <f t="shared" si="1351"/>
        <v>4.177699928940509</v>
      </c>
      <c r="CH515">
        <f t="shared" si="1352"/>
        <v>0.4090227224096416</v>
      </c>
      <c r="CI515">
        <f t="shared" si="1353"/>
        <v>0.40906120378455135</v>
      </c>
    </row>
    <row r="516" spans="1:87">
      <c r="A516">
        <f t="shared" ref="A516:F516" si="1393">A222</f>
        <v>7.0027777777777782</v>
      </c>
      <c r="B516">
        <f t="shared" si="1393"/>
        <v>111.315</v>
      </c>
      <c r="C516">
        <f t="shared" si="1393"/>
        <v>7</v>
      </c>
      <c r="D516">
        <f t="shared" si="1393"/>
        <v>2013</v>
      </c>
      <c r="E516">
        <f t="shared" si="1393"/>
        <v>12</v>
      </c>
      <c r="F516">
        <f t="shared" si="1393"/>
        <v>4</v>
      </c>
      <c r="G516">
        <f t="shared" si="1285"/>
        <v>0.12222152900771403</v>
      </c>
      <c r="H516">
        <f t="shared" ref="H516:J516" si="1394">H222</f>
        <v>4</v>
      </c>
      <c r="I516">
        <f t="shared" si="1394"/>
        <v>15</v>
      </c>
      <c r="J516">
        <f t="shared" si="1394"/>
        <v>4.25</v>
      </c>
      <c r="L516">
        <f t="shared" ref="L516:M516" si="1395">L222</f>
        <v>20</v>
      </c>
      <c r="M516">
        <f t="shared" si="1395"/>
        <v>-13</v>
      </c>
      <c r="N516">
        <f t="shared" si="1288"/>
        <v>2456630.385416667</v>
      </c>
      <c r="O516">
        <f t="shared" si="1289"/>
        <v>7.9272234243593946E-4</v>
      </c>
      <c r="P516">
        <f t="shared" si="1290"/>
        <v>2456630.3862093892</v>
      </c>
      <c r="Q516">
        <f t="shared" si="1291"/>
        <v>0.1392302863624694</v>
      </c>
      <c r="R516">
        <f t="shared" si="1292"/>
        <v>239.82880355094562</v>
      </c>
      <c r="S516">
        <f t="shared" si="1293"/>
        <v>335.48639811079192</v>
      </c>
      <c r="T516">
        <f t="shared" si="1294"/>
        <v>4.1858022630826692</v>
      </c>
      <c r="U516">
        <f t="shared" si="1295"/>
        <v>5.8553422426898036</v>
      </c>
      <c r="V516">
        <f t="shared" si="1296"/>
        <v>215.74985547432073</v>
      </c>
      <c r="W516">
        <f t="shared" si="1297"/>
        <v>3.7655453387288089</v>
      </c>
      <c r="X516">
        <f t="shared" si="1298"/>
        <v>252.86337713911144</v>
      </c>
      <c r="Y516">
        <f t="shared" si="1299"/>
        <v>4.4132984887896543</v>
      </c>
      <c r="Z516">
        <f t="shared" si="1300"/>
        <v>329.68404027685392</v>
      </c>
      <c r="AA516">
        <f t="shared" si="1301"/>
        <v>5.7540719941086991</v>
      </c>
      <c r="AB516">
        <f t="shared" si="1302"/>
        <v>-10134.36501630629</v>
      </c>
      <c r="AC516">
        <f t="shared" si="1303"/>
        <v>-59.021733810177388</v>
      </c>
      <c r="AD516">
        <f t="shared" si="1304"/>
        <v>-1972.9009740721858</v>
      </c>
      <c r="AE516">
        <f t="shared" si="1305"/>
        <v>-121.68655149744069</v>
      </c>
      <c r="AF516">
        <f t="shared" si="1306"/>
        <v>-224.24211098432494</v>
      </c>
      <c r="AG516">
        <f t="shared" si="1307"/>
        <v>-56.603647361554067</v>
      </c>
      <c r="AH516">
        <f t="shared" si="1308"/>
        <v>-12568.820034031975</v>
      </c>
      <c r="AI516">
        <f t="shared" si="1309"/>
        <v>-3.4913388983422151</v>
      </c>
      <c r="AJ516">
        <f t="shared" si="1310"/>
        <v>236.33746465260342</v>
      </c>
      <c r="AK516">
        <f t="shared" si="1311"/>
        <v>4.1248669040036461</v>
      </c>
      <c r="AL516">
        <f t="shared" si="1312"/>
        <v>236</v>
      </c>
      <c r="AM516">
        <f t="shared" si="1313"/>
        <v>20</v>
      </c>
      <c r="AN516">
        <f t="shared" si="1314"/>
        <v>14</v>
      </c>
      <c r="AP516">
        <f t="shared" si="1315"/>
        <v>1.7056205363330923</v>
      </c>
      <c r="AQ516">
        <f t="shared" si="1316"/>
        <v>2.9768694148644033E-2</v>
      </c>
      <c r="AR516" t="str">
        <f t="shared" si="1317"/>
        <v>POSITIF</v>
      </c>
      <c r="AS516">
        <f t="shared" si="1318"/>
        <v>1</v>
      </c>
      <c r="AT516">
        <f t="shared" si="1319"/>
        <v>42</v>
      </c>
      <c r="AU516">
        <f t="shared" si="1320"/>
        <v>20</v>
      </c>
      <c r="AV516">
        <f t="shared" si="1321"/>
        <v>1.0168736418901339</v>
      </c>
      <c r="AW516" s="4">
        <f t="shared" si="1322"/>
        <v>4.2369735078755577E-2</v>
      </c>
      <c r="AX516">
        <f t="shared" si="1323"/>
        <v>1.7747793127728572E-2</v>
      </c>
      <c r="AY516">
        <f t="shared" si="1324"/>
        <v>0.27707748294283618</v>
      </c>
      <c r="AZ516" s="4">
        <f t="shared" si="1325"/>
        <v>1.1544895122618174E-2</v>
      </c>
      <c r="BA516">
        <f t="shared" si="1326"/>
        <v>359387.49085949536</v>
      </c>
      <c r="BB516" t="s">
        <v>191</v>
      </c>
      <c r="BC516">
        <f t="shared" si="1327"/>
        <v>1.6702752327972775E-2</v>
      </c>
      <c r="BD516">
        <f t="shared" si="1328"/>
        <v>215.75417465616445</v>
      </c>
      <c r="BE516">
        <f t="shared" si="1329"/>
        <v>23.437480535686994</v>
      </c>
      <c r="BF516">
        <f t="shared" si="1330"/>
        <v>-2.2048667105556857E-3</v>
      </c>
      <c r="BG516">
        <f t="shared" si="1331"/>
        <v>23.435275668976438</v>
      </c>
      <c r="BH516" s="19">
        <f t="shared" si="1332"/>
        <v>0.1392302863624694</v>
      </c>
      <c r="BI516">
        <f t="shared" si="1333"/>
        <v>2.1073160133014124</v>
      </c>
      <c r="BJ516">
        <f t="shared" si="1334"/>
        <v>9.5283160133014135</v>
      </c>
      <c r="BK516">
        <f t="shared" si="1335"/>
        <v>263.55683310598715</v>
      </c>
      <c r="BL516">
        <f t="shared" si="1336"/>
        <v>4.5999345038286688</v>
      </c>
      <c r="BM516">
        <f t="shared" si="1337"/>
        <v>239.36790709353403</v>
      </c>
      <c r="BN516">
        <f t="shared" si="1338"/>
        <v>15.957860472902269</v>
      </c>
      <c r="BO516">
        <f t="shared" si="1339"/>
        <v>15</v>
      </c>
      <c r="BP516">
        <f t="shared" si="1340"/>
        <v>57</v>
      </c>
      <c r="BQ516">
        <f t="shared" si="1341"/>
        <v>28</v>
      </c>
      <c r="BR516">
        <f t="shared" si="1342"/>
        <v>-17.67199418365335</v>
      </c>
      <c r="BS516" t="str">
        <f t="shared" si="1343"/>
        <v>NEGATIF</v>
      </c>
      <c r="BT516">
        <f t="shared" si="1279"/>
        <v>-0.30843448389803846</v>
      </c>
      <c r="BU516">
        <f t="shared" si="1280"/>
        <v>17</v>
      </c>
      <c r="BV516">
        <f t="shared" si="1281"/>
        <v>-2081</v>
      </c>
      <c r="BW516">
        <f t="shared" si="1282"/>
        <v>40</v>
      </c>
      <c r="BX516" t="str">
        <f t="shared" si="1283"/>
        <v>NEGATIF</v>
      </c>
      <c r="BY516">
        <f t="shared" si="1344"/>
        <v>-73.066219252436213</v>
      </c>
      <c r="BZ516">
        <f t="shared" si="1345"/>
        <v>106.93378074756379</v>
      </c>
      <c r="CA516">
        <f t="shared" si="1346"/>
        <v>-8.2292734143223285</v>
      </c>
      <c r="CB516" t="str">
        <f t="shared" si="1347"/>
        <v>NEGATIF</v>
      </c>
      <c r="CC516">
        <f t="shared" si="1348"/>
        <v>8</v>
      </c>
      <c r="CD516">
        <f t="shared" si="1349"/>
        <v>13</v>
      </c>
      <c r="CE516">
        <f t="shared" si="1350"/>
        <v>45</v>
      </c>
      <c r="CG516">
        <f t="shared" si="1351"/>
        <v>4.177758102390059</v>
      </c>
      <c r="CH516">
        <f t="shared" si="1352"/>
        <v>0.40902272153615554</v>
      </c>
      <c r="CI516">
        <f t="shared" si="1353"/>
        <v>0.40906120371982241</v>
      </c>
    </row>
    <row r="517" spans="1:87">
      <c r="A517">
        <f t="shared" ref="A517:F517" si="1396">A223</f>
        <v>7.0027777777777782</v>
      </c>
      <c r="B517">
        <f t="shared" si="1396"/>
        <v>111.315</v>
      </c>
      <c r="C517">
        <f t="shared" si="1396"/>
        <v>7</v>
      </c>
      <c r="D517">
        <f t="shared" si="1396"/>
        <v>2013</v>
      </c>
      <c r="E517">
        <f t="shared" si="1396"/>
        <v>12</v>
      </c>
      <c r="F517">
        <f t="shared" si="1396"/>
        <v>4</v>
      </c>
      <c r="G517">
        <f t="shared" si="1285"/>
        <v>0.12222152900771403</v>
      </c>
      <c r="H517">
        <f t="shared" ref="H517:J517" si="1397">H223</f>
        <v>4</v>
      </c>
      <c r="I517">
        <f t="shared" si="1397"/>
        <v>30</v>
      </c>
      <c r="J517">
        <f t="shared" si="1397"/>
        <v>4.5</v>
      </c>
      <c r="L517">
        <f t="shared" ref="L517:M517" si="1398">L223</f>
        <v>20</v>
      </c>
      <c r="M517">
        <f t="shared" si="1398"/>
        <v>-13</v>
      </c>
      <c r="N517">
        <f t="shared" si="1288"/>
        <v>2456630.3958333335</v>
      </c>
      <c r="O517">
        <f t="shared" si="1289"/>
        <v>7.9272234243593946E-4</v>
      </c>
      <c r="P517">
        <f t="shared" si="1290"/>
        <v>2456630.3966260557</v>
      </c>
      <c r="Q517">
        <f t="shared" si="1291"/>
        <v>0.13923057155525548</v>
      </c>
      <c r="R517">
        <f t="shared" si="1292"/>
        <v>239.82880355094562</v>
      </c>
      <c r="S517">
        <f t="shared" si="1293"/>
        <v>335.62249178005732</v>
      </c>
      <c r="T517">
        <f t="shared" si="1294"/>
        <v>4.1858022630826692</v>
      </c>
      <c r="U517">
        <f t="shared" si="1295"/>
        <v>5.8577175253096048</v>
      </c>
      <c r="V517">
        <f t="shared" si="1296"/>
        <v>215.74930387097504</v>
      </c>
      <c r="W517">
        <f t="shared" si="1297"/>
        <v>3.7655357114342616</v>
      </c>
      <c r="X517">
        <f t="shared" si="1298"/>
        <v>252.87364429872378</v>
      </c>
      <c r="Y517">
        <f t="shared" si="1299"/>
        <v>4.4134776845297177</v>
      </c>
      <c r="Z517">
        <f t="shared" si="1300"/>
        <v>329.69430694621951</v>
      </c>
      <c r="AA517">
        <f t="shared" si="1301"/>
        <v>5.754251181292342</v>
      </c>
      <c r="AB517">
        <f t="shared" si="1302"/>
        <v>-10085.409418872479</v>
      </c>
      <c r="AC517">
        <f t="shared" si="1303"/>
        <v>-60.149922714127271</v>
      </c>
      <c r="AD517">
        <f t="shared" si="1304"/>
        <v>-1999.4493444344803</v>
      </c>
      <c r="AE517">
        <f t="shared" si="1305"/>
        <v>-114.93687283742382</v>
      </c>
      <c r="AF517">
        <f t="shared" si="1306"/>
        <v>-225.24578491342845</v>
      </c>
      <c r="AG517">
        <f t="shared" si="1307"/>
        <v>-69.342721574928888</v>
      </c>
      <c r="AH517">
        <f t="shared" si="1308"/>
        <v>-12554.534065346867</v>
      </c>
      <c r="AI517">
        <f t="shared" si="1309"/>
        <v>-3.4873705737074627</v>
      </c>
      <c r="AJ517">
        <f t="shared" si="1310"/>
        <v>236.34143297723816</v>
      </c>
      <c r="AK517">
        <f t="shared" si="1311"/>
        <v>4.1249361643343105</v>
      </c>
      <c r="AL517">
        <f t="shared" si="1312"/>
        <v>236</v>
      </c>
      <c r="AM517">
        <f t="shared" si="1313"/>
        <v>20</v>
      </c>
      <c r="AN517">
        <f t="shared" si="1314"/>
        <v>29</v>
      </c>
      <c r="AP517">
        <f t="shared" si="1315"/>
        <v>1.705828230219204</v>
      </c>
      <c r="AQ517">
        <f t="shared" si="1316"/>
        <v>2.9772319090792945E-2</v>
      </c>
      <c r="AR517" t="str">
        <f t="shared" si="1317"/>
        <v>POSITIF</v>
      </c>
      <c r="AS517">
        <f t="shared" si="1318"/>
        <v>1</v>
      </c>
      <c r="AT517">
        <f t="shared" si="1319"/>
        <v>42</v>
      </c>
      <c r="AU517">
        <f t="shared" si="1320"/>
        <v>20</v>
      </c>
      <c r="AV517">
        <f t="shared" si="1321"/>
        <v>1.0169339796416681</v>
      </c>
      <c r="AW517" s="4">
        <f t="shared" si="1322"/>
        <v>4.2372249151736173E-2</v>
      </c>
      <c r="AX517">
        <f t="shared" si="1323"/>
        <v>1.7748846220156093E-2</v>
      </c>
      <c r="AY517">
        <f t="shared" si="1324"/>
        <v>0.27709392216049056</v>
      </c>
      <c r="AZ517" s="4">
        <f t="shared" si="1325"/>
        <v>1.154558009002044E-2</v>
      </c>
      <c r="BA517">
        <f t="shared" si="1326"/>
        <v>359366.16955774452</v>
      </c>
      <c r="BB517" t="s">
        <v>191</v>
      </c>
      <c r="BC517">
        <f t="shared" si="1327"/>
        <v>1.670275231599468E-2</v>
      </c>
      <c r="BD517">
        <f t="shared" si="1328"/>
        <v>215.7536230544558</v>
      </c>
      <c r="BE517">
        <f t="shared" si="1329"/>
        <v>23.437480531978299</v>
      </c>
      <c r="BF517">
        <f t="shared" si="1330"/>
        <v>-2.2049130319223174E-3</v>
      </c>
      <c r="BG517">
        <f t="shared" si="1331"/>
        <v>23.435275618946378</v>
      </c>
      <c r="BH517" s="19">
        <f t="shared" si="1332"/>
        <v>0.13923057155525548</v>
      </c>
      <c r="BI517">
        <f t="shared" si="1333"/>
        <v>2.3580004912645864</v>
      </c>
      <c r="BJ517">
        <f t="shared" si="1334"/>
        <v>9.7790004912645863</v>
      </c>
      <c r="BK517">
        <f t="shared" si="1335"/>
        <v>267.3135425948592</v>
      </c>
      <c r="BL517">
        <f t="shared" si="1336"/>
        <v>4.6655014534503998</v>
      </c>
      <c r="BM517">
        <f t="shared" si="1337"/>
        <v>239.3714647741096</v>
      </c>
      <c r="BN517">
        <f t="shared" si="1338"/>
        <v>15.958097651607307</v>
      </c>
      <c r="BO517">
        <f t="shared" si="1339"/>
        <v>15</v>
      </c>
      <c r="BP517">
        <f t="shared" si="1340"/>
        <v>57</v>
      </c>
      <c r="BQ517">
        <f t="shared" si="1341"/>
        <v>29</v>
      </c>
      <c r="BR517">
        <f t="shared" si="1342"/>
        <v>-17.672709785636957</v>
      </c>
      <c r="BS517" t="str">
        <f t="shared" si="1343"/>
        <v>NEGATIF</v>
      </c>
      <c r="BT517">
        <f t="shared" si="1279"/>
        <v>-0.30844697350878619</v>
      </c>
      <c r="BU517">
        <f t="shared" si="1280"/>
        <v>17</v>
      </c>
      <c r="BV517">
        <f t="shared" si="1281"/>
        <v>-2081</v>
      </c>
      <c r="BW517">
        <f t="shared" si="1282"/>
        <v>38</v>
      </c>
      <c r="BX517" t="str">
        <f t="shared" si="1283"/>
        <v>NEGATIF</v>
      </c>
      <c r="BY517">
        <f t="shared" si="1344"/>
        <v>-72.731280403762824</v>
      </c>
      <c r="BZ517">
        <f t="shared" si="1345"/>
        <v>107.26871959623718</v>
      </c>
      <c r="CA517">
        <f t="shared" si="1346"/>
        <v>-4.6654110297647202</v>
      </c>
      <c r="CB517" t="str">
        <f t="shared" si="1347"/>
        <v>NEGATIF</v>
      </c>
      <c r="CC517">
        <f t="shared" si="1348"/>
        <v>4</v>
      </c>
      <c r="CD517">
        <f t="shared" si="1349"/>
        <v>39</v>
      </c>
      <c r="CE517">
        <f t="shared" si="1350"/>
        <v>55</v>
      </c>
      <c r="CG517">
        <f t="shared" si="1351"/>
        <v>4.1778201956298373</v>
      </c>
      <c r="CH517">
        <f t="shared" si="1352"/>
        <v>0.4090227206629663</v>
      </c>
      <c r="CI517">
        <f t="shared" si="1353"/>
        <v>0.40906120365509346</v>
      </c>
    </row>
    <row r="518" spans="1:87">
      <c r="A518">
        <f t="shared" ref="A518:F518" si="1399">A224</f>
        <v>7.0027777777777782</v>
      </c>
      <c r="B518">
        <f t="shared" si="1399"/>
        <v>111.315</v>
      </c>
      <c r="C518">
        <f t="shared" si="1399"/>
        <v>7</v>
      </c>
      <c r="D518">
        <f t="shared" si="1399"/>
        <v>2013</v>
      </c>
      <c r="E518">
        <f t="shared" si="1399"/>
        <v>12</v>
      </c>
      <c r="F518">
        <f t="shared" si="1399"/>
        <v>4</v>
      </c>
      <c r="G518">
        <f t="shared" si="1285"/>
        <v>0.12222152900771403</v>
      </c>
      <c r="H518">
        <f t="shared" ref="H518:J518" si="1400">H224</f>
        <v>4</v>
      </c>
      <c r="I518">
        <f t="shared" si="1400"/>
        <v>45</v>
      </c>
      <c r="J518">
        <f t="shared" si="1400"/>
        <v>4.75</v>
      </c>
      <c r="L518">
        <f t="shared" ref="L518:M518" si="1401">L224</f>
        <v>20</v>
      </c>
      <c r="M518">
        <f t="shared" si="1401"/>
        <v>-13</v>
      </c>
      <c r="N518">
        <f t="shared" si="1288"/>
        <v>2456630.40625</v>
      </c>
      <c r="O518">
        <f t="shared" si="1289"/>
        <v>7.9272234243593946E-4</v>
      </c>
      <c r="P518">
        <f t="shared" si="1290"/>
        <v>2456630.4070427222</v>
      </c>
      <c r="Q518">
        <f t="shared" si="1291"/>
        <v>0.13923085674804156</v>
      </c>
      <c r="R518">
        <f t="shared" si="1292"/>
        <v>239.82880355094562</v>
      </c>
      <c r="S518">
        <f t="shared" si="1293"/>
        <v>335.75858544930816</v>
      </c>
      <c r="T518">
        <f t="shared" si="1294"/>
        <v>4.1858022630826692</v>
      </c>
      <c r="U518">
        <f t="shared" si="1295"/>
        <v>5.8600928079291519</v>
      </c>
      <c r="V518">
        <f t="shared" si="1296"/>
        <v>215.74875226762941</v>
      </c>
      <c r="W518">
        <f t="shared" si="1297"/>
        <v>3.7655260841397156</v>
      </c>
      <c r="X518">
        <f t="shared" si="1298"/>
        <v>252.88391145833612</v>
      </c>
      <c r="Y518">
        <f t="shared" si="1299"/>
        <v>4.4136568802697802</v>
      </c>
      <c r="Z518">
        <f t="shared" si="1300"/>
        <v>329.70457361558601</v>
      </c>
      <c r="AA518">
        <f t="shared" si="1301"/>
        <v>5.754430368476001</v>
      </c>
      <c r="AB518">
        <f t="shared" si="1302"/>
        <v>-10036.40109959592</v>
      </c>
      <c r="AC518">
        <f t="shared" si="1303"/>
        <v>-61.27177099574871</v>
      </c>
      <c r="AD518">
        <f t="shared" si="1304"/>
        <v>-2025.1546600772444</v>
      </c>
      <c r="AE518">
        <f t="shared" si="1305"/>
        <v>-108.17507941962332</v>
      </c>
      <c r="AF518">
        <f t="shared" si="1306"/>
        <v>-226.25159104808506</v>
      </c>
      <c r="AG518">
        <f t="shared" si="1307"/>
        <v>-82.081668868762108</v>
      </c>
      <c r="AH518">
        <f t="shared" si="1308"/>
        <v>-12539.335870005385</v>
      </c>
      <c r="AI518">
        <f t="shared" si="1309"/>
        <v>-3.4831488527792738</v>
      </c>
      <c r="AJ518">
        <f t="shared" si="1310"/>
        <v>236.34565469816636</v>
      </c>
      <c r="AK518">
        <f t="shared" si="1311"/>
        <v>4.1250098472646082</v>
      </c>
      <c r="AL518">
        <f t="shared" si="1312"/>
        <v>236</v>
      </c>
      <c r="AM518">
        <f t="shared" si="1313"/>
        <v>20</v>
      </c>
      <c r="AN518">
        <f t="shared" si="1314"/>
        <v>44</v>
      </c>
      <c r="AP518">
        <f t="shared" si="1315"/>
        <v>1.7061251173088043</v>
      </c>
      <c r="AQ518">
        <f t="shared" si="1316"/>
        <v>2.9777500748013132E-2</v>
      </c>
      <c r="AR518" t="str">
        <f t="shared" si="1317"/>
        <v>POSITIF</v>
      </c>
      <c r="AS518">
        <f t="shared" si="1318"/>
        <v>1</v>
      </c>
      <c r="AT518">
        <f t="shared" si="1319"/>
        <v>42</v>
      </c>
      <c r="AU518">
        <f t="shared" si="1320"/>
        <v>22</v>
      </c>
      <c r="AV518">
        <f t="shared" si="1321"/>
        <v>1.0169939355220956</v>
      </c>
      <c r="AW518" s="4">
        <f t="shared" si="1322"/>
        <v>4.2374747313420648E-2</v>
      </c>
      <c r="AX518">
        <f t="shared" si="1323"/>
        <v>1.7749892647675486E-2</v>
      </c>
      <c r="AY518">
        <f t="shared" si="1324"/>
        <v>0.27711025733583167</v>
      </c>
      <c r="AZ518" s="4">
        <f t="shared" si="1325"/>
        <v>1.1546260722326319E-2</v>
      </c>
      <c r="BA518">
        <f t="shared" si="1326"/>
        <v>359344.98570233671</v>
      </c>
      <c r="BB518" t="s">
        <v>191</v>
      </c>
      <c r="BC518">
        <f t="shared" si="1327"/>
        <v>1.6702752304016584E-2</v>
      </c>
      <c r="BD518">
        <f t="shared" si="1328"/>
        <v>215.75307145274715</v>
      </c>
      <c r="BE518">
        <f t="shared" si="1329"/>
        <v>23.437480528269603</v>
      </c>
      <c r="BF518">
        <f t="shared" si="1330"/>
        <v>-2.2049593362868697E-3</v>
      </c>
      <c r="BG518">
        <f t="shared" si="1331"/>
        <v>23.435275568933317</v>
      </c>
      <c r="BH518" s="19">
        <f t="shared" si="1332"/>
        <v>0.13923085674804156</v>
      </c>
      <c r="BI518">
        <f t="shared" si="1333"/>
        <v>2.6086849692277609</v>
      </c>
      <c r="BJ518">
        <f t="shared" si="1334"/>
        <v>10.029684969227761</v>
      </c>
      <c r="BK518">
        <f t="shared" si="1335"/>
        <v>271.0700248912085</v>
      </c>
      <c r="BL518">
        <f t="shared" si="1336"/>
        <v>4.7310644378145721</v>
      </c>
      <c r="BM518">
        <f t="shared" si="1337"/>
        <v>239.37524964720797</v>
      </c>
      <c r="BN518">
        <f t="shared" si="1338"/>
        <v>15.95834997648053</v>
      </c>
      <c r="BO518">
        <f t="shared" si="1339"/>
        <v>15</v>
      </c>
      <c r="BP518">
        <f t="shared" si="1340"/>
        <v>57</v>
      </c>
      <c r="BQ518">
        <f t="shared" si="1341"/>
        <v>30</v>
      </c>
      <c r="BR518">
        <f t="shared" si="1342"/>
        <v>-17.673397111165919</v>
      </c>
      <c r="BS518" t="str">
        <f t="shared" si="1343"/>
        <v>NEGATIF</v>
      </c>
      <c r="BT518">
        <f t="shared" si="1279"/>
        <v>-0.30845896960229957</v>
      </c>
      <c r="BU518">
        <f t="shared" si="1280"/>
        <v>17</v>
      </c>
      <c r="BV518">
        <f t="shared" si="1281"/>
        <v>-2081</v>
      </c>
      <c r="BW518">
        <f t="shared" si="1282"/>
        <v>35</v>
      </c>
      <c r="BX518" t="str">
        <f t="shared" si="1283"/>
        <v>NEGATIF</v>
      </c>
      <c r="BY518">
        <f t="shared" si="1344"/>
        <v>-72.328923274118992</v>
      </c>
      <c r="BZ518">
        <f t="shared" si="1345"/>
        <v>107.67107672588101</v>
      </c>
      <c r="CA518">
        <f t="shared" si="1346"/>
        <v>-1.1089001445654512</v>
      </c>
      <c r="CB518" t="str">
        <f t="shared" si="1347"/>
        <v>NEGATIF</v>
      </c>
      <c r="CC518">
        <f t="shared" si="1348"/>
        <v>1</v>
      </c>
      <c r="CD518">
        <f t="shared" si="1349"/>
        <v>6</v>
      </c>
      <c r="CE518">
        <f t="shared" si="1350"/>
        <v>32</v>
      </c>
      <c r="CG518">
        <f t="shared" si="1351"/>
        <v>4.1778862541271735</v>
      </c>
      <c r="CH518">
        <f t="shared" si="1352"/>
        <v>0.40902271979007371</v>
      </c>
      <c r="CI518">
        <f t="shared" si="1353"/>
        <v>0.40906120359036452</v>
      </c>
    </row>
    <row r="519" spans="1:87">
      <c r="A519">
        <f t="shared" ref="A519:F519" si="1402">A225</f>
        <v>7.0027777777777782</v>
      </c>
      <c r="B519">
        <f t="shared" si="1402"/>
        <v>111.315</v>
      </c>
      <c r="C519">
        <f t="shared" si="1402"/>
        <v>7</v>
      </c>
      <c r="D519">
        <f t="shared" si="1402"/>
        <v>2013</v>
      </c>
      <c r="E519">
        <f t="shared" si="1402"/>
        <v>12</v>
      </c>
      <c r="F519">
        <f t="shared" si="1402"/>
        <v>4</v>
      </c>
      <c r="G519">
        <f t="shared" si="1285"/>
        <v>0.12222152900771403</v>
      </c>
      <c r="H519">
        <f t="shared" ref="H519:J519" si="1403">H225</f>
        <v>5</v>
      </c>
      <c r="I519">
        <f t="shared" si="1403"/>
        <v>0</v>
      </c>
      <c r="J519">
        <f t="shared" si="1403"/>
        <v>5</v>
      </c>
      <c r="L519">
        <f t="shared" ref="L519:M519" si="1404">L225</f>
        <v>20</v>
      </c>
      <c r="M519">
        <f t="shared" si="1404"/>
        <v>-13</v>
      </c>
      <c r="N519">
        <f t="shared" si="1288"/>
        <v>2456630.416666667</v>
      </c>
      <c r="O519">
        <f t="shared" si="1289"/>
        <v>7.9272234243593946E-4</v>
      </c>
      <c r="P519">
        <f t="shared" si="1290"/>
        <v>2456630.4174593892</v>
      </c>
      <c r="Q519">
        <f t="shared" si="1291"/>
        <v>0.13923114194084038</v>
      </c>
      <c r="R519">
        <f t="shared" si="1292"/>
        <v>239.82880355094562</v>
      </c>
      <c r="S519">
        <f t="shared" si="1293"/>
        <v>335.89467912465625</v>
      </c>
      <c r="T519">
        <f t="shared" si="1294"/>
        <v>4.1858022630826692</v>
      </c>
      <c r="U519">
        <f t="shared" si="1295"/>
        <v>5.8624680906551161</v>
      </c>
      <c r="V519">
        <f t="shared" si="1296"/>
        <v>215.74820066425912</v>
      </c>
      <c r="W519">
        <f t="shared" si="1297"/>
        <v>3.7655164568447388</v>
      </c>
      <c r="X519">
        <f t="shared" si="1298"/>
        <v>252.89417861840684</v>
      </c>
      <c r="Y519">
        <f t="shared" si="1299"/>
        <v>4.4138360760178434</v>
      </c>
      <c r="Z519">
        <f t="shared" si="1300"/>
        <v>329.71484028540999</v>
      </c>
      <c r="AA519">
        <f t="shared" si="1301"/>
        <v>5.7546095556676446</v>
      </c>
      <c r="AB519">
        <f t="shared" si="1302"/>
        <v>-9987.3403327754113</v>
      </c>
      <c r="AC519">
        <f t="shared" si="1303"/>
        <v>-62.387160446581753</v>
      </c>
      <c r="AD519">
        <f t="shared" si="1304"/>
        <v>-2050.0060836128014</v>
      </c>
      <c r="AE519">
        <f t="shared" si="1305"/>
        <v>-101.40188365977725</v>
      </c>
      <c r="AF519">
        <f t="shared" si="1306"/>
        <v>-227.25950331877573</v>
      </c>
      <c r="AG519">
        <f t="shared" si="1307"/>
        <v>-94.820393176090974</v>
      </c>
      <c r="AH519">
        <f t="shared" si="1308"/>
        <v>-12523.215356989438</v>
      </c>
      <c r="AI519">
        <f t="shared" si="1309"/>
        <v>-3.4786709324970659</v>
      </c>
      <c r="AJ519">
        <f t="shared" si="1310"/>
        <v>236.35013261844855</v>
      </c>
      <c r="AK519">
        <f t="shared" si="1311"/>
        <v>4.1250880017171738</v>
      </c>
      <c r="AL519">
        <f t="shared" si="1312"/>
        <v>236</v>
      </c>
      <c r="AM519">
        <f t="shared" si="1313"/>
        <v>21</v>
      </c>
      <c r="AN519">
        <f t="shared" si="1314"/>
        <v>0</v>
      </c>
      <c r="AP519">
        <f t="shared" si="1315"/>
        <v>1.7065735459676494</v>
      </c>
      <c r="AQ519">
        <f t="shared" si="1316"/>
        <v>2.9785327304570283E-2</v>
      </c>
      <c r="AR519" t="str">
        <f t="shared" si="1317"/>
        <v>POSITIF</v>
      </c>
      <c r="AS519">
        <f t="shared" si="1318"/>
        <v>1</v>
      </c>
      <c r="AT519">
        <f t="shared" si="1319"/>
        <v>42</v>
      </c>
      <c r="AU519">
        <f t="shared" si="1320"/>
        <v>23</v>
      </c>
      <c r="AV519">
        <f t="shared" si="1321"/>
        <v>1.0170535090249802</v>
      </c>
      <c r="AW519" s="4">
        <f t="shared" si="1322"/>
        <v>4.2377229542707506E-2</v>
      </c>
      <c r="AX519">
        <f t="shared" si="1323"/>
        <v>1.7750932401447768E-2</v>
      </c>
      <c r="AY519">
        <f t="shared" si="1324"/>
        <v>0.27712648833088488</v>
      </c>
      <c r="AZ519" s="4">
        <f t="shared" si="1325"/>
        <v>1.1546937013786869E-2</v>
      </c>
      <c r="BA519">
        <f t="shared" si="1326"/>
        <v>359323.93942400493</v>
      </c>
      <c r="BB519" t="s">
        <v>191</v>
      </c>
      <c r="BC519">
        <f t="shared" si="1327"/>
        <v>1.6702752292038485E-2</v>
      </c>
      <c r="BD519">
        <f t="shared" si="1328"/>
        <v>215.75251985101383</v>
      </c>
      <c r="BE519">
        <f t="shared" si="1329"/>
        <v>23.437480524560907</v>
      </c>
      <c r="BF519">
        <f t="shared" si="1330"/>
        <v>-2.205005623647309E-3</v>
      </c>
      <c r="BG519">
        <f t="shared" si="1331"/>
        <v>23.43527551893726</v>
      </c>
      <c r="BH519" s="19">
        <f t="shared" si="1332"/>
        <v>0.13923114194084038</v>
      </c>
      <c r="BI519">
        <f t="shared" si="1333"/>
        <v>2.8593694583978504</v>
      </c>
      <c r="BJ519">
        <f t="shared" si="1334"/>
        <v>10.28036945839785</v>
      </c>
      <c r="BK519">
        <f t="shared" si="1335"/>
        <v>274.82627764683343</v>
      </c>
      <c r="BL519">
        <f t="shared" si="1336"/>
        <v>4.7966234159373373</v>
      </c>
      <c r="BM519">
        <f t="shared" si="1337"/>
        <v>239.37926422913429</v>
      </c>
      <c r="BN519">
        <f t="shared" si="1338"/>
        <v>15.958617615275619</v>
      </c>
      <c r="BO519">
        <f t="shared" si="1339"/>
        <v>15</v>
      </c>
      <c r="BP519">
        <f t="shared" si="1340"/>
        <v>57</v>
      </c>
      <c r="BQ519">
        <f t="shared" si="1341"/>
        <v>31</v>
      </c>
      <c r="BR519">
        <f t="shared" si="1342"/>
        <v>-17.673996130219908</v>
      </c>
      <c r="BS519" t="str">
        <f t="shared" si="1343"/>
        <v>NEGATIF</v>
      </c>
      <c r="BT519">
        <f t="shared" si="1279"/>
        <v>-0.30846942445707387</v>
      </c>
      <c r="BU519">
        <f t="shared" si="1280"/>
        <v>17</v>
      </c>
      <c r="BV519">
        <f t="shared" si="1281"/>
        <v>-2081</v>
      </c>
      <c r="BW519">
        <f t="shared" si="1282"/>
        <v>33</v>
      </c>
      <c r="BX519" t="str">
        <f t="shared" si="1283"/>
        <v>NEGATIF</v>
      </c>
      <c r="BY519">
        <f t="shared" si="1344"/>
        <v>-71.856906003181166</v>
      </c>
      <c r="BZ519">
        <f t="shared" si="1345"/>
        <v>108.14309399681883</v>
      </c>
      <c r="CA519">
        <f t="shared" si="1346"/>
        <v>2.438752834312353</v>
      </c>
      <c r="CB519" t="str">
        <f t="shared" si="1347"/>
        <v>POSITIF</v>
      </c>
      <c r="CC519">
        <f t="shared" si="1348"/>
        <v>2</v>
      </c>
      <c r="CD519">
        <f t="shared" si="1349"/>
        <v>26</v>
      </c>
      <c r="CE519">
        <f t="shared" si="1350"/>
        <v>19</v>
      </c>
      <c r="CG519">
        <f t="shared" si="1351"/>
        <v>4.1779563217998792</v>
      </c>
      <c r="CH519">
        <f t="shared" si="1352"/>
        <v>0.40902271891747793</v>
      </c>
      <c r="CI519">
        <f t="shared" si="1353"/>
        <v>0.40906120352563557</v>
      </c>
    </row>
    <row r="520" spans="1:87">
      <c r="A520">
        <f t="shared" ref="A520:F520" si="1405">A226</f>
        <v>7.0027777777777782</v>
      </c>
      <c r="B520">
        <f t="shared" si="1405"/>
        <v>111.315</v>
      </c>
      <c r="C520">
        <f t="shared" si="1405"/>
        <v>7</v>
      </c>
      <c r="D520">
        <f t="shared" si="1405"/>
        <v>2013</v>
      </c>
      <c r="E520">
        <f t="shared" si="1405"/>
        <v>12</v>
      </c>
      <c r="F520">
        <f t="shared" si="1405"/>
        <v>4</v>
      </c>
      <c r="G520">
        <f t="shared" si="1285"/>
        <v>0.12222152900771403</v>
      </c>
      <c r="H520">
        <f t="shared" ref="H520:J520" si="1406">H226</f>
        <v>5</v>
      </c>
      <c r="I520">
        <f t="shared" si="1406"/>
        <v>15</v>
      </c>
      <c r="J520">
        <f t="shared" si="1406"/>
        <v>5.25</v>
      </c>
      <c r="L520">
        <f t="shared" ref="L520:M520" si="1407">L226</f>
        <v>20</v>
      </c>
      <c r="M520">
        <f t="shared" si="1407"/>
        <v>-13</v>
      </c>
      <c r="N520">
        <f t="shared" si="1288"/>
        <v>2456630.4270833335</v>
      </c>
      <c r="O520">
        <f t="shared" si="1289"/>
        <v>7.9272234243593946E-4</v>
      </c>
      <c r="P520">
        <f t="shared" si="1290"/>
        <v>2456630.4278760557</v>
      </c>
      <c r="Q520">
        <f t="shared" si="1291"/>
        <v>0.13923142713362646</v>
      </c>
      <c r="R520">
        <f t="shared" si="1292"/>
        <v>239.82880355094562</v>
      </c>
      <c r="S520">
        <f t="shared" si="1293"/>
        <v>336.03077279390709</v>
      </c>
      <c r="T520">
        <f t="shared" si="1294"/>
        <v>4.1858022630826692</v>
      </c>
      <c r="U520">
        <f t="shared" si="1295"/>
        <v>5.8648433732746632</v>
      </c>
      <c r="V520">
        <f t="shared" si="1296"/>
        <v>215.74764906091343</v>
      </c>
      <c r="W520">
        <f t="shared" si="1297"/>
        <v>3.7655068295501914</v>
      </c>
      <c r="X520">
        <f t="shared" si="1298"/>
        <v>252.90444577801918</v>
      </c>
      <c r="Y520">
        <f t="shared" si="1299"/>
        <v>4.4140152717579069</v>
      </c>
      <c r="Z520">
        <f t="shared" si="1300"/>
        <v>329.72510695477558</v>
      </c>
      <c r="AA520">
        <f t="shared" si="1301"/>
        <v>5.7547887428512876</v>
      </c>
      <c r="AB520">
        <f t="shared" si="1302"/>
        <v>-9938.2273996061031</v>
      </c>
      <c r="AC520">
        <f t="shared" si="1303"/>
        <v>-63.495973389769851</v>
      </c>
      <c r="AD520">
        <f t="shared" si="1304"/>
        <v>-2073.9931343822514</v>
      </c>
      <c r="AE520">
        <f t="shared" si="1305"/>
        <v>-94.618000081140579</v>
      </c>
      <c r="AF520">
        <f t="shared" si="1306"/>
        <v>-228.26949546542397</v>
      </c>
      <c r="AG520">
        <f t="shared" si="1307"/>
        <v>-107.55879671711077</v>
      </c>
      <c r="AH520">
        <f t="shared" si="1308"/>
        <v>-12506.162799641799</v>
      </c>
      <c r="AI520">
        <f t="shared" si="1309"/>
        <v>-3.4739341110116109</v>
      </c>
      <c r="AJ520">
        <f t="shared" si="1310"/>
        <v>236.35486943993402</v>
      </c>
      <c r="AK520">
        <f t="shared" si="1311"/>
        <v>4.1251706748481745</v>
      </c>
      <c r="AL520">
        <f t="shared" si="1312"/>
        <v>236</v>
      </c>
      <c r="AM520">
        <f t="shared" si="1313"/>
        <v>21</v>
      </c>
      <c r="AN520">
        <f t="shared" si="1314"/>
        <v>17</v>
      </c>
      <c r="AP520">
        <f t="shared" si="1315"/>
        <v>1.7072452600823891</v>
      </c>
      <c r="AQ520">
        <f t="shared" si="1316"/>
        <v>2.9797050927504606E-2</v>
      </c>
      <c r="AR520" t="str">
        <f t="shared" si="1317"/>
        <v>POSITIF</v>
      </c>
      <c r="AS520">
        <f t="shared" si="1318"/>
        <v>1</v>
      </c>
      <c r="AT520">
        <f t="shared" si="1319"/>
        <v>42</v>
      </c>
      <c r="AU520">
        <f t="shared" si="1320"/>
        <v>26</v>
      </c>
      <c r="AV520">
        <f t="shared" si="1321"/>
        <v>1.0171126996388611</v>
      </c>
      <c r="AW520" s="4">
        <f t="shared" si="1322"/>
        <v>4.2379695818285879E-2</v>
      </c>
      <c r="AX520">
        <f t="shared" si="1323"/>
        <v>1.7751965472546267E-2</v>
      </c>
      <c r="AY520">
        <f t="shared" si="1324"/>
        <v>0.2771426150063061</v>
      </c>
      <c r="AZ520" s="4">
        <f t="shared" si="1325"/>
        <v>1.1547608958596087E-2</v>
      </c>
      <c r="BA520">
        <f t="shared" si="1326"/>
        <v>359303.03085549432</v>
      </c>
      <c r="BB520" t="s">
        <v>191</v>
      </c>
      <c r="BC520">
        <f t="shared" si="1327"/>
        <v>1.6702752280060389E-2</v>
      </c>
      <c r="BD520">
        <f t="shared" si="1328"/>
        <v>215.75196824930518</v>
      </c>
      <c r="BE520">
        <f t="shared" si="1329"/>
        <v>23.437480520852212</v>
      </c>
      <c r="BF520">
        <f t="shared" si="1330"/>
        <v>-2.2050518939954016E-3</v>
      </c>
      <c r="BG520">
        <f t="shared" si="1331"/>
        <v>23.435275468958217</v>
      </c>
      <c r="BH520" s="19">
        <f t="shared" si="1332"/>
        <v>0.13923142713362646</v>
      </c>
      <c r="BI520">
        <f t="shared" si="1333"/>
        <v>3.1100539363610249</v>
      </c>
      <c r="BJ520">
        <f t="shared" si="1334"/>
        <v>10.531053936361026</v>
      </c>
      <c r="BK520">
        <f t="shared" si="1335"/>
        <v>278.5822980997105</v>
      </c>
      <c r="BL520">
        <f t="shared" si="1336"/>
        <v>4.8621783396122904</v>
      </c>
      <c r="BM520">
        <f t="shared" si="1337"/>
        <v>239.38351094570487</v>
      </c>
      <c r="BN520">
        <f t="shared" si="1338"/>
        <v>15.958900729713658</v>
      </c>
      <c r="BO520">
        <f t="shared" si="1339"/>
        <v>15</v>
      </c>
      <c r="BP520">
        <f t="shared" si="1340"/>
        <v>57</v>
      </c>
      <c r="BQ520">
        <f t="shared" si="1341"/>
        <v>32</v>
      </c>
      <c r="BR520">
        <f t="shared" si="1342"/>
        <v>-17.674437645292873</v>
      </c>
      <c r="BS520" t="str">
        <f t="shared" si="1343"/>
        <v>NEGATIF</v>
      </c>
      <c r="BT520">
        <f t="shared" si="1279"/>
        <v>-0.30847713034879426</v>
      </c>
      <c r="BU520">
        <f t="shared" si="1280"/>
        <v>17</v>
      </c>
      <c r="BV520">
        <f t="shared" si="1281"/>
        <v>-2081</v>
      </c>
      <c r="BW520">
        <f t="shared" si="1282"/>
        <v>32</v>
      </c>
      <c r="BX520" t="str">
        <f t="shared" si="1283"/>
        <v>NEGATIF</v>
      </c>
      <c r="BY520">
        <f t="shared" si="1344"/>
        <v>-71.311714901531772</v>
      </c>
      <c r="BZ520">
        <f t="shared" si="1345"/>
        <v>108.68828509846823</v>
      </c>
      <c r="CA520">
        <f t="shared" si="1346"/>
        <v>5.9758906950779664</v>
      </c>
      <c r="CB520" t="str">
        <f t="shared" si="1347"/>
        <v>POSITIF</v>
      </c>
      <c r="CC520">
        <f t="shared" si="1348"/>
        <v>5</v>
      </c>
      <c r="CD520">
        <f t="shared" si="1349"/>
        <v>58</v>
      </c>
      <c r="CE520">
        <f t="shared" si="1350"/>
        <v>33</v>
      </c>
      <c r="CG520">
        <f t="shared" si="1351"/>
        <v>4.1780304409864346</v>
      </c>
      <c r="CH520">
        <f t="shared" si="1352"/>
        <v>0.40902271804517903</v>
      </c>
      <c r="CI520">
        <f t="shared" si="1353"/>
        <v>0.40906120346090658</v>
      </c>
    </row>
    <row r="521" spans="1:87">
      <c r="A521">
        <f t="shared" ref="A521:F521" si="1408">A227</f>
        <v>7.0027777777777782</v>
      </c>
      <c r="B521">
        <f t="shared" si="1408"/>
        <v>111.315</v>
      </c>
      <c r="C521">
        <f t="shared" si="1408"/>
        <v>7</v>
      </c>
      <c r="D521">
        <f t="shared" si="1408"/>
        <v>2013</v>
      </c>
      <c r="E521">
        <f t="shared" si="1408"/>
        <v>12</v>
      </c>
      <c r="F521">
        <f t="shared" si="1408"/>
        <v>4</v>
      </c>
      <c r="G521">
        <f t="shared" si="1285"/>
        <v>0.12222152900771403</v>
      </c>
      <c r="H521">
        <f t="shared" ref="H521:J521" si="1409">H227</f>
        <v>5</v>
      </c>
      <c r="I521">
        <f t="shared" si="1409"/>
        <v>30</v>
      </c>
      <c r="J521">
        <f t="shared" si="1409"/>
        <v>5.5</v>
      </c>
      <c r="L521">
        <f t="shared" ref="L521:M521" si="1410">L227</f>
        <v>20</v>
      </c>
      <c r="M521">
        <f t="shared" si="1410"/>
        <v>-13</v>
      </c>
      <c r="N521">
        <f t="shared" si="1288"/>
        <v>2456630.4375</v>
      </c>
      <c r="O521">
        <f t="shared" si="1289"/>
        <v>7.9272234243593946E-4</v>
      </c>
      <c r="P521">
        <f t="shared" si="1290"/>
        <v>2456630.4382927222</v>
      </c>
      <c r="Q521">
        <f t="shared" si="1291"/>
        <v>0.13923171232641254</v>
      </c>
      <c r="R521">
        <f t="shared" si="1292"/>
        <v>239.82880355094562</v>
      </c>
      <c r="S521">
        <f t="shared" si="1293"/>
        <v>336.16686646317248</v>
      </c>
      <c r="T521">
        <f t="shared" si="1294"/>
        <v>4.1858022630826692</v>
      </c>
      <c r="U521">
        <f t="shared" si="1295"/>
        <v>5.8672186558944652</v>
      </c>
      <c r="V521">
        <f t="shared" si="1296"/>
        <v>215.7470974575678</v>
      </c>
      <c r="W521">
        <f t="shared" si="1297"/>
        <v>3.7654972022556454</v>
      </c>
      <c r="X521">
        <f t="shared" si="1298"/>
        <v>252.91471293763061</v>
      </c>
      <c r="Y521">
        <f t="shared" si="1299"/>
        <v>4.4141944674979543</v>
      </c>
      <c r="Z521">
        <f t="shared" si="1300"/>
        <v>329.73537362414208</v>
      </c>
      <c r="AA521">
        <f t="shared" si="1301"/>
        <v>5.7549679300349466</v>
      </c>
      <c r="AB521">
        <f t="shared" si="1302"/>
        <v>-9889.0625749793162</v>
      </c>
      <c r="AC521">
        <f t="shared" si="1303"/>
        <v>-64.598092991149187</v>
      </c>
      <c r="AD521">
        <f t="shared" si="1304"/>
        <v>-2097.1056995293989</v>
      </c>
      <c r="AE521">
        <f t="shared" si="1305"/>
        <v>-87.824143426526135</v>
      </c>
      <c r="AF521">
        <f t="shared" si="1306"/>
        <v>-229.28154130914237</v>
      </c>
      <c r="AG521">
        <f t="shared" si="1307"/>
        <v>-120.29678342457419</v>
      </c>
      <c r="AH521">
        <f t="shared" si="1308"/>
        <v>-12488.168835660106</v>
      </c>
      <c r="AI521">
        <f t="shared" si="1309"/>
        <v>-3.4689357876833626</v>
      </c>
      <c r="AJ521">
        <f t="shared" si="1310"/>
        <v>236.35986776326226</v>
      </c>
      <c r="AK521">
        <f t="shared" si="1311"/>
        <v>4.1252579120473314</v>
      </c>
      <c r="AL521">
        <f t="shared" si="1312"/>
        <v>236</v>
      </c>
      <c r="AM521">
        <f t="shared" si="1313"/>
        <v>21</v>
      </c>
      <c r="AN521">
        <f t="shared" si="1314"/>
        <v>35</v>
      </c>
      <c r="AP521">
        <f t="shared" si="1315"/>
        <v>1.7082158875296585</v>
      </c>
      <c r="AQ521">
        <f t="shared" si="1316"/>
        <v>2.9813991572269685E-2</v>
      </c>
      <c r="AR521" t="str">
        <f t="shared" si="1317"/>
        <v>POSITIF</v>
      </c>
      <c r="AS521">
        <f t="shared" si="1318"/>
        <v>1</v>
      </c>
      <c r="AT521">
        <f t="shared" si="1319"/>
        <v>42</v>
      </c>
      <c r="AU521">
        <f t="shared" si="1320"/>
        <v>29</v>
      </c>
      <c r="AV521">
        <f t="shared" si="1321"/>
        <v>1.0171715068632898</v>
      </c>
      <c r="AW521" s="4">
        <f t="shared" si="1322"/>
        <v>4.2382146119303743E-2</v>
      </c>
      <c r="AX521">
        <f t="shared" si="1323"/>
        <v>1.7752991852236506E-2</v>
      </c>
      <c r="AY521">
        <f t="shared" si="1324"/>
        <v>0.27715863722575207</v>
      </c>
      <c r="AZ521" s="4">
        <f t="shared" si="1325"/>
        <v>1.1548276551073003E-2</v>
      </c>
      <c r="BA521">
        <f t="shared" si="1326"/>
        <v>359282.26012589864</v>
      </c>
      <c r="BB521" t="s">
        <v>191</v>
      </c>
      <c r="BC521">
        <f t="shared" si="1327"/>
        <v>1.670275226808229E-2</v>
      </c>
      <c r="BD521">
        <f t="shared" si="1328"/>
        <v>215.75141664759653</v>
      </c>
      <c r="BE521">
        <f t="shared" si="1329"/>
        <v>23.437480517143516</v>
      </c>
      <c r="BF521">
        <f t="shared" si="1330"/>
        <v>-2.2050981473291098E-3</v>
      </c>
      <c r="BG521">
        <f t="shared" si="1331"/>
        <v>23.435275418996188</v>
      </c>
      <c r="BH521" s="19">
        <f t="shared" si="1332"/>
        <v>0.13923171232641254</v>
      </c>
      <c r="BI521">
        <f t="shared" si="1333"/>
        <v>3.3607384143397212</v>
      </c>
      <c r="BJ521">
        <f t="shared" si="1334"/>
        <v>10.781738414339721</v>
      </c>
      <c r="BK521">
        <f t="shared" si="1335"/>
        <v>282.33808408284295</v>
      </c>
      <c r="BL521">
        <f t="shared" si="1336"/>
        <v>4.9277291710182043</v>
      </c>
      <c r="BM521">
        <f t="shared" si="1337"/>
        <v>239.38799213225286</v>
      </c>
      <c r="BN521">
        <f t="shared" si="1338"/>
        <v>15.959199475483524</v>
      </c>
      <c r="BO521">
        <f t="shared" si="1339"/>
        <v>15</v>
      </c>
      <c r="BP521">
        <f t="shared" si="1340"/>
        <v>57</v>
      </c>
      <c r="BQ521">
        <f t="shared" si="1341"/>
        <v>33</v>
      </c>
      <c r="BR521">
        <f t="shared" si="1342"/>
        <v>-17.674648652923089</v>
      </c>
      <c r="BS521" t="str">
        <f t="shared" si="1343"/>
        <v>NEGATIF</v>
      </c>
      <c r="BT521">
        <f t="shared" si="1279"/>
        <v>-0.3084808131266884</v>
      </c>
      <c r="BU521">
        <f t="shared" si="1280"/>
        <v>17</v>
      </c>
      <c r="BV521">
        <f t="shared" si="1281"/>
        <v>-2081</v>
      </c>
      <c r="BW521">
        <f t="shared" si="1282"/>
        <v>31</v>
      </c>
      <c r="BX521" t="str">
        <f t="shared" si="1283"/>
        <v>NEGATIF</v>
      </c>
      <c r="BY521">
        <f t="shared" si="1344"/>
        <v>-70.688473962644792</v>
      </c>
      <c r="BZ521">
        <f t="shared" si="1345"/>
        <v>109.31152603735521</v>
      </c>
      <c r="CA521">
        <f t="shared" si="1346"/>
        <v>9.5006569051466467</v>
      </c>
      <c r="CB521" t="str">
        <f t="shared" si="1347"/>
        <v>POSITIF</v>
      </c>
      <c r="CC521">
        <f t="shared" si="1348"/>
        <v>9</v>
      </c>
      <c r="CD521">
        <f t="shared" si="1349"/>
        <v>30</v>
      </c>
      <c r="CE521">
        <f t="shared" si="1350"/>
        <v>2</v>
      </c>
      <c r="CG521">
        <f t="shared" si="1351"/>
        <v>4.1781086524460935</v>
      </c>
      <c r="CH521">
        <f t="shared" si="1352"/>
        <v>0.40902271717317712</v>
      </c>
      <c r="CI521">
        <f t="shared" si="1353"/>
        <v>0.40906120339617763</v>
      </c>
    </row>
    <row r="522" spans="1:87">
      <c r="A522">
        <f t="shared" ref="A522:F522" si="1411">A228</f>
        <v>7.0027777777777782</v>
      </c>
      <c r="B522">
        <f t="shared" si="1411"/>
        <v>111.315</v>
      </c>
      <c r="C522">
        <f t="shared" si="1411"/>
        <v>7</v>
      </c>
      <c r="D522">
        <f t="shared" si="1411"/>
        <v>2013</v>
      </c>
      <c r="E522">
        <f t="shared" si="1411"/>
        <v>12</v>
      </c>
      <c r="F522">
        <f t="shared" si="1411"/>
        <v>4</v>
      </c>
      <c r="G522">
        <f t="shared" si="1285"/>
        <v>0.12222152900771403</v>
      </c>
      <c r="H522">
        <f t="shared" ref="H522:J522" si="1412">H228</f>
        <v>5</v>
      </c>
      <c r="I522">
        <f t="shared" si="1412"/>
        <v>45</v>
      </c>
      <c r="J522">
        <f t="shared" si="1412"/>
        <v>5.75</v>
      </c>
      <c r="L522">
        <f t="shared" ref="L522:M522" si="1413">L228</f>
        <v>20</v>
      </c>
      <c r="M522">
        <f t="shared" si="1413"/>
        <v>-13</v>
      </c>
      <c r="N522">
        <f t="shared" si="1288"/>
        <v>2456630.447916667</v>
      </c>
      <c r="O522">
        <f t="shared" si="1289"/>
        <v>7.9272234243593946E-4</v>
      </c>
      <c r="P522">
        <f t="shared" si="1290"/>
        <v>2456630.4487093892</v>
      </c>
      <c r="Q522">
        <f t="shared" si="1291"/>
        <v>0.13923199751921136</v>
      </c>
      <c r="R522">
        <f t="shared" si="1292"/>
        <v>239.82880355094562</v>
      </c>
      <c r="S522">
        <f t="shared" si="1293"/>
        <v>336.30296013852058</v>
      </c>
      <c r="T522">
        <f t="shared" si="1294"/>
        <v>4.1858022630826692</v>
      </c>
      <c r="U522">
        <f t="shared" si="1295"/>
        <v>5.8695939386204294</v>
      </c>
      <c r="V522">
        <f t="shared" si="1296"/>
        <v>215.74654585419751</v>
      </c>
      <c r="W522">
        <f t="shared" si="1297"/>
        <v>3.7654875749606687</v>
      </c>
      <c r="X522">
        <f t="shared" si="1298"/>
        <v>252.92498009770134</v>
      </c>
      <c r="Y522">
        <f t="shared" si="1299"/>
        <v>4.4143736632460175</v>
      </c>
      <c r="Z522">
        <f t="shared" si="1300"/>
        <v>329.74564029396606</v>
      </c>
      <c r="AA522">
        <f t="shared" si="1301"/>
        <v>5.7551471172265902</v>
      </c>
      <c r="AB522">
        <f t="shared" si="1302"/>
        <v>-9839.8461340856775</v>
      </c>
      <c r="AC522">
        <f t="shared" si="1303"/>
        <v>-65.693403121222829</v>
      </c>
      <c r="AD522">
        <f t="shared" si="1304"/>
        <v>-2119.3340347691551</v>
      </c>
      <c r="AE522">
        <f t="shared" si="1305"/>
        <v>-81.021029489969635</v>
      </c>
      <c r="AF522">
        <f t="shared" si="1306"/>
        <v>-230.29561461752408</v>
      </c>
      <c r="AG522">
        <f t="shared" si="1307"/>
        <v>-133.03425722915767</v>
      </c>
      <c r="AH522">
        <f t="shared" si="1308"/>
        <v>-12469.224473312706</v>
      </c>
      <c r="AI522">
        <f t="shared" si="1309"/>
        <v>-3.463673464809085</v>
      </c>
      <c r="AJ522">
        <f t="shared" si="1310"/>
        <v>236.36513008613653</v>
      </c>
      <c r="AK522">
        <f t="shared" si="1311"/>
        <v>4.1253497569077906</v>
      </c>
      <c r="AL522">
        <f t="shared" si="1312"/>
        <v>236</v>
      </c>
      <c r="AM522">
        <f t="shared" si="1313"/>
        <v>21</v>
      </c>
      <c r="AN522">
        <f t="shared" si="1314"/>
        <v>54</v>
      </c>
      <c r="AP522">
        <f t="shared" si="1315"/>
        <v>1.7095506589111049</v>
      </c>
      <c r="AQ522">
        <f t="shared" si="1316"/>
        <v>2.9837287727637319E-2</v>
      </c>
      <c r="AR522" t="str">
        <f t="shared" si="1317"/>
        <v>POSITIF</v>
      </c>
      <c r="AS522">
        <f t="shared" si="1318"/>
        <v>1</v>
      </c>
      <c r="AT522">
        <f t="shared" si="1319"/>
        <v>42</v>
      </c>
      <c r="AU522">
        <f t="shared" si="1320"/>
        <v>34</v>
      </c>
      <c r="AV522">
        <f t="shared" si="1321"/>
        <v>1.0172299302007224</v>
      </c>
      <c r="AW522" s="4">
        <f t="shared" si="1322"/>
        <v>4.2384580425030099E-2</v>
      </c>
      <c r="AX522">
        <f t="shared" si="1323"/>
        <v>1.7754011531834708E-2</v>
      </c>
      <c r="AY522">
        <f t="shared" si="1324"/>
        <v>0.27717455485367043</v>
      </c>
      <c r="AZ522" s="4">
        <f t="shared" si="1325"/>
        <v>1.1548939785569602E-2</v>
      </c>
      <c r="BA522">
        <f t="shared" si="1326"/>
        <v>359261.62736352667</v>
      </c>
      <c r="BB522" t="s">
        <v>191</v>
      </c>
      <c r="BC522">
        <f t="shared" si="1327"/>
        <v>1.6702752256104195E-2</v>
      </c>
      <c r="BD522">
        <f t="shared" si="1328"/>
        <v>215.75086504586326</v>
      </c>
      <c r="BE522">
        <f t="shared" si="1329"/>
        <v>23.437480513434821</v>
      </c>
      <c r="BF522">
        <f t="shared" si="1330"/>
        <v>-2.2051443836464115E-3</v>
      </c>
      <c r="BG522">
        <f t="shared" si="1331"/>
        <v>23.435275369051173</v>
      </c>
      <c r="BH522" s="19">
        <f t="shared" si="1332"/>
        <v>0.13923199751921136</v>
      </c>
      <c r="BI522">
        <f t="shared" si="1333"/>
        <v>3.6114229035098107</v>
      </c>
      <c r="BJ522">
        <f t="shared" si="1334"/>
        <v>11.032422903509811</v>
      </c>
      <c r="BK522">
        <f t="shared" si="1335"/>
        <v>286.09363352056175</v>
      </c>
      <c r="BL522">
        <f t="shared" si="1336"/>
        <v>4.9932758739278187</v>
      </c>
      <c r="BM522">
        <f t="shared" si="1337"/>
        <v>239.3927100320854</v>
      </c>
      <c r="BN522">
        <f t="shared" si="1338"/>
        <v>15.959514002139027</v>
      </c>
      <c r="BO522">
        <f t="shared" si="1339"/>
        <v>15</v>
      </c>
      <c r="BP522">
        <f t="shared" si="1340"/>
        <v>57</v>
      </c>
      <c r="BQ522">
        <f t="shared" si="1341"/>
        <v>34</v>
      </c>
      <c r="BR522">
        <f t="shared" si="1342"/>
        <v>-17.674566237111819</v>
      </c>
      <c r="BS522" t="str">
        <f t="shared" si="1343"/>
        <v>NEGATIF</v>
      </c>
      <c r="BT522">
        <f t="shared" si="1279"/>
        <v>-0.30847937469942605</v>
      </c>
      <c r="BU522">
        <f t="shared" si="1280"/>
        <v>17</v>
      </c>
      <c r="BV522">
        <f t="shared" si="1281"/>
        <v>-2081</v>
      </c>
      <c r="BW522">
        <f t="shared" si="1282"/>
        <v>31</v>
      </c>
      <c r="BX522" t="str">
        <f t="shared" si="1283"/>
        <v>NEGATIF</v>
      </c>
      <c r="BY522">
        <f t="shared" si="1344"/>
        <v>-69.980790109507083</v>
      </c>
      <c r="BZ522">
        <f t="shared" si="1345"/>
        <v>110.01920989049292</v>
      </c>
      <c r="CA522">
        <f t="shared" si="1346"/>
        <v>13.010934346024088</v>
      </c>
      <c r="CB522" t="str">
        <f t="shared" si="1347"/>
        <v>POSITIF</v>
      </c>
      <c r="CC522">
        <f t="shared" si="1348"/>
        <v>13</v>
      </c>
      <c r="CD522">
        <f t="shared" si="1349"/>
        <v>0</v>
      </c>
      <c r="CE522">
        <f t="shared" si="1350"/>
        <v>39</v>
      </c>
      <c r="CG522">
        <f t="shared" si="1351"/>
        <v>4.1781909953319509</v>
      </c>
      <c r="CH522">
        <f t="shared" si="1352"/>
        <v>0.40902271630147219</v>
      </c>
      <c r="CI522">
        <f t="shared" si="1353"/>
        <v>0.40906120333144869</v>
      </c>
    </row>
    <row r="523" spans="1:87">
      <c r="A523">
        <f t="shared" ref="A523:F523" si="1414">A229</f>
        <v>7.0027777777777782</v>
      </c>
      <c r="B523">
        <f t="shared" si="1414"/>
        <v>111.315</v>
      </c>
      <c r="C523">
        <f t="shared" si="1414"/>
        <v>7</v>
      </c>
      <c r="D523">
        <f t="shared" si="1414"/>
        <v>2013</v>
      </c>
      <c r="E523">
        <f t="shared" si="1414"/>
        <v>12</v>
      </c>
      <c r="F523">
        <f t="shared" si="1414"/>
        <v>4</v>
      </c>
      <c r="G523">
        <f t="shared" si="1285"/>
        <v>0.12222152900771403</v>
      </c>
      <c r="H523">
        <f t="shared" ref="H523:J523" si="1415">H229</f>
        <v>6</v>
      </c>
      <c r="I523">
        <f t="shared" si="1415"/>
        <v>0</v>
      </c>
      <c r="J523">
        <f t="shared" si="1415"/>
        <v>6</v>
      </c>
      <c r="L523">
        <f t="shared" ref="L523:M523" si="1416">L229</f>
        <v>20</v>
      </c>
      <c r="M523">
        <f t="shared" si="1416"/>
        <v>-13</v>
      </c>
      <c r="N523">
        <f t="shared" si="1288"/>
        <v>2456630.4583333335</v>
      </c>
      <c r="O523">
        <f t="shared" si="1289"/>
        <v>7.9272234243593946E-4</v>
      </c>
      <c r="P523">
        <f t="shared" si="1290"/>
        <v>2456630.4591260557</v>
      </c>
      <c r="Q523">
        <f t="shared" si="1291"/>
        <v>0.13923228271199745</v>
      </c>
      <c r="R523">
        <f t="shared" si="1292"/>
        <v>239.82880355094562</v>
      </c>
      <c r="S523">
        <f t="shared" si="1293"/>
        <v>336.43905380777142</v>
      </c>
      <c r="T523">
        <f t="shared" si="1294"/>
        <v>4.1858022630826692</v>
      </c>
      <c r="U523">
        <f t="shared" si="1295"/>
        <v>5.8719692212399766</v>
      </c>
      <c r="V523">
        <f t="shared" si="1296"/>
        <v>215.74599425085182</v>
      </c>
      <c r="W523">
        <f t="shared" si="1297"/>
        <v>3.7654779476661213</v>
      </c>
      <c r="X523">
        <f t="shared" si="1298"/>
        <v>252.93524725731368</v>
      </c>
      <c r="Y523">
        <f t="shared" si="1299"/>
        <v>4.414552858986081</v>
      </c>
      <c r="Z523">
        <f t="shared" si="1300"/>
        <v>329.75590696333165</v>
      </c>
      <c r="AA523">
        <f t="shared" si="1301"/>
        <v>5.7553263044102332</v>
      </c>
      <c r="AB523">
        <f t="shared" si="1302"/>
        <v>-9790.5783590073206</v>
      </c>
      <c r="AC523">
        <f t="shared" si="1303"/>
        <v>-66.781788221463515</v>
      </c>
      <c r="AD523">
        <f t="shared" si="1304"/>
        <v>-2140.6687656827435</v>
      </c>
      <c r="AE523">
        <f t="shared" si="1305"/>
        <v>-74.20937595087733</v>
      </c>
      <c r="AF523">
        <f t="shared" si="1306"/>
        <v>-231.31168896921449</v>
      </c>
      <c r="AG523">
        <f t="shared" si="1307"/>
        <v>-145.77112035525423</v>
      </c>
      <c r="AH523">
        <f t="shared" si="1308"/>
        <v>-12449.321098186872</v>
      </c>
      <c r="AI523">
        <f t="shared" si="1309"/>
        <v>-3.4581447494963533</v>
      </c>
      <c r="AJ523">
        <f t="shared" si="1310"/>
        <v>236.37065880144928</v>
      </c>
      <c r="AK523">
        <f t="shared" si="1311"/>
        <v>4.125446251193404</v>
      </c>
      <c r="AL523">
        <f t="shared" si="1312"/>
        <v>236</v>
      </c>
      <c r="AM523">
        <f t="shared" si="1313"/>
        <v>22</v>
      </c>
      <c r="AN523">
        <f t="shared" si="1314"/>
        <v>14</v>
      </c>
      <c r="AP523">
        <f t="shared" si="1315"/>
        <v>1.711269202041023</v>
      </c>
      <c r="AQ523">
        <f t="shared" si="1316"/>
        <v>2.9867281963591917E-2</v>
      </c>
      <c r="AR523" t="str">
        <f t="shared" si="1317"/>
        <v>POSITIF</v>
      </c>
      <c r="AS523">
        <f t="shared" si="1318"/>
        <v>1</v>
      </c>
      <c r="AT523">
        <f t="shared" si="1319"/>
        <v>42</v>
      </c>
      <c r="AU523">
        <f t="shared" si="1320"/>
        <v>40</v>
      </c>
      <c r="AV523">
        <f t="shared" si="1321"/>
        <v>1.0172879691487926</v>
      </c>
      <c r="AW523" s="4">
        <f t="shared" si="1322"/>
        <v>4.2386998714533025E-2</v>
      </c>
      <c r="AX523">
        <f t="shared" si="1323"/>
        <v>1.7755024502572929E-2</v>
      </c>
      <c r="AY523">
        <f t="shared" si="1324"/>
        <v>0.27719036775319505</v>
      </c>
      <c r="AZ523" s="4">
        <f t="shared" si="1325"/>
        <v>1.1549598656383128E-2</v>
      </c>
      <c r="BA523">
        <f t="shared" si="1326"/>
        <v>359241.13269863231</v>
      </c>
      <c r="BB523" t="s">
        <v>191</v>
      </c>
      <c r="BC523">
        <f t="shared" si="1327"/>
        <v>1.6702752244126096E-2</v>
      </c>
      <c r="BD523">
        <f t="shared" si="1328"/>
        <v>215.75031344415461</v>
      </c>
      <c r="BE523">
        <f t="shared" si="1329"/>
        <v>23.437480509726125</v>
      </c>
      <c r="BF523">
        <f t="shared" si="1330"/>
        <v>-2.2051906029390803E-3</v>
      </c>
      <c r="BG523">
        <f t="shared" si="1331"/>
        <v>23.435275319123186</v>
      </c>
      <c r="BH523" s="19">
        <f t="shared" si="1332"/>
        <v>0.13923228271199745</v>
      </c>
      <c r="BI523">
        <f t="shared" si="1333"/>
        <v>3.862107381488507</v>
      </c>
      <c r="BJ523">
        <f t="shared" si="1334"/>
        <v>11.283107381488508</v>
      </c>
      <c r="BK523">
        <f t="shared" si="1335"/>
        <v>289.84894392752119</v>
      </c>
      <c r="BL523">
        <f t="shared" si="1336"/>
        <v>5.0588184049636693</v>
      </c>
      <c r="BM523">
        <f t="shared" si="1337"/>
        <v>239.39766679480644</v>
      </c>
      <c r="BN523">
        <f t="shared" si="1338"/>
        <v>15.959844452987095</v>
      </c>
      <c r="BO523">
        <f t="shared" si="1339"/>
        <v>15</v>
      </c>
      <c r="BP523">
        <f t="shared" si="1340"/>
        <v>57</v>
      </c>
      <c r="BQ523">
        <f t="shared" si="1341"/>
        <v>35</v>
      </c>
      <c r="BR523">
        <f t="shared" si="1342"/>
        <v>-17.67417182082518</v>
      </c>
      <c r="BS523" t="str">
        <f t="shared" si="1343"/>
        <v>NEGATIF</v>
      </c>
      <c r="BT523">
        <f t="shared" si="1279"/>
        <v>-0.30847249083660067</v>
      </c>
      <c r="BU523">
        <f t="shared" si="1280"/>
        <v>17</v>
      </c>
      <c r="BV523">
        <f t="shared" si="1281"/>
        <v>-2081</v>
      </c>
      <c r="BW523">
        <f t="shared" si="1282"/>
        <v>32</v>
      </c>
      <c r="BX523" t="str">
        <f t="shared" si="1283"/>
        <v>NEGATIF</v>
      </c>
      <c r="BY523">
        <f t="shared" si="1344"/>
        <v>-69.18051451052493</v>
      </c>
      <c r="BZ523">
        <f t="shared" si="1345"/>
        <v>110.81948548947507</v>
      </c>
      <c r="CA523">
        <f t="shared" si="1346"/>
        <v>16.504265060761998</v>
      </c>
      <c r="CB523" t="str">
        <f t="shared" si="1347"/>
        <v>POSITIF</v>
      </c>
      <c r="CC523">
        <f t="shared" si="1348"/>
        <v>16</v>
      </c>
      <c r="CD523">
        <f t="shared" si="1349"/>
        <v>30</v>
      </c>
      <c r="CE523">
        <f t="shared" si="1350"/>
        <v>15</v>
      </c>
      <c r="CG523">
        <f t="shared" si="1351"/>
        <v>4.1782775071616731</v>
      </c>
      <c r="CH523">
        <f t="shared" si="1352"/>
        <v>0.40902271543006441</v>
      </c>
      <c r="CI523">
        <f t="shared" si="1353"/>
        <v>0.40906120326671974</v>
      </c>
    </row>
    <row r="524" spans="1:87">
      <c r="A524">
        <f t="shared" ref="A524:F524" si="1417">A230</f>
        <v>7.0027777777777782</v>
      </c>
      <c r="B524">
        <f t="shared" si="1417"/>
        <v>111.315</v>
      </c>
      <c r="C524">
        <f t="shared" si="1417"/>
        <v>7</v>
      </c>
      <c r="D524">
        <f t="shared" si="1417"/>
        <v>2013</v>
      </c>
      <c r="E524">
        <f t="shared" si="1417"/>
        <v>12</v>
      </c>
      <c r="F524">
        <f t="shared" si="1417"/>
        <v>4</v>
      </c>
      <c r="G524">
        <f t="shared" si="1285"/>
        <v>0.12222152900771403</v>
      </c>
      <c r="H524">
        <f t="shared" ref="H524:J524" si="1418">H230</f>
        <v>6</v>
      </c>
      <c r="I524">
        <f t="shared" si="1418"/>
        <v>15</v>
      </c>
      <c r="J524">
        <f t="shared" si="1418"/>
        <v>6.25</v>
      </c>
      <c r="L524">
        <f t="shared" ref="L524:M524" si="1419">L230</f>
        <v>20</v>
      </c>
      <c r="M524">
        <f t="shared" si="1419"/>
        <v>-13</v>
      </c>
      <c r="N524">
        <f t="shared" si="1288"/>
        <v>2456630.46875</v>
      </c>
      <c r="O524">
        <f t="shared" si="1289"/>
        <v>7.9272234243593946E-4</v>
      </c>
      <c r="P524">
        <f t="shared" si="1290"/>
        <v>2456630.4695427222</v>
      </c>
      <c r="Q524">
        <f t="shared" si="1291"/>
        <v>0.1392325679047835</v>
      </c>
      <c r="R524">
        <f t="shared" si="1292"/>
        <v>239.82880355094562</v>
      </c>
      <c r="S524">
        <f t="shared" si="1293"/>
        <v>336.57514747702226</v>
      </c>
      <c r="T524">
        <f t="shared" si="1294"/>
        <v>4.1858022630826692</v>
      </c>
      <c r="U524">
        <f t="shared" si="1295"/>
        <v>5.8743445038595237</v>
      </c>
      <c r="V524">
        <f t="shared" si="1296"/>
        <v>215.7454426475062</v>
      </c>
      <c r="W524">
        <f t="shared" si="1297"/>
        <v>3.7654683203715753</v>
      </c>
      <c r="X524">
        <f t="shared" si="1298"/>
        <v>252.94551441692511</v>
      </c>
      <c r="Y524">
        <f t="shared" si="1299"/>
        <v>4.4147320547261284</v>
      </c>
      <c r="Z524">
        <f t="shared" si="1300"/>
        <v>329.76617363269634</v>
      </c>
      <c r="AA524">
        <f t="shared" si="1301"/>
        <v>5.755505491593861</v>
      </c>
      <c r="AB524">
        <f t="shared" si="1302"/>
        <v>-9741.259525507463</v>
      </c>
      <c r="AC524">
        <f t="shared" si="1303"/>
        <v>-67.863133610193884</v>
      </c>
      <c r="AD524">
        <f t="shared" si="1304"/>
        <v>-2161.1008976310609</v>
      </c>
      <c r="AE524">
        <f t="shared" si="1305"/>
        <v>-67.389900478938216</v>
      </c>
      <c r="AF524">
        <f t="shared" si="1306"/>
        <v>-232.32973802674059</v>
      </c>
      <c r="AG524">
        <f t="shared" si="1307"/>
        <v>-158.50727673966452</v>
      </c>
      <c r="AH524">
        <f t="shared" si="1308"/>
        <v>-12428.450471994061</v>
      </c>
      <c r="AI524">
        <f t="shared" si="1309"/>
        <v>-3.4523473533316835</v>
      </c>
      <c r="AJ524">
        <f t="shared" si="1310"/>
        <v>236.37645619761395</v>
      </c>
      <c r="AK524">
        <f t="shared" si="1311"/>
        <v>4.1255474348445196</v>
      </c>
      <c r="AL524">
        <f t="shared" si="1312"/>
        <v>236</v>
      </c>
      <c r="AM524">
        <f t="shared" si="1313"/>
        <v>22</v>
      </c>
      <c r="AN524">
        <f t="shared" si="1314"/>
        <v>35</v>
      </c>
      <c r="AP524">
        <f t="shared" si="1315"/>
        <v>1.7132685111553798</v>
      </c>
      <c r="AQ524">
        <f t="shared" si="1316"/>
        <v>2.9902176490402579E-2</v>
      </c>
      <c r="AR524" t="str">
        <f t="shared" si="1317"/>
        <v>POSITIF</v>
      </c>
      <c r="AS524">
        <f t="shared" si="1318"/>
        <v>1</v>
      </c>
      <c r="AT524">
        <f t="shared" si="1319"/>
        <v>42</v>
      </c>
      <c r="AU524">
        <f t="shared" si="1320"/>
        <v>47</v>
      </c>
      <c r="AV524">
        <f t="shared" si="1321"/>
        <v>1.0173456232159959</v>
      </c>
      <c r="AW524" s="4">
        <f t="shared" si="1322"/>
        <v>4.2389400967333159E-2</v>
      </c>
      <c r="AX524">
        <f t="shared" si="1323"/>
        <v>1.775603075587279E-2</v>
      </c>
      <c r="AY524">
        <f t="shared" si="1324"/>
        <v>0.27720607579041939</v>
      </c>
      <c r="AZ524" s="4">
        <f t="shared" si="1325"/>
        <v>1.1550253157934141E-2</v>
      </c>
      <c r="BA524">
        <f t="shared" si="1326"/>
        <v>359220.77625787724</v>
      </c>
      <c r="BB524" t="s">
        <v>191</v>
      </c>
      <c r="BC524">
        <f t="shared" si="1327"/>
        <v>1.6702752232148E-2</v>
      </c>
      <c r="BD524">
        <f t="shared" si="1328"/>
        <v>215.74976184244602</v>
      </c>
      <c r="BE524">
        <f t="shared" si="1329"/>
        <v>23.43748050601743</v>
      </c>
      <c r="BF524">
        <f t="shared" si="1330"/>
        <v>-2.2052368052050829E-3</v>
      </c>
      <c r="BG524">
        <f t="shared" si="1331"/>
        <v>23.435275269212223</v>
      </c>
      <c r="BH524" s="19">
        <f t="shared" si="1332"/>
        <v>0.1392325679047835</v>
      </c>
      <c r="BI524">
        <f t="shared" si="1333"/>
        <v>4.1127918594672037</v>
      </c>
      <c r="BJ524">
        <f t="shared" si="1334"/>
        <v>11.533791859467204</v>
      </c>
      <c r="BK524">
        <f t="shared" si="1335"/>
        <v>293.60401341538983</v>
      </c>
      <c r="BL524">
        <f t="shared" si="1336"/>
        <v>5.1243567311681542</v>
      </c>
      <c r="BM524">
        <f t="shared" si="1337"/>
        <v>239.40286447661822</v>
      </c>
      <c r="BN524">
        <f t="shared" si="1338"/>
        <v>15.960190965107881</v>
      </c>
      <c r="BO524">
        <f t="shared" si="1339"/>
        <v>15</v>
      </c>
      <c r="BP524">
        <f t="shared" si="1340"/>
        <v>57</v>
      </c>
      <c r="BQ524">
        <f t="shared" si="1341"/>
        <v>36</v>
      </c>
      <c r="BR524">
        <f t="shared" si="1342"/>
        <v>-17.673566112587721</v>
      </c>
      <c r="BS524" t="str">
        <f t="shared" si="1343"/>
        <v>NEGATIF</v>
      </c>
      <c r="BT524">
        <f t="shared" si="1279"/>
        <v>-0.3084619192335506</v>
      </c>
      <c r="BU524">
        <f t="shared" si="1280"/>
        <v>17</v>
      </c>
      <c r="BV524">
        <f t="shared" si="1281"/>
        <v>-2081</v>
      </c>
      <c r="BW524">
        <f t="shared" si="1282"/>
        <v>35</v>
      </c>
      <c r="BX524" t="str">
        <f t="shared" si="1283"/>
        <v>NEGATIF</v>
      </c>
      <c r="BY524">
        <f t="shared" si="1344"/>
        <v>-68.277385318590589</v>
      </c>
      <c r="BZ524">
        <f t="shared" si="1345"/>
        <v>111.72261468140941</v>
      </c>
      <c r="CA524">
        <f t="shared" si="1346"/>
        <v>19.977738990421056</v>
      </c>
      <c r="CB524" t="str">
        <f t="shared" si="1347"/>
        <v>POSITIF</v>
      </c>
      <c r="CC524">
        <f t="shared" si="1348"/>
        <v>19</v>
      </c>
      <c r="CD524">
        <f t="shared" si="1349"/>
        <v>58</v>
      </c>
      <c r="CE524">
        <f t="shared" si="1350"/>
        <v>39</v>
      </c>
      <c r="CG524">
        <f t="shared" si="1351"/>
        <v>4.1783682238227593</v>
      </c>
      <c r="CH524">
        <f t="shared" si="1352"/>
        <v>0.40902271455895378</v>
      </c>
      <c r="CI524">
        <f t="shared" si="1353"/>
        <v>0.4090612032019908</v>
      </c>
    </row>
    <row r="525" spans="1:87">
      <c r="A525">
        <f t="shared" ref="A525:F525" si="1420">A231</f>
        <v>7.0027777777777782</v>
      </c>
      <c r="B525">
        <f t="shared" si="1420"/>
        <v>111.315</v>
      </c>
      <c r="C525">
        <f t="shared" si="1420"/>
        <v>7</v>
      </c>
      <c r="D525">
        <f t="shared" si="1420"/>
        <v>2013</v>
      </c>
      <c r="E525">
        <f t="shared" si="1420"/>
        <v>12</v>
      </c>
      <c r="F525">
        <f t="shared" si="1420"/>
        <v>4</v>
      </c>
      <c r="G525">
        <f t="shared" si="1285"/>
        <v>0.12222152900771403</v>
      </c>
      <c r="H525">
        <f t="shared" ref="H525:J525" si="1421">H231</f>
        <v>6</v>
      </c>
      <c r="I525">
        <f t="shared" si="1421"/>
        <v>30</v>
      </c>
      <c r="J525">
        <f t="shared" si="1421"/>
        <v>6.5</v>
      </c>
      <c r="L525">
        <f t="shared" ref="L525:M525" si="1422">L231</f>
        <v>20</v>
      </c>
      <c r="M525">
        <f t="shared" si="1422"/>
        <v>-13</v>
      </c>
      <c r="N525">
        <f t="shared" si="1288"/>
        <v>2456630.479166667</v>
      </c>
      <c r="O525">
        <f t="shared" si="1289"/>
        <v>7.9272234243593946E-4</v>
      </c>
      <c r="P525">
        <f t="shared" si="1290"/>
        <v>2456630.4799593892</v>
      </c>
      <c r="Q525">
        <f t="shared" si="1291"/>
        <v>0.13923285309758235</v>
      </c>
      <c r="R525">
        <f t="shared" si="1292"/>
        <v>239.82880355094562</v>
      </c>
      <c r="S525">
        <f t="shared" si="1293"/>
        <v>336.71124115237035</v>
      </c>
      <c r="T525">
        <f t="shared" si="1294"/>
        <v>4.1858022630826692</v>
      </c>
      <c r="U525">
        <f t="shared" si="1295"/>
        <v>5.8767197865854888</v>
      </c>
      <c r="V525">
        <f t="shared" si="1296"/>
        <v>215.7448910441359</v>
      </c>
      <c r="W525">
        <f t="shared" si="1297"/>
        <v>3.7654586930765985</v>
      </c>
      <c r="X525">
        <f t="shared" si="1298"/>
        <v>252.95578157699674</v>
      </c>
      <c r="Y525">
        <f t="shared" si="1299"/>
        <v>4.4149112504742076</v>
      </c>
      <c r="Z525">
        <f t="shared" si="1300"/>
        <v>329.77644030252213</v>
      </c>
      <c r="AA525">
        <f t="shared" si="1301"/>
        <v>5.7556846787855367</v>
      </c>
      <c r="AB525">
        <f t="shared" si="1302"/>
        <v>-9691.889909628233</v>
      </c>
      <c r="AC525">
        <f t="shared" si="1303"/>
        <v>-68.937325346943098</v>
      </c>
      <c r="AD525">
        <f t="shared" si="1304"/>
        <v>-2180.6218163958729</v>
      </c>
      <c r="AE525">
        <f t="shared" si="1305"/>
        <v>-60.56332156388136</v>
      </c>
      <c r="AF525">
        <f t="shared" si="1306"/>
        <v>-233.34973540146567</v>
      </c>
      <c r="AG525">
        <f t="shared" si="1307"/>
        <v>-171.24263032298157</v>
      </c>
      <c r="AH525">
        <f t="shared" si="1308"/>
        <v>-12406.604738659378</v>
      </c>
      <c r="AI525">
        <f t="shared" si="1309"/>
        <v>-3.4462790940720494</v>
      </c>
      <c r="AJ525">
        <f t="shared" si="1310"/>
        <v>236.38252445687357</v>
      </c>
      <c r="AK525">
        <f t="shared" si="1311"/>
        <v>4.1256533459484643</v>
      </c>
      <c r="AL525">
        <f t="shared" si="1312"/>
        <v>236</v>
      </c>
      <c r="AM525">
        <f t="shared" si="1313"/>
        <v>22</v>
      </c>
      <c r="AN525">
        <f t="shared" si="1314"/>
        <v>57</v>
      </c>
      <c r="AP525">
        <f t="shared" si="1315"/>
        <v>1.7151837445077851</v>
      </c>
      <c r="AQ525">
        <f t="shared" si="1316"/>
        <v>2.9935603618346057E-2</v>
      </c>
      <c r="AR525" t="str">
        <f t="shared" si="1317"/>
        <v>POSITIF</v>
      </c>
      <c r="AS525">
        <f t="shared" si="1318"/>
        <v>1</v>
      </c>
      <c r="AT525">
        <f t="shared" si="1319"/>
        <v>42</v>
      </c>
      <c r="AU525">
        <f t="shared" si="1320"/>
        <v>54</v>
      </c>
      <c r="AV525">
        <f t="shared" si="1321"/>
        <v>1.0174028919137743</v>
      </c>
      <c r="AW525" s="4">
        <f t="shared" si="1322"/>
        <v>4.239178716307393E-2</v>
      </c>
      <c r="AX525">
        <f t="shared" si="1323"/>
        <v>1.7757030283207353E-2</v>
      </c>
      <c r="AY525">
        <f t="shared" si="1324"/>
        <v>0.2772216788322393</v>
      </c>
      <c r="AZ525" s="4">
        <f t="shared" si="1325"/>
        <v>1.1550903284676638E-2</v>
      </c>
      <c r="BA525">
        <f t="shared" si="1326"/>
        <v>359200.55816712842</v>
      </c>
      <c r="BB525" t="s">
        <v>191</v>
      </c>
      <c r="BC525">
        <f t="shared" si="1327"/>
        <v>1.6702752220169901E-2</v>
      </c>
      <c r="BD525">
        <f t="shared" si="1328"/>
        <v>215.74921024071264</v>
      </c>
      <c r="BE525">
        <f t="shared" si="1329"/>
        <v>23.437480502308734</v>
      </c>
      <c r="BF525">
        <f t="shared" si="1330"/>
        <v>-2.2052829904424037E-3</v>
      </c>
      <c r="BG525">
        <f t="shared" si="1331"/>
        <v>23.435275219318292</v>
      </c>
      <c r="BH525" s="19">
        <f t="shared" si="1332"/>
        <v>0.13923285309758235</v>
      </c>
      <c r="BI525">
        <f t="shared" si="1333"/>
        <v>4.3634763486528145</v>
      </c>
      <c r="BJ525">
        <f t="shared" si="1334"/>
        <v>11.784476348652815</v>
      </c>
      <c r="BK525">
        <f t="shared" si="1335"/>
        <v>297.35884019098421</v>
      </c>
      <c r="BL525">
        <f t="shared" si="1336"/>
        <v>5.1898908212443189</v>
      </c>
      <c r="BM525">
        <f t="shared" si="1337"/>
        <v>239.40830503880801</v>
      </c>
      <c r="BN525">
        <f t="shared" si="1338"/>
        <v>15.960553669253867</v>
      </c>
      <c r="BO525">
        <f t="shared" si="1339"/>
        <v>15</v>
      </c>
      <c r="BP525">
        <f t="shared" si="1340"/>
        <v>57</v>
      </c>
      <c r="BQ525">
        <f t="shared" si="1341"/>
        <v>37</v>
      </c>
      <c r="BR525">
        <f t="shared" si="1342"/>
        <v>-17.673104545721209</v>
      </c>
      <c r="BS525" t="str">
        <f t="shared" si="1343"/>
        <v>NEGATIF</v>
      </c>
      <c r="BT525">
        <f t="shared" si="1279"/>
        <v>-0.30845386337201181</v>
      </c>
      <c r="BU525">
        <f t="shared" si="1280"/>
        <v>17</v>
      </c>
      <c r="BV525">
        <f t="shared" si="1281"/>
        <v>-2081</v>
      </c>
      <c r="BW525">
        <f t="shared" si="1282"/>
        <v>36</v>
      </c>
      <c r="BX525" t="str">
        <f t="shared" si="1283"/>
        <v>NEGATIF</v>
      </c>
      <c r="BY525">
        <f t="shared" si="1344"/>
        <v>-67.258509760899202</v>
      </c>
      <c r="BZ525">
        <f t="shared" si="1345"/>
        <v>112.7414902391008</v>
      </c>
      <c r="CA525">
        <f t="shared" si="1346"/>
        <v>23.427829088363076</v>
      </c>
      <c r="CB525" t="str">
        <f t="shared" si="1347"/>
        <v>POSITIF</v>
      </c>
      <c r="CC525">
        <f t="shared" si="1348"/>
        <v>23</v>
      </c>
      <c r="CD525">
        <f t="shared" si="1349"/>
        <v>25</v>
      </c>
      <c r="CE525">
        <f t="shared" si="1350"/>
        <v>40</v>
      </c>
      <c r="CG525">
        <f t="shared" si="1351"/>
        <v>4.1784631795461307</v>
      </c>
      <c r="CH525">
        <f t="shared" si="1352"/>
        <v>0.40902271368814042</v>
      </c>
      <c r="CI525">
        <f t="shared" si="1353"/>
        <v>0.40906120313726185</v>
      </c>
    </row>
    <row r="526" spans="1:87">
      <c r="A526">
        <f t="shared" ref="A526:F526" si="1423">A232</f>
        <v>7.0027777777777782</v>
      </c>
      <c r="B526">
        <f t="shared" si="1423"/>
        <v>111.315</v>
      </c>
      <c r="C526">
        <f t="shared" si="1423"/>
        <v>7</v>
      </c>
      <c r="D526">
        <f t="shared" si="1423"/>
        <v>2013</v>
      </c>
      <c r="E526">
        <f t="shared" si="1423"/>
        <v>12</v>
      </c>
      <c r="F526">
        <f t="shared" si="1423"/>
        <v>4</v>
      </c>
      <c r="G526">
        <f t="shared" si="1285"/>
        <v>0.12222152900771403</v>
      </c>
      <c r="H526">
        <f t="shared" ref="H526:J526" si="1424">H232</f>
        <v>6</v>
      </c>
      <c r="I526">
        <f t="shared" si="1424"/>
        <v>45</v>
      </c>
      <c r="J526">
        <f t="shared" si="1424"/>
        <v>6.75</v>
      </c>
      <c r="L526">
        <f t="shared" ref="L526:M526" si="1425">L232</f>
        <v>20</v>
      </c>
      <c r="M526">
        <f t="shared" si="1425"/>
        <v>-13</v>
      </c>
      <c r="N526">
        <f t="shared" si="1288"/>
        <v>2456630.4895833335</v>
      </c>
      <c r="O526">
        <f t="shared" si="1289"/>
        <v>7.9272234243593946E-4</v>
      </c>
      <c r="P526">
        <f t="shared" si="1290"/>
        <v>2456630.4903760557</v>
      </c>
      <c r="Q526">
        <f t="shared" si="1291"/>
        <v>0.1392331382903684</v>
      </c>
      <c r="R526">
        <f t="shared" si="1292"/>
        <v>239.82880355094562</v>
      </c>
      <c r="S526">
        <f t="shared" si="1293"/>
        <v>336.84733482162119</v>
      </c>
      <c r="T526">
        <f t="shared" si="1294"/>
        <v>4.1858022630826692</v>
      </c>
      <c r="U526">
        <f t="shared" si="1295"/>
        <v>5.8790950692050359</v>
      </c>
      <c r="V526">
        <f t="shared" si="1296"/>
        <v>215.74433944079027</v>
      </c>
      <c r="W526">
        <f t="shared" si="1297"/>
        <v>3.7654490657820521</v>
      </c>
      <c r="X526">
        <f t="shared" si="1298"/>
        <v>252.96604873660817</v>
      </c>
      <c r="Y526">
        <f t="shared" si="1299"/>
        <v>4.4150904462142542</v>
      </c>
      <c r="Z526">
        <f t="shared" si="1300"/>
        <v>329.78670697188682</v>
      </c>
      <c r="AA526">
        <f t="shared" si="1301"/>
        <v>5.7558638659691637</v>
      </c>
      <c r="AB526">
        <f t="shared" si="1302"/>
        <v>-9642.469794335002</v>
      </c>
      <c r="AC526">
        <f t="shared" si="1303"/>
        <v>-70.00425010095357</v>
      </c>
      <c r="AD526">
        <f t="shared" si="1304"/>
        <v>-2199.2232893597388</v>
      </c>
      <c r="AE526">
        <f t="shared" si="1305"/>
        <v>-53.730359364730646</v>
      </c>
      <c r="AF526">
        <f t="shared" si="1306"/>
        <v>-234.37165451674807</v>
      </c>
      <c r="AG526">
        <f t="shared" si="1307"/>
        <v>-183.9770833377375</v>
      </c>
      <c r="AH526">
        <f t="shared" si="1308"/>
        <v>-12383.77643101491</v>
      </c>
      <c r="AI526">
        <f t="shared" si="1309"/>
        <v>-3.4399378975041417</v>
      </c>
      <c r="AJ526">
        <f t="shared" si="1310"/>
        <v>236.38886565344148</v>
      </c>
      <c r="AK526">
        <f t="shared" si="1311"/>
        <v>4.1257640207070905</v>
      </c>
      <c r="AL526">
        <f t="shared" si="1312"/>
        <v>236</v>
      </c>
      <c r="AM526">
        <f t="shared" si="1313"/>
        <v>23</v>
      </c>
      <c r="AN526">
        <f t="shared" si="1314"/>
        <v>19</v>
      </c>
      <c r="AP526">
        <f t="shared" si="1315"/>
        <v>1.7162139277810169</v>
      </c>
      <c r="AQ526">
        <f t="shared" si="1316"/>
        <v>2.9953583708362926E-2</v>
      </c>
      <c r="AR526" t="str">
        <f t="shared" si="1317"/>
        <v>POSITIF</v>
      </c>
      <c r="AS526">
        <f t="shared" si="1318"/>
        <v>1</v>
      </c>
      <c r="AT526">
        <f t="shared" si="1319"/>
        <v>42</v>
      </c>
      <c r="AU526">
        <f t="shared" si="1320"/>
        <v>58</v>
      </c>
      <c r="AV526">
        <f t="shared" si="1321"/>
        <v>1.0174597747489007</v>
      </c>
      <c r="AW526" s="4">
        <f t="shared" si="1322"/>
        <v>4.2394157281204194E-2</v>
      </c>
      <c r="AX526">
        <f t="shared" si="1323"/>
        <v>1.7758023075968177E-2</v>
      </c>
      <c r="AY526">
        <f t="shared" si="1324"/>
        <v>0.27723717674427856</v>
      </c>
      <c r="AZ526" s="4">
        <f t="shared" si="1325"/>
        <v>1.1551549031011606E-2</v>
      </c>
      <c r="BA526">
        <f t="shared" si="1326"/>
        <v>359180.47855414794</v>
      </c>
      <c r="BB526" t="s">
        <v>191</v>
      </c>
      <c r="BC526">
        <f t="shared" si="1327"/>
        <v>1.6702752208191805E-2</v>
      </c>
      <c r="BD526">
        <f t="shared" si="1328"/>
        <v>215.74865863900405</v>
      </c>
      <c r="BE526">
        <f t="shared" si="1329"/>
        <v>23.437480498600038</v>
      </c>
      <c r="BF526">
        <f t="shared" si="1330"/>
        <v>-2.2053291586428179E-3</v>
      </c>
      <c r="BG526">
        <f t="shared" si="1331"/>
        <v>23.435275169441397</v>
      </c>
      <c r="BH526" s="19">
        <f t="shared" si="1332"/>
        <v>0.1392331382903684</v>
      </c>
      <c r="BI526">
        <f t="shared" si="1333"/>
        <v>4.6141608266315108</v>
      </c>
      <c r="BJ526">
        <f t="shared" si="1334"/>
        <v>12.035160826631511</v>
      </c>
      <c r="BK526">
        <f t="shared" si="1335"/>
        <v>301.11342205338889</v>
      </c>
      <c r="BL526">
        <f t="shared" si="1336"/>
        <v>5.2554206367789407</v>
      </c>
      <c r="BM526">
        <f t="shared" si="1337"/>
        <v>239.41399034608381</v>
      </c>
      <c r="BN526">
        <f t="shared" si="1338"/>
        <v>15.96093268973892</v>
      </c>
      <c r="BO526">
        <f t="shared" si="1339"/>
        <v>15</v>
      </c>
      <c r="BP526">
        <f t="shared" si="1340"/>
        <v>57</v>
      </c>
      <c r="BQ526">
        <f t="shared" si="1341"/>
        <v>39</v>
      </c>
      <c r="BR526">
        <f t="shared" si="1342"/>
        <v>-17.673566870392019</v>
      </c>
      <c r="BS526" t="str">
        <f t="shared" si="1343"/>
        <v>NEGATIF</v>
      </c>
      <c r="BT526">
        <f t="shared" si="1279"/>
        <v>-0.30846193245973064</v>
      </c>
      <c r="BU526">
        <f t="shared" si="1280"/>
        <v>17</v>
      </c>
      <c r="BV526">
        <f t="shared" si="1281"/>
        <v>-2081</v>
      </c>
      <c r="BW526">
        <f t="shared" si="1282"/>
        <v>35</v>
      </c>
      <c r="BX526" t="str">
        <f t="shared" si="1283"/>
        <v>NEGATIF</v>
      </c>
      <c r="BY526">
        <f t="shared" si="1344"/>
        <v>-66.107680489613841</v>
      </c>
      <c r="BZ526">
        <f t="shared" si="1345"/>
        <v>113.89231951038616</v>
      </c>
      <c r="CA526">
        <f t="shared" si="1346"/>
        <v>26.850159860307972</v>
      </c>
      <c r="CB526" t="str">
        <f t="shared" si="1347"/>
        <v>POSITIF</v>
      </c>
      <c r="CC526">
        <f t="shared" si="1348"/>
        <v>26</v>
      </c>
      <c r="CD526">
        <f t="shared" si="1349"/>
        <v>51</v>
      </c>
      <c r="CE526">
        <f t="shared" si="1350"/>
        <v>0</v>
      </c>
      <c r="CG526">
        <f t="shared" si="1351"/>
        <v>4.1785624068770808</v>
      </c>
      <c r="CH526">
        <f t="shared" si="1352"/>
        <v>0.40902271281762437</v>
      </c>
      <c r="CI526">
        <f t="shared" si="1353"/>
        <v>0.40906120307253291</v>
      </c>
    </row>
    <row r="527" spans="1:87">
      <c r="A527">
        <f t="shared" ref="A527:F527" si="1426">A233</f>
        <v>7.0027777777777782</v>
      </c>
      <c r="B527">
        <f t="shared" si="1426"/>
        <v>111.315</v>
      </c>
      <c r="C527">
        <f t="shared" si="1426"/>
        <v>7</v>
      </c>
      <c r="D527">
        <f t="shared" si="1426"/>
        <v>2013</v>
      </c>
      <c r="E527">
        <f t="shared" si="1426"/>
        <v>12</v>
      </c>
      <c r="F527">
        <f t="shared" si="1426"/>
        <v>4</v>
      </c>
      <c r="G527">
        <f t="shared" si="1285"/>
        <v>0.12222152900771403</v>
      </c>
      <c r="H527">
        <f t="shared" ref="H527:J527" si="1427">H233</f>
        <v>7</v>
      </c>
      <c r="I527">
        <f t="shared" si="1427"/>
        <v>0</v>
      </c>
      <c r="J527">
        <f t="shared" si="1427"/>
        <v>7</v>
      </c>
      <c r="L527">
        <f t="shared" ref="L527:M527" si="1428">L233</f>
        <v>20</v>
      </c>
      <c r="M527">
        <f t="shared" si="1428"/>
        <v>-13</v>
      </c>
      <c r="N527">
        <f t="shared" si="1288"/>
        <v>2456630.5</v>
      </c>
      <c r="O527">
        <f t="shared" si="1289"/>
        <v>7.9272234243593946E-4</v>
      </c>
      <c r="P527">
        <f t="shared" si="1290"/>
        <v>2456630.5007927222</v>
      </c>
      <c r="Q527">
        <f t="shared" si="1291"/>
        <v>0.13923342348315448</v>
      </c>
      <c r="R527">
        <f t="shared" si="1292"/>
        <v>239.82880355094562</v>
      </c>
      <c r="S527">
        <f t="shared" si="1293"/>
        <v>336.98342849088658</v>
      </c>
      <c r="T527">
        <f t="shared" si="1294"/>
        <v>4.1858022630826692</v>
      </c>
      <c r="U527">
        <f t="shared" si="1295"/>
        <v>5.881470351824837</v>
      </c>
      <c r="V527">
        <f t="shared" si="1296"/>
        <v>215.74378783744459</v>
      </c>
      <c r="W527">
        <f t="shared" si="1297"/>
        <v>3.7654394384875047</v>
      </c>
      <c r="X527">
        <f t="shared" si="1298"/>
        <v>252.97631589622051</v>
      </c>
      <c r="Y527">
        <f t="shared" si="1299"/>
        <v>4.4152696419543176</v>
      </c>
      <c r="Z527">
        <f t="shared" si="1300"/>
        <v>329.79697364125241</v>
      </c>
      <c r="AA527">
        <f t="shared" si="1301"/>
        <v>5.7560430531528066</v>
      </c>
      <c r="AB527">
        <f t="shared" si="1302"/>
        <v>-9592.9994562382999</v>
      </c>
      <c r="AC527">
        <f t="shared" si="1303"/>
        <v>-71.063795452206008</v>
      </c>
      <c r="AD527">
        <f t="shared" si="1304"/>
        <v>-2216.8974742304199</v>
      </c>
      <c r="AE527">
        <f t="shared" si="1305"/>
        <v>-46.891733793064304</v>
      </c>
      <c r="AF527">
        <f t="shared" si="1306"/>
        <v>-235.39546888294615</v>
      </c>
      <c r="AG527">
        <f t="shared" si="1307"/>
        <v>-196.71053973438779</v>
      </c>
      <c r="AH527">
        <f t="shared" si="1308"/>
        <v>-12359.958468331324</v>
      </c>
      <c r="AI527">
        <f t="shared" si="1309"/>
        <v>-3.4333217967587011</v>
      </c>
      <c r="AJ527">
        <f t="shared" si="1310"/>
        <v>236.39548175418693</v>
      </c>
      <c r="AK527">
        <f t="shared" si="1311"/>
        <v>4.1258794934487426</v>
      </c>
      <c r="AL527">
        <f t="shared" si="1312"/>
        <v>236</v>
      </c>
      <c r="AM527">
        <f t="shared" si="1313"/>
        <v>23</v>
      </c>
      <c r="AN527">
        <f t="shared" si="1314"/>
        <v>43</v>
      </c>
      <c r="AP527">
        <f t="shared" si="1315"/>
        <v>1.7151098814044159</v>
      </c>
      <c r="AQ527">
        <f t="shared" si="1316"/>
        <v>2.9934314463996525E-2</v>
      </c>
      <c r="AR527" t="str">
        <f t="shared" si="1317"/>
        <v>POSITIF</v>
      </c>
      <c r="AS527">
        <f t="shared" si="1318"/>
        <v>1</v>
      </c>
      <c r="AT527">
        <f t="shared" si="1319"/>
        <v>42</v>
      </c>
      <c r="AU527">
        <f t="shared" si="1320"/>
        <v>54</v>
      </c>
      <c r="AV527">
        <f t="shared" si="1321"/>
        <v>1.0175162712388865</v>
      </c>
      <c r="AW527" s="4">
        <f t="shared" si="1322"/>
        <v>4.2396511301620275E-2</v>
      </c>
      <c r="AX527">
        <f t="shared" si="1323"/>
        <v>1.7759009125734252E-2</v>
      </c>
      <c r="AY527">
        <f t="shared" si="1324"/>
        <v>0.27725256939508691</v>
      </c>
      <c r="AZ527" s="4">
        <f t="shared" si="1325"/>
        <v>1.1552190391461955E-2</v>
      </c>
      <c r="BA527">
        <f t="shared" si="1326"/>
        <v>359160.53754315514</v>
      </c>
      <c r="BB527" t="s">
        <v>191</v>
      </c>
      <c r="BC527">
        <f t="shared" si="1327"/>
        <v>1.670275219621371E-2</v>
      </c>
      <c r="BD527">
        <f t="shared" si="1328"/>
        <v>215.7481070372954</v>
      </c>
      <c r="BE527">
        <f t="shared" si="1329"/>
        <v>23.437480494891343</v>
      </c>
      <c r="BF527">
        <f t="shared" si="1330"/>
        <v>-2.2053753098043127E-3</v>
      </c>
      <c r="BG527">
        <f t="shared" si="1331"/>
        <v>23.43527511958154</v>
      </c>
      <c r="BH527" s="19">
        <f t="shared" si="1332"/>
        <v>0.13923342348315448</v>
      </c>
      <c r="BI527">
        <f t="shared" si="1333"/>
        <v>4.8648453045946853</v>
      </c>
      <c r="BJ527">
        <f t="shared" si="1334"/>
        <v>12.285845304594686</v>
      </c>
      <c r="BK527">
        <f t="shared" si="1335"/>
        <v>304.86775740172862</v>
      </c>
      <c r="BL527">
        <f t="shared" si="1336"/>
        <v>5.3209461498314772</v>
      </c>
      <c r="BM527">
        <f t="shared" si="1337"/>
        <v>239.41992216719166</v>
      </c>
      <c r="BN527">
        <f t="shared" si="1338"/>
        <v>15.961328144479443</v>
      </c>
      <c r="BO527">
        <f t="shared" si="1339"/>
        <v>15</v>
      </c>
      <c r="BP527">
        <f t="shared" si="1340"/>
        <v>57</v>
      </c>
      <c r="BQ527">
        <f t="shared" si="1341"/>
        <v>40</v>
      </c>
      <c r="BR527">
        <f t="shared" si="1342"/>
        <v>-17.676168920553</v>
      </c>
      <c r="BS527" t="str">
        <f t="shared" si="1343"/>
        <v>NEGATIF</v>
      </c>
      <c r="BT527">
        <f t="shared" si="1279"/>
        <v>-0.30850734680234182</v>
      </c>
      <c r="BU527">
        <f t="shared" si="1280"/>
        <v>17</v>
      </c>
      <c r="BV527">
        <f t="shared" si="1281"/>
        <v>-2081</v>
      </c>
      <c r="BW527">
        <f t="shared" si="1282"/>
        <v>25</v>
      </c>
      <c r="BX527" t="str">
        <f t="shared" si="1283"/>
        <v>NEGATIF</v>
      </c>
      <c r="BY527">
        <f t="shared" si="1344"/>
        <v>-64.804696805776089</v>
      </c>
      <c r="BZ527">
        <f t="shared" si="1345"/>
        <v>115.19530319422391</v>
      </c>
      <c r="CA527">
        <f t="shared" si="1346"/>
        <v>30.239250474313028</v>
      </c>
      <c r="CB527" t="str">
        <f t="shared" si="1347"/>
        <v>POSITIF</v>
      </c>
      <c r="CC527">
        <f t="shared" si="1348"/>
        <v>30</v>
      </c>
      <c r="CD527">
        <f t="shared" si="1349"/>
        <v>14</v>
      </c>
      <c r="CE527">
        <f t="shared" si="1350"/>
        <v>21</v>
      </c>
      <c r="CG527">
        <f t="shared" si="1351"/>
        <v>4.1786659366860519</v>
      </c>
      <c r="CH527">
        <f t="shared" si="1352"/>
        <v>0.40902271194740569</v>
      </c>
      <c r="CI527">
        <f t="shared" si="1353"/>
        <v>0.40906120300780396</v>
      </c>
    </row>
    <row r="528" spans="1:87">
      <c r="A528">
        <f t="shared" ref="A528:F528" si="1429">A234</f>
        <v>7.0027777777777782</v>
      </c>
      <c r="B528">
        <f t="shared" si="1429"/>
        <v>111.315</v>
      </c>
      <c r="C528">
        <f t="shared" si="1429"/>
        <v>7</v>
      </c>
      <c r="D528">
        <f t="shared" si="1429"/>
        <v>2013</v>
      </c>
      <c r="E528">
        <f t="shared" si="1429"/>
        <v>12</v>
      </c>
      <c r="F528">
        <f t="shared" si="1429"/>
        <v>4</v>
      </c>
      <c r="G528">
        <f t="shared" si="1285"/>
        <v>0.12222152900771403</v>
      </c>
      <c r="H528">
        <f t="shared" ref="H528:J528" si="1430">H234</f>
        <v>7</v>
      </c>
      <c r="I528">
        <f t="shared" si="1430"/>
        <v>15</v>
      </c>
      <c r="J528">
        <f t="shared" si="1430"/>
        <v>7.25</v>
      </c>
      <c r="L528">
        <f t="shared" ref="L528:M528" si="1431">L234</f>
        <v>20</v>
      </c>
      <c r="M528">
        <f t="shared" si="1431"/>
        <v>-13</v>
      </c>
      <c r="N528">
        <f t="shared" si="1288"/>
        <v>2456630.510416667</v>
      </c>
      <c r="O528">
        <f t="shared" si="1289"/>
        <v>7.9272234243593946E-4</v>
      </c>
      <c r="P528">
        <f t="shared" si="1290"/>
        <v>2456630.5112093892</v>
      </c>
      <c r="Q528">
        <f t="shared" si="1291"/>
        <v>0.1392337086759533</v>
      </c>
      <c r="R528">
        <f t="shared" si="1292"/>
        <v>239.82880355094562</v>
      </c>
      <c r="S528">
        <f t="shared" si="1293"/>
        <v>337.11952216622012</v>
      </c>
      <c r="T528">
        <f t="shared" si="1294"/>
        <v>4.1858022630826692</v>
      </c>
      <c r="U528">
        <f t="shared" si="1295"/>
        <v>5.8838456345505472</v>
      </c>
      <c r="V528">
        <f t="shared" si="1296"/>
        <v>215.74323623407429</v>
      </c>
      <c r="W528">
        <f t="shared" si="1297"/>
        <v>3.765429811192528</v>
      </c>
      <c r="X528">
        <f t="shared" si="1298"/>
        <v>252.98658305629124</v>
      </c>
      <c r="Y528">
        <f t="shared" si="1299"/>
        <v>4.4154488377023808</v>
      </c>
      <c r="Z528">
        <f t="shared" si="1300"/>
        <v>329.80724031107729</v>
      </c>
      <c r="AA528">
        <f t="shared" si="1301"/>
        <v>5.7562222403444663</v>
      </c>
      <c r="AB528">
        <f t="shared" si="1302"/>
        <v>-9543.4791722441987</v>
      </c>
      <c r="AC528">
        <f t="shared" si="1303"/>
        <v>-72.115849756873743</v>
      </c>
      <c r="AD528">
        <f t="shared" si="1304"/>
        <v>-2233.6369195283169</v>
      </c>
      <c r="AE528">
        <f t="shared" si="1305"/>
        <v>-40.048165358806962</v>
      </c>
      <c r="AF528">
        <f t="shared" si="1306"/>
        <v>-236.42115196085251</v>
      </c>
      <c r="AG528">
        <f t="shared" si="1307"/>
        <v>-209.44290346329308</v>
      </c>
      <c r="AH528">
        <f t="shared" si="1308"/>
        <v>-12335.144162312343</v>
      </c>
      <c r="AI528">
        <f t="shared" si="1309"/>
        <v>-3.4264289339756506</v>
      </c>
      <c r="AJ528">
        <f t="shared" si="1310"/>
        <v>236.40237461696998</v>
      </c>
      <c r="AK528">
        <f t="shared" si="1311"/>
        <v>4.1259997965991948</v>
      </c>
      <c r="AL528">
        <f t="shared" si="1312"/>
        <v>236</v>
      </c>
      <c r="AM528">
        <f t="shared" si="1313"/>
        <v>24</v>
      </c>
      <c r="AN528">
        <f t="shared" si="1314"/>
        <v>8</v>
      </c>
      <c r="AP528">
        <f t="shared" si="1315"/>
        <v>1.7108456116632291</v>
      </c>
      <c r="AQ528">
        <f t="shared" si="1316"/>
        <v>2.9859888916819649E-2</v>
      </c>
      <c r="AR528" t="str">
        <f t="shared" si="1317"/>
        <v>POSITIF</v>
      </c>
      <c r="AS528">
        <f t="shared" si="1318"/>
        <v>1</v>
      </c>
      <c r="AT528">
        <f t="shared" si="1319"/>
        <v>42</v>
      </c>
      <c r="AU528">
        <f t="shared" si="1320"/>
        <v>39</v>
      </c>
      <c r="AV528">
        <f t="shared" si="1321"/>
        <v>1.0175723809041843</v>
      </c>
      <c r="AW528" s="4">
        <f t="shared" si="1322"/>
        <v>4.2398849204341012E-2</v>
      </c>
      <c r="AX528">
        <f t="shared" si="1323"/>
        <v>1.775998842413589E-2</v>
      </c>
      <c r="AY528">
        <f t="shared" si="1324"/>
        <v>0.27726785665401499</v>
      </c>
      <c r="AZ528" s="4">
        <f t="shared" si="1325"/>
        <v>1.1552827360583958E-2</v>
      </c>
      <c r="BA528">
        <f t="shared" si="1326"/>
        <v>359140.73525758163</v>
      </c>
      <c r="BB528" t="s">
        <v>191</v>
      </c>
      <c r="BC528">
        <f t="shared" si="1327"/>
        <v>1.6702752184235611E-2</v>
      </c>
      <c r="BD528">
        <f t="shared" si="1328"/>
        <v>215.74755543556213</v>
      </c>
      <c r="BE528">
        <f t="shared" si="1329"/>
        <v>23.437480491182647</v>
      </c>
      <c r="BF528">
        <f t="shared" si="1330"/>
        <v>-2.2054214439248591E-3</v>
      </c>
      <c r="BG528">
        <f t="shared" si="1331"/>
        <v>23.435275069738722</v>
      </c>
      <c r="BH528" s="19">
        <f t="shared" si="1332"/>
        <v>0.1392337086759533</v>
      </c>
      <c r="BI528">
        <f t="shared" si="1333"/>
        <v>5.1155297937958188</v>
      </c>
      <c r="BJ528">
        <f t="shared" si="1334"/>
        <v>12.536529793795818</v>
      </c>
      <c r="BK528">
        <f t="shared" si="1335"/>
        <v>308.62184473351283</v>
      </c>
      <c r="BL528">
        <f t="shared" si="1336"/>
        <v>5.386467334178521</v>
      </c>
      <c r="BM528">
        <f t="shared" si="1337"/>
        <v>239.42610217342445</v>
      </c>
      <c r="BN528">
        <f t="shared" si="1338"/>
        <v>15.961740144894964</v>
      </c>
      <c r="BO528">
        <f t="shared" si="1339"/>
        <v>15</v>
      </c>
      <c r="BP528">
        <f t="shared" si="1340"/>
        <v>57</v>
      </c>
      <c r="BQ528">
        <f t="shared" si="1341"/>
        <v>42</v>
      </c>
      <c r="BR528">
        <f t="shared" si="1342"/>
        <v>-17.68190939794145</v>
      </c>
      <c r="BS528" t="str">
        <f t="shared" si="1343"/>
        <v>NEGATIF</v>
      </c>
      <c r="BT528">
        <f t="shared" si="1279"/>
        <v>-0.30860753703340654</v>
      </c>
      <c r="BU528">
        <f t="shared" si="1280"/>
        <v>17</v>
      </c>
      <c r="BV528">
        <f t="shared" si="1281"/>
        <v>-2081</v>
      </c>
      <c r="BW528">
        <f t="shared" si="1282"/>
        <v>5</v>
      </c>
      <c r="BX528" t="str">
        <f t="shared" si="1283"/>
        <v>NEGATIF</v>
      </c>
      <c r="BY528">
        <f t="shared" si="1344"/>
        <v>-63.325250790388154</v>
      </c>
      <c r="BZ528">
        <f t="shared" si="1345"/>
        <v>116.67474920961185</v>
      </c>
      <c r="CA528">
        <f t="shared" si="1346"/>
        <v>33.588424204159374</v>
      </c>
      <c r="CB528" t="str">
        <f t="shared" si="1347"/>
        <v>POSITIF</v>
      </c>
      <c r="CC528">
        <f t="shared" si="1348"/>
        <v>33</v>
      </c>
      <c r="CD528">
        <f t="shared" si="1349"/>
        <v>35</v>
      </c>
      <c r="CE528">
        <f t="shared" si="1350"/>
        <v>18</v>
      </c>
      <c r="CG528">
        <f t="shared" si="1351"/>
        <v>4.1787737981426085</v>
      </c>
      <c r="CH528">
        <f t="shared" si="1352"/>
        <v>0.40902271107748445</v>
      </c>
      <c r="CI528">
        <f t="shared" si="1353"/>
        <v>0.40906120294307502</v>
      </c>
    </row>
    <row r="529" spans="1:87">
      <c r="A529">
        <f t="shared" ref="A529:F529" si="1432">A235</f>
        <v>7.0027777777777782</v>
      </c>
      <c r="B529">
        <f t="shared" si="1432"/>
        <v>111.315</v>
      </c>
      <c r="C529">
        <f t="shared" si="1432"/>
        <v>7</v>
      </c>
      <c r="D529">
        <f t="shared" si="1432"/>
        <v>2013</v>
      </c>
      <c r="E529">
        <f t="shared" si="1432"/>
        <v>12</v>
      </c>
      <c r="F529">
        <f t="shared" si="1432"/>
        <v>4</v>
      </c>
      <c r="G529">
        <f t="shared" si="1285"/>
        <v>0.12222152900771403</v>
      </c>
      <c r="H529">
        <f t="shared" ref="H529:J529" si="1433">H235</f>
        <v>7</v>
      </c>
      <c r="I529">
        <f t="shared" si="1433"/>
        <v>30</v>
      </c>
      <c r="J529">
        <f t="shared" si="1433"/>
        <v>7.5</v>
      </c>
      <c r="L529">
        <f t="shared" ref="L529:M529" si="1434">L235</f>
        <v>20</v>
      </c>
      <c r="M529">
        <f t="shared" si="1434"/>
        <v>-13</v>
      </c>
      <c r="N529">
        <f t="shared" si="1288"/>
        <v>2456630.5208333335</v>
      </c>
      <c r="O529">
        <f t="shared" si="1289"/>
        <v>7.9272234243593946E-4</v>
      </c>
      <c r="P529">
        <f t="shared" si="1290"/>
        <v>2456630.5216260557</v>
      </c>
      <c r="Q529">
        <f t="shared" si="1291"/>
        <v>0.13923399386873939</v>
      </c>
      <c r="R529">
        <f t="shared" si="1292"/>
        <v>239.82880355094562</v>
      </c>
      <c r="S529">
        <f t="shared" si="1293"/>
        <v>337.25561583548551</v>
      </c>
      <c r="T529">
        <f t="shared" si="1294"/>
        <v>4.1858022630826692</v>
      </c>
      <c r="U529">
        <f t="shared" si="1295"/>
        <v>5.8862209171703492</v>
      </c>
      <c r="V529">
        <f t="shared" si="1296"/>
        <v>215.74268463072866</v>
      </c>
      <c r="W529">
        <f t="shared" si="1297"/>
        <v>3.7654201838979819</v>
      </c>
      <c r="X529">
        <f t="shared" si="1298"/>
        <v>252.99685021590358</v>
      </c>
      <c r="Y529">
        <f t="shared" si="1299"/>
        <v>4.4156280334424443</v>
      </c>
      <c r="Z529">
        <f t="shared" si="1300"/>
        <v>329.81750698044289</v>
      </c>
      <c r="AA529">
        <f t="shared" si="1301"/>
        <v>5.7564014275281092</v>
      </c>
      <c r="AB529">
        <f t="shared" si="1302"/>
        <v>-9493.9092261603982</v>
      </c>
      <c r="AC529">
        <f t="shared" si="1303"/>
        <v>-73.160302020143803</v>
      </c>
      <c r="AD529">
        <f t="shared" si="1304"/>
        <v>-2249.4345656813266</v>
      </c>
      <c r="AE529">
        <f t="shared" si="1305"/>
        <v>-33.200376010839811</v>
      </c>
      <c r="AF529">
        <f t="shared" si="1306"/>
        <v>-237.44867702533583</v>
      </c>
      <c r="AG529">
        <f t="shared" si="1307"/>
        <v>-222.17407677885677</v>
      </c>
      <c r="AH529">
        <f t="shared" si="1308"/>
        <v>-12309.327223676901</v>
      </c>
      <c r="AI529">
        <f t="shared" si="1309"/>
        <v>-3.4192575621324726</v>
      </c>
      <c r="AJ529">
        <f t="shared" si="1310"/>
        <v>236.40954598881314</v>
      </c>
      <c r="AK529">
        <f t="shared" si="1311"/>
        <v>4.1261249606497428</v>
      </c>
      <c r="AL529">
        <f t="shared" si="1312"/>
        <v>236</v>
      </c>
      <c r="AM529">
        <f t="shared" si="1313"/>
        <v>24</v>
      </c>
      <c r="AN529">
        <f t="shared" si="1314"/>
        <v>34</v>
      </c>
      <c r="AP529">
        <f t="shared" si="1315"/>
        <v>1.7045514966025872</v>
      </c>
      <c r="AQ529">
        <f t="shared" si="1316"/>
        <v>2.9750035885512085E-2</v>
      </c>
      <c r="AR529" t="str">
        <f t="shared" si="1317"/>
        <v>POSITIF</v>
      </c>
      <c r="AS529">
        <f t="shared" si="1318"/>
        <v>1</v>
      </c>
      <c r="AT529">
        <f t="shared" si="1319"/>
        <v>42</v>
      </c>
      <c r="AU529">
        <f t="shared" si="1320"/>
        <v>16</v>
      </c>
      <c r="AV529">
        <f t="shared" si="1321"/>
        <v>1.0176281032607948</v>
      </c>
      <c r="AW529" s="4">
        <f t="shared" si="1322"/>
        <v>4.2401170969199785E-2</v>
      </c>
      <c r="AX529">
        <f t="shared" si="1323"/>
        <v>1.7760960962725714E-2</v>
      </c>
      <c r="AY529">
        <f t="shared" si="1324"/>
        <v>0.27728303838920088</v>
      </c>
      <c r="AZ529" s="4">
        <f t="shared" si="1325"/>
        <v>1.155345993288337E-2</v>
      </c>
      <c r="BA529">
        <f t="shared" si="1326"/>
        <v>359121.07182268158</v>
      </c>
      <c r="BB529" t="s">
        <v>191</v>
      </c>
      <c r="BC529">
        <f t="shared" si="1327"/>
        <v>1.6702752172257515E-2</v>
      </c>
      <c r="BD529">
        <f t="shared" si="1328"/>
        <v>215.74700383385348</v>
      </c>
      <c r="BE529">
        <f t="shared" si="1329"/>
        <v>23.437480487473952</v>
      </c>
      <c r="BF529">
        <f t="shared" si="1330"/>
        <v>-2.2054675609962573E-3</v>
      </c>
      <c r="BG529">
        <f t="shared" si="1331"/>
        <v>23.435275019912954</v>
      </c>
      <c r="BH529" s="19">
        <f t="shared" si="1332"/>
        <v>0.13923399386873939</v>
      </c>
      <c r="BI529">
        <f t="shared" si="1333"/>
        <v>5.3662142717745152</v>
      </c>
      <c r="BJ529">
        <f t="shared" si="1334"/>
        <v>12.787214271774516</v>
      </c>
      <c r="BK529">
        <f t="shared" si="1335"/>
        <v>312.3756821396334</v>
      </c>
      <c r="BL529">
        <f t="shared" si="1336"/>
        <v>5.4519841564998481</v>
      </c>
      <c r="BM529">
        <f t="shared" si="1337"/>
        <v>239.43253193698433</v>
      </c>
      <c r="BN529">
        <f t="shared" si="1338"/>
        <v>15.962168795798956</v>
      </c>
      <c r="BO529">
        <f t="shared" si="1339"/>
        <v>15</v>
      </c>
      <c r="BP529">
        <f t="shared" si="1340"/>
        <v>57</v>
      </c>
      <c r="BQ529">
        <f t="shared" si="1341"/>
        <v>43</v>
      </c>
      <c r="BR529">
        <f t="shared" si="1342"/>
        <v>-17.689688938098769</v>
      </c>
      <c r="BS529" t="str">
        <f t="shared" si="1343"/>
        <v>NEGATIF</v>
      </c>
      <c r="BT529">
        <f t="shared" si="1279"/>
        <v>-0.30874331562344287</v>
      </c>
      <c r="BU529">
        <f t="shared" si="1280"/>
        <v>17</v>
      </c>
      <c r="BV529">
        <f t="shared" si="1281"/>
        <v>-2082</v>
      </c>
      <c r="BW529">
        <f t="shared" si="1282"/>
        <v>37</v>
      </c>
      <c r="BX529" t="str">
        <f t="shared" si="1283"/>
        <v>NEGATIF</v>
      </c>
      <c r="BY529">
        <f t="shared" si="1344"/>
        <v>-61.642134575601617</v>
      </c>
      <c r="BZ529">
        <f t="shared" si="1345"/>
        <v>118.35786542439838</v>
      </c>
      <c r="CA529">
        <f t="shared" si="1346"/>
        <v>36.890243139254132</v>
      </c>
      <c r="CB529" t="str">
        <f t="shared" si="1347"/>
        <v>POSITIF</v>
      </c>
      <c r="CC529">
        <f t="shared" si="1348"/>
        <v>36</v>
      </c>
      <c r="CD529">
        <f t="shared" si="1349"/>
        <v>53</v>
      </c>
      <c r="CE529">
        <f t="shared" si="1350"/>
        <v>24</v>
      </c>
      <c r="CG529">
        <f t="shared" si="1351"/>
        <v>4.1788860186868533</v>
      </c>
      <c r="CH529">
        <f t="shared" si="1352"/>
        <v>0.40902271020786074</v>
      </c>
      <c r="CI529">
        <f t="shared" si="1353"/>
        <v>0.40906120287834608</v>
      </c>
    </row>
    <row r="530" spans="1:87">
      <c r="A530">
        <f t="shared" ref="A530:F530" si="1435">A236</f>
        <v>7.0027777777777782</v>
      </c>
      <c r="B530">
        <f t="shared" si="1435"/>
        <v>111.315</v>
      </c>
      <c r="C530">
        <f t="shared" si="1435"/>
        <v>7</v>
      </c>
      <c r="D530">
        <f t="shared" si="1435"/>
        <v>2013</v>
      </c>
      <c r="E530">
        <f t="shared" si="1435"/>
        <v>12</v>
      </c>
      <c r="F530">
        <f t="shared" si="1435"/>
        <v>4</v>
      </c>
      <c r="G530">
        <f t="shared" si="1285"/>
        <v>0.12222152900771403</v>
      </c>
      <c r="H530">
        <f t="shared" ref="H530:J530" si="1436">H236</f>
        <v>7</v>
      </c>
      <c r="I530">
        <f t="shared" si="1436"/>
        <v>45</v>
      </c>
      <c r="J530">
        <f t="shared" si="1436"/>
        <v>7.75</v>
      </c>
      <c r="L530">
        <f t="shared" ref="L530:M530" si="1437">L236</f>
        <v>20</v>
      </c>
      <c r="M530">
        <f t="shared" si="1437"/>
        <v>-13</v>
      </c>
      <c r="N530">
        <f t="shared" si="1288"/>
        <v>2456630.53125</v>
      </c>
      <c r="O530">
        <f t="shared" si="1289"/>
        <v>7.9272234243593946E-4</v>
      </c>
      <c r="P530">
        <f t="shared" si="1290"/>
        <v>2456630.5320427222</v>
      </c>
      <c r="Q530">
        <f t="shared" si="1291"/>
        <v>0.13923427906152547</v>
      </c>
      <c r="R530">
        <f t="shared" si="1292"/>
        <v>239.82880355094562</v>
      </c>
      <c r="S530">
        <f t="shared" si="1293"/>
        <v>337.39170950475091</v>
      </c>
      <c r="T530">
        <f t="shared" si="1294"/>
        <v>4.1858022630826692</v>
      </c>
      <c r="U530">
        <f t="shared" si="1295"/>
        <v>5.8885961997901504</v>
      </c>
      <c r="V530">
        <f t="shared" si="1296"/>
        <v>215.74213302738298</v>
      </c>
      <c r="W530">
        <f t="shared" si="1297"/>
        <v>3.7654105566034346</v>
      </c>
      <c r="X530">
        <f t="shared" si="1298"/>
        <v>253.00711737551592</v>
      </c>
      <c r="Y530">
        <f t="shared" si="1299"/>
        <v>4.4158072291825077</v>
      </c>
      <c r="Z530">
        <f t="shared" si="1300"/>
        <v>329.82777364980848</v>
      </c>
      <c r="AA530">
        <f t="shared" si="1301"/>
        <v>5.7565806147117531</v>
      </c>
      <c r="AB530">
        <f t="shared" si="1302"/>
        <v>-9444.2898954519351</v>
      </c>
      <c r="AC530">
        <f t="shared" si="1303"/>
        <v>-74.197042189638623</v>
      </c>
      <c r="AD530">
        <f t="shared" si="1304"/>
        <v>-2264.2837524836891</v>
      </c>
      <c r="AE530">
        <f t="shared" si="1305"/>
        <v>-26.349087224582199</v>
      </c>
      <c r="AF530">
        <f t="shared" si="1306"/>
        <v>-238.47801744035445</v>
      </c>
      <c r="AG530">
        <f t="shared" si="1307"/>
        <v>-234.90396364586638</v>
      </c>
      <c r="AH530">
        <f t="shared" si="1308"/>
        <v>-12282.501758436065</v>
      </c>
      <c r="AI530">
        <f t="shared" si="1309"/>
        <v>-3.4118060440100182</v>
      </c>
      <c r="AJ530">
        <f t="shared" si="1310"/>
        <v>236.41699750693562</v>
      </c>
      <c r="AK530">
        <f t="shared" si="1311"/>
        <v>4.1262550141752525</v>
      </c>
      <c r="AL530">
        <f t="shared" si="1312"/>
        <v>236</v>
      </c>
      <c r="AM530">
        <f t="shared" si="1313"/>
        <v>25</v>
      </c>
      <c r="AN530">
        <f t="shared" si="1314"/>
        <v>1</v>
      </c>
      <c r="AP530">
        <f t="shared" si="1315"/>
        <v>1.701583438755033</v>
      </c>
      <c r="AQ530">
        <f t="shared" si="1316"/>
        <v>2.969823350368261E-2</v>
      </c>
      <c r="AR530" t="str">
        <f t="shared" si="1317"/>
        <v>POSITIF</v>
      </c>
      <c r="AS530">
        <f t="shared" si="1318"/>
        <v>1</v>
      </c>
      <c r="AT530">
        <f t="shared" si="1319"/>
        <v>42</v>
      </c>
      <c r="AU530">
        <f t="shared" si="1320"/>
        <v>5</v>
      </c>
      <c r="AV530">
        <f t="shared" si="1321"/>
        <v>1.0176834378352795</v>
      </c>
      <c r="AW530" s="4">
        <f t="shared" si="1322"/>
        <v>4.2403476576469978E-2</v>
      </c>
      <c r="AX530">
        <f t="shared" si="1323"/>
        <v>1.776192673324066E-2</v>
      </c>
      <c r="AY530">
        <f t="shared" si="1324"/>
        <v>0.2772981144716597</v>
      </c>
      <c r="AZ530" s="4">
        <f t="shared" si="1325"/>
        <v>1.155408810298582E-2</v>
      </c>
      <c r="BA530">
        <f t="shared" si="1326"/>
        <v>359101.54736023507</v>
      </c>
      <c r="BB530" t="s">
        <v>191</v>
      </c>
      <c r="BC530">
        <f t="shared" si="1327"/>
        <v>1.6702752160279416E-2</v>
      </c>
      <c r="BD530">
        <f t="shared" si="1328"/>
        <v>215.74645223214483</v>
      </c>
      <c r="BE530">
        <f t="shared" si="1329"/>
        <v>23.437480483765256</v>
      </c>
      <c r="BF530">
        <f t="shared" si="1330"/>
        <v>-2.2055136610164912E-3</v>
      </c>
      <c r="BG530">
        <f t="shared" si="1331"/>
        <v>23.435274970104238</v>
      </c>
      <c r="BH530" s="19">
        <f t="shared" si="1332"/>
        <v>0.13923427906152547</v>
      </c>
      <c r="BI530">
        <f t="shared" si="1333"/>
        <v>5.6168987497532123</v>
      </c>
      <c r="BJ530">
        <f t="shared" si="1334"/>
        <v>13.037898749753213</v>
      </c>
      <c r="BK530">
        <f t="shared" si="1335"/>
        <v>316.12926831438722</v>
      </c>
      <c r="BL530">
        <f t="shared" si="1336"/>
        <v>5.5174965940066416</v>
      </c>
      <c r="BM530">
        <f t="shared" si="1337"/>
        <v>239.43921293191096</v>
      </c>
      <c r="BN530">
        <f t="shared" si="1338"/>
        <v>15.962614195460731</v>
      </c>
      <c r="BO530">
        <f t="shared" si="1339"/>
        <v>15</v>
      </c>
      <c r="BP530">
        <f t="shared" si="1340"/>
        <v>57</v>
      </c>
      <c r="BQ530">
        <f t="shared" si="1341"/>
        <v>45</v>
      </c>
      <c r="BR530">
        <f t="shared" si="1342"/>
        <v>-17.694296793165154</v>
      </c>
      <c r="BS530" t="str">
        <f t="shared" si="1343"/>
        <v>NEGATIF</v>
      </c>
      <c r="BT530">
        <f t="shared" si="1279"/>
        <v>-0.30882373786580603</v>
      </c>
      <c r="BU530">
        <f t="shared" si="1280"/>
        <v>17</v>
      </c>
      <c r="BV530">
        <f t="shared" si="1281"/>
        <v>-2082</v>
      </c>
      <c r="BW530">
        <f t="shared" si="1282"/>
        <v>20</v>
      </c>
      <c r="BX530" t="str">
        <f t="shared" si="1283"/>
        <v>NEGATIF</v>
      </c>
      <c r="BY530">
        <f t="shared" si="1344"/>
        <v>-59.726760345457116</v>
      </c>
      <c r="BZ530">
        <f t="shared" si="1345"/>
        <v>120.27323965454289</v>
      </c>
      <c r="CA530">
        <f t="shared" si="1346"/>
        <v>40.137318637209425</v>
      </c>
      <c r="CB530" t="str">
        <f t="shared" si="1347"/>
        <v>POSITIF</v>
      </c>
      <c r="CC530">
        <f t="shared" si="1348"/>
        <v>40</v>
      </c>
      <c r="CD530">
        <f t="shared" si="1349"/>
        <v>8</v>
      </c>
      <c r="CE530">
        <f t="shared" si="1350"/>
        <v>14</v>
      </c>
      <c r="CG530">
        <f t="shared" si="1351"/>
        <v>4.1790026240456317</v>
      </c>
      <c r="CH530">
        <f t="shared" si="1352"/>
        <v>0.40902270933853463</v>
      </c>
      <c r="CI530">
        <f t="shared" si="1353"/>
        <v>0.40906120281361713</v>
      </c>
    </row>
    <row r="531" spans="1:87">
      <c r="A531">
        <f t="shared" ref="A531:F531" si="1438">A237</f>
        <v>7.0027777777777782</v>
      </c>
      <c r="B531">
        <f t="shared" si="1438"/>
        <v>111.315</v>
      </c>
      <c r="C531">
        <f t="shared" si="1438"/>
        <v>7</v>
      </c>
      <c r="D531">
        <f t="shared" si="1438"/>
        <v>2013</v>
      </c>
      <c r="E531">
        <f t="shared" si="1438"/>
        <v>12</v>
      </c>
      <c r="F531">
        <f t="shared" si="1438"/>
        <v>4</v>
      </c>
      <c r="G531">
        <f t="shared" si="1285"/>
        <v>0.12222152900771403</v>
      </c>
      <c r="H531">
        <f t="shared" ref="H531:J531" si="1439">H237</f>
        <v>8</v>
      </c>
      <c r="I531">
        <f t="shared" si="1439"/>
        <v>0</v>
      </c>
      <c r="J531">
        <f t="shared" si="1439"/>
        <v>8</v>
      </c>
      <c r="L531">
        <f t="shared" ref="L531:M531" si="1440">L237</f>
        <v>20</v>
      </c>
      <c r="M531">
        <f t="shared" si="1440"/>
        <v>-13</v>
      </c>
      <c r="N531">
        <f t="shared" si="1288"/>
        <v>2456630.541666667</v>
      </c>
      <c r="O531">
        <f t="shared" si="1289"/>
        <v>7.9272234243593946E-4</v>
      </c>
      <c r="P531">
        <f t="shared" si="1290"/>
        <v>2456630.5424593892</v>
      </c>
      <c r="Q531">
        <f t="shared" si="1291"/>
        <v>0.13923456425432429</v>
      </c>
      <c r="R531">
        <f t="shared" si="1292"/>
        <v>239.82880355094562</v>
      </c>
      <c r="S531">
        <f t="shared" si="1293"/>
        <v>337.52780318008445</v>
      </c>
      <c r="T531">
        <f t="shared" si="1294"/>
        <v>4.1858022630826692</v>
      </c>
      <c r="U531">
        <f t="shared" si="1295"/>
        <v>5.8909714825158606</v>
      </c>
      <c r="V531">
        <f t="shared" si="1296"/>
        <v>215.74158142401268</v>
      </c>
      <c r="W531">
        <f t="shared" si="1297"/>
        <v>3.7654009293084578</v>
      </c>
      <c r="X531">
        <f t="shared" si="1298"/>
        <v>253.01738453558664</v>
      </c>
      <c r="Y531">
        <f t="shared" si="1299"/>
        <v>4.4159864249305709</v>
      </c>
      <c r="Z531">
        <f t="shared" si="1300"/>
        <v>329.83804031963336</v>
      </c>
      <c r="AA531">
        <f t="shared" si="1301"/>
        <v>5.7567598019034119</v>
      </c>
      <c r="AB531">
        <f t="shared" si="1302"/>
        <v>-9394.6214578536019</v>
      </c>
      <c r="AC531">
        <f t="shared" si="1303"/>
        <v>-75.225961024563375</v>
      </c>
      <c r="AD531">
        <f t="shared" si="1304"/>
        <v>-2278.1782194719822</v>
      </c>
      <c r="AE531">
        <f t="shared" si="1305"/>
        <v>-19.49502084368061</v>
      </c>
      <c r="AF531">
        <f t="shared" si="1306"/>
        <v>-239.50914652280329</v>
      </c>
      <c r="AG531">
        <f t="shared" si="1307"/>
        <v>-247.63246803651211</v>
      </c>
      <c r="AH531">
        <f t="shared" si="1308"/>
        <v>-12254.662273753143</v>
      </c>
      <c r="AI531">
        <f t="shared" si="1309"/>
        <v>-3.4040728538203178</v>
      </c>
      <c r="AJ531">
        <f t="shared" si="1310"/>
        <v>236.42473069712531</v>
      </c>
      <c r="AK531">
        <f t="shared" si="1311"/>
        <v>4.126389983805745</v>
      </c>
      <c r="AL531">
        <f t="shared" si="1312"/>
        <v>236</v>
      </c>
      <c r="AM531">
        <f t="shared" si="1313"/>
        <v>25</v>
      </c>
      <c r="AN531">
        <f t="shared" si="1314"/>
        <v>29</v>
      </c>
      <c r="AP531">
        <f t="shared" si="1315"/>
        <v>1.7082582729482416</v>
      </c>
      <c r="AQ531">
        <f t="shared" si="1316"/>
        <v>2.9814731337378799E-2</v>
      </c>
      <c r="AR531" t="str">
        <f t="shared" si="1317"/>
        <v>POSITIF</v>
      </c>
      <c r="AS531">
        <f t="shared" si="1318"/>
        <v>1</v>
      </c>
      <c r="AT531">
        <f t="shared" si="1319"/>
        <v>42</v>
      </c>
      <c r="AU531">
        <f t="shared" si="1320"/>
        <v>29</v>
      </c>
      <c r="AV531">
        <f t="shared" si="1321"/>
        <v>1.0177383841571819</v>
      </c>
      <c r="AW531" s="4">
        <f t="shared" si="1322"/>
        <v>4.2405766006549245E-2</v>
      </c>
      <c r="AX531">
        <f t="shared" si="1323"/>
        <v>1.7762885727469719E-2</v>
      </c>
      <c r="AY531">
        <f t="shared" si="1324"/>
        <v>0.2773130847732192</v>
      </c>
      <c r="AZ531" s="4">
        <f t="shared" si="1325"/>
        <v>1.15547118655508E-2</v>
      </c>
      <c r="BA531">
        <f t="shared" si="1326"/>
        <v>359082.16199122457</v>
      </c>
      <c r="BB531" t="s">
        <v>191</v>
      </c>
      <c r="BC531">
        <f t="shared" si="1327"/>
        <v>1.670275214830132E-2</v>
      </c>
      <c r="BD531">
        <f t="shared" si="1328"/>
        <v>215.74590063041151</v>
      </c>
      <c r="BE531">
        <f t="shared" si="1329"/>
        <v>23.437480480056561</v>
      </c>
      <c r="BF531">
        <f t="shared" si="1330"/>
        <v>-2.2055597439835386E-3</v>
      </c>
      <c r="BG531">
        <f t="shared" si="1331"/>
        <v>23.435274920312576</v>
      </c>
      <c r="BH531" s="19">
        <f t="shared" si="1332"/>
        <v>0.13923456425432429</v>
      </c>
      <c r="BI531">
        <f t="shared" si="1333"/>
        <v>5.867583238954345</v>
      </c>
      <c r="BJ531">
        <f t="shared" si="1334"/>
        <v>13.288583238954345</v>
      </c>
      <c r="BK531">
        <f t="shared" si="1335"/>
        <v>319.88260205169291</v>
      </c>
      <c r="BL531">
        <f t="shared" si="1336"/>
        <v>5.5830046256488099</v>
      </c>
      <c r="BM531">
        <f t="shared" si="1337"/>
        <v>239.44614653262227</v>
      </c>
      <c r="BN531">
        <f t="shared" si="1338"/>
        <v>15.963076435508151</v>
      </c>
      <c r="BO531">
        <f t="shared" si="1339"/>
        <v>15</v>
      </c>
      <c r="BP531">
        <f t="shared" si="1340"/>
        <v>57</v>
      </c>
      <c r="BQ531">
        <f t="shared" si="1341"/>
        <v>47</v>
      </c>
      <c r="BR531">
        <f t="shared" si="1342"/>
        <v>-17.689587003171365</v>
      </c>
      <c r="BS531" t="str">
        <f t="shared" si="1343"/>
        <v>NEGATIF</v>
      </c>
      <c r="BT531">
        <f t="shared" si="1279"/>
        <v>-0.30874153652333691</v>
      </c>
      <c r="BU531">
        <f t="shared" si="1280"/>
        <v>17</v>
      </c>
      <c r="BV531">
        <f t="shared" si="1281"/>
        <v>-2082</v>
      </c>
      <c r="BW531">
        <f t="shared" si="1282"/>
        <v>37</v>
      </c>
      <c r="BX531" t="str">
        <f t="shared" si="1283"/>
        <v>NEGATIF</v>
      </c>
      <c r="BY531">
        <f t="shared" si="1344"/>
        <v>-57.544630819909436</v>
      </c>
      <c r="BZ531">
        <f t="shared" si="1345"/>
        <v>122.45536918009057</v>
      </c>
      <c r="CA531">
        <f t="shared" si="1346"/>
        <v>43.321096124671307</v>
      </c>
      <c r="CB531" t="str">
        <f t="shared" si="1347"/>
        <v>POSITIF</v>
      </c>
      <c r="CC531">
        <f t="shared" si="1348"/>
        <v>43</v>
      </c>
      <c r="CD531">
        <f t="shared" si="1349"/>
        <v>19</v>
      </c>
      <c r="CE531">
        <f t="shared" si="1350"/>
        <v>15</v>
      </c>
      <c r="CG531">
        <f t="shared" si="1351"/>
        <v>4.179123638207062</v>
      </c>
      <c r="CH531">
        <f t="shared" si="1352"/>
        <v>0.40902270846950617</v>
      </c>
      <c r="CI531">
        <f t="shared" si="1353"/>
        <v>0.40906120274888819</v>
      </c>
    </row>
    <row r="532" spans="1:87">
      <c r="A532">
        <f t="shared" ref="A532:F532" si="1441">A238</f>
        <v>7.0027777777777782</v>
      </c>
      <c r="B532">
        <f t="shared" si="1441"/>
        <v>111.315</v>
      </c>
      <c r="C532">
        <f t="shared" si="1441"/>
        <v>7</v>
      </c>
      <c r="D532">
        <f t="shared" si="1441"/>
        <v>2013</v>
      </c>
      <c r="E532">
        <f t="shared" si="1441"/>
        <v>12</v>
      </c>
      <c r="F532">
        <f t="shared" si="1441"/>
        <v>4</v>
      </c>
      <c r="G532">
        <f t="shared" si="1285"/>
        <v>0.12222152900771403</v>
      </c>
      <c r="H532">
        <f t="shared" ref="H532:J532" si="1442">H238</f>
        <v>8</v>
      </c>
      <c r="I532">
        <f t="shared" si="1442"/>
        <v>15</v>
      </c>
      <c r="J532">
        <f t="shared" si="1442"/>
        <v>8.25</v>
      </c>
      <c r="L532">
        <f t="shared" ref="L532:M532" si="1443">L238</f>
        <v>20</v>
      </c>
      <c r="M532">
        <f t="shared" si="1443"/>
        <v>-13</v>
      </c>
      <c r="N532">
        <f t="shared" si="1288"/>
        <v>2456630.5520833335</v>
      </c>
      <c r="O532">
        <f t="shared" si="1289"/>
        <v>7.9272234243593946E-4</v>
      </c>
      <c r="P532">
        <f t="shared" si="1290"/>
        <v>2456630.5528760557</v>
      </c>
      <c r="Q532">
        <f t="shared" si="1291"/>
        <v>0.13923484944711037</v>
      </c>
      <c r="R532">
        <f t="shared" si="1292"/>
        <v>239.82880355094562</v>
      </c>
      <c r="S532">
        <f t="shared" si="1293"/>
        <v>337.66389684934984</v>
      </c>
      <c r="T532">
        <f t="shared" si="1294"/>
        <v>4.1858022630826692</v>
      </c>
      <c r="U532">
        <f t="shared" si="1295"/>
        <v>5.8933467651356617</v>
      </c>
      <c r="V532">
        <f t="shared" si="1296"/>
        <v>215.74102982066705</v>
      </c>
      <c r="W532">
        <f t="shared" si="1297"/>
        <v>3.7653913020139118</v>
      </c>
      <c r="X532">
        <f t="shared" si="1298"/>
        <v>253.02765169519898</v>
      </c>
      <c r="Y532">
        <f t="shared" si="1299"/>
        <v>4.4161656206706343</v>
      </c>
      <c r="Z532">
        <f t="shared" si="1300"/>
        <v>329.84830698899896</v>
      </c>
      <c r="AA532">
        <f t="shared" si="1301"/>
        <v>5.7569389890870557</v>
      </c>
      <c r="AB532">
        <f t="shared" si="1302"/>
        <v>-9344.90419802221</v>
      </c>
      <c r="AC532">
        <f t="shared" si="1303"/>
        <v>-76.24694997096492</v>
      </c>
      <c r="AD532">
        <f t="shared" si="1304"/>
        <v>-2291.112106894594</v>
      </c>
      <c r="AE532">
        <f t="shared" si="1305"/>
        <v>-12.638899924476606</v>
      </c>
      <c r="AF532">
        <f t="shared" si="1306"/>
        <v>-240.54203740490789</v>
      </c>
      <c r="AG532">
        <f t="shared" si="1307"/>
        <v>-260.35949222840958</v>
      </c>
      <c r="AH532">
        <f t="shared" si="1308"/>
        <v>-12225.803684445564</v>
      </c>
      <c r="AI532">
        <f t="shared" si="1309"/>
        <v>-3.3960565790126567</v>
      </c>
      <c r="AJ532">
        <f t="shared" si="1310"/>
        <v>236.43274697193297</v>
      </c>
      <c r="AK532">
        <f t="shared" si="1311"/>
        <v>4.1265298941948831</v>
      </c>
      <c r="AL532">
        <f t="shared" si="1312"/>
        <v>236</v>
      </c>
      <c r="AM532">
        <f t="shared" si="1313"/>
        <v>25</v>
      </c>
      <c r="AN532">
        <f t="shared" si="1314"/>
        <v>57</v>
      </c>
      <c r="AP532">
        <f t="shared" si="1315"/>
        <v>1.7192390089570504</v>
      </c>
      <c r="AQ532">
        <f t="shared" si="1316"/>
        <v>3.0006381335024812E-2</v>
      </c>
      <c r="AR532" t="str">
        <f t="shared" si="1317"/>
        <v>POSITIF</v>
      </c>
      <c r="AS532">
        <f t="shared" si="1318"/>
        <v>1</v>
      </c>
      <c r="AT532">
        <f t="shared" si="1319"/>
        <v>43</v>
      </c>
      <c r="AU532">
        <f t="shared" si="1320"/>
        <v>9</v>
      </c>
      <c r="AV532">
        <f t="shared" si="1321"/>
        <v>1.0177929417517644</v>
      </c>
      <c r="AW532" s="4">
        <f t="shared" si="1322"/>
        <v>4.2408039239656851E-2</v>
      </c>
      <c r="AX532">
        <f t="shared" si="1323"/>
        <v>1.7763837937127151E-2</v>
      </c>
      <c r="AY532">
        <f t="shared" si="1324"/>
        <v>0.27732794916454051</v>
      </c>
      <c r="AZ532" s="4">
        <f t="shared" si="1325"/>
        <v>1.1555331215189188E-2</v>
      </c>
      <c r="BA532">
        <f t="shared" si="1326"/>
        <v>359062.91583839915</v>
      </c>
      <c r="BB532" t="s">
        <v>191</v>
      </c>
      <c r="BC532">
        <f t="shared" si="1327"/>
        <v>1.6702752136323221E-2</v>
      </c>
      <c r="BD532">
        <f t="shared" si="1328"/>
        <v>215.74534902870286</v>
      </c>
      <c r="BE532">
        <f t="shared" si="1329"/>
        <v>23.437480476347865</v>
      </c>
      <c r="BF532">
        <f t="shared" si="1330"/>
        <v>-2.2056058098892093E-3</v>
      </c>
      <c r="BG532">
        <f t="shared" si="1331"/>
        <v>23.435274870537977</v>
      </c>
      <c r="BH532" s="19">
        <f t="shared" si="1332"/>
        <v>0.13923484944711037</v>
      </c>
      <c r="BI532">
        <f t="shared" si="1333"/>
        <v>6.118267716948564</v>
      </c>
      <c r="BJ532">
        <f t="shared" si="1334"/>
        <v>13.539267716948565</v>
      </c>
      <c r="BK532">
        <f t="shared" si="1335"/>
        <v>323.63568174193273</v>
      </c>
      <c r="BL532">
        <f t="shared" si="1336"/>
        <v>5.6485082233332236</v>
      </c>
      <c r="BM532">
        <f t="shared" si="1337"/>
        <v>239.45333401229573</v>
      </c>
      <c r="BN532">
        <f t="shared" si="1338"/>
        <v>15.963555600819715</v>
      </c>
      <c r="BO532">
        <f t="shared" si="1339"/>
        <v>15</v>
      </c>
      <c r="BP532">
        <f t="shared" si="1340"/>
        <v>57</v>
      </c>
      <c r="BQ532">
        <f t="shared" si="1341"/>
        <v>48</v>
      </c>
      <c r="BR532">
        <f t="shared" si="1342"/>
        <v>-17.68075238198735</v>
      </c>
      <c r="BS532" t="str">
        <f t="shared" si="1343"/>
        <v>NEGATIF</v>
      </c>
      <c r="BT532">
        <f t="shared" si="1279"/>
        <v>-0.30858734329550941</v>
      </c>
      <c r="BU532">
        <f t="shared" si="1280"/>
        <v>17</v>
      </c>
      <c r="BV532">
        <f t="shared" si="1281"/>
        <v>-2081</v>
      </c>
      <c r="BW532">
        <f t="shared" si="1282"/>
        <v>9</v>
      </c>
      <c r="BX532" t="str">
        <f t="shared" si="1283"/>
        <v>NEGATIF</v>
      </c>
      <c r="BY532">
        <f t="shared" si="1344"/>
        <v>-55.038730194389871</v>
      </c>
      <c r="BZ532">
        <f t="shared" si="1345"/>
        <v>124.96126980561013</v>
      </c>
      <c r="CA532">
        <f t="shared" si="1346"/>
        <v>46.42512505898771</v>
      </c>
      <c r="CB532" t="str">
        <f t="shared" si="1347"/>
        <v>POSITIF</v>
      </c>
      <c r="CC532">
        <f t="shared" si="1348"/>
        <v>46</v>
      </c>
      <c r="CD532">
        <f t="shared" si="1349"/>
        <v>25</v>
      </c>
      <c r="CE532">
        <f t="shared" si="1350"/>
        <v>30</v>
      </c>
      <c r="CG532">
        <f t="shared" si="1351"/>
        <v>4.1792490833922846</v>
      </c>
      <c r="CH532">
        <f t="shared" si="1352"/>
        <v>0.40902270760077558</v>
      </c>
      <c r="CI532">
        <f t="shared" si="1353"/>
        <v>0.40906120268415924</v>
      </c>
    </row>
    <row r="533" spans="1:87">
      <c r="A533">
        <f t="shared" ref="A533:F533" si="1444">A239</f>
        <v>7.0027777777777782</v>
      </c>
      <c r="B533">
        <f t="shared" si="1444"/>
        <v>111.315</v>
      </c>
      <c r="C533">
        <f t="shared" si="1444"/>
        <v>7</v>
      </c>
      <c r="D533">
        <f t="shared" si="1444"/>
        <v>2013</v>
      </c>
      <c r="E533">
        <f t="shared" si="1444"/>
        <v>12</v>
      </c>
      <c r="F533">
        <f t="shared" si="1444"/>
        <v>4</v>
      </c>
      <c r="G533">
        <f t="shared" si="1285"/>
        <v>0.12222152900771403</v>
      </c>
      <c r="H533">
        <f t="shared" ref="H533:J533" si="1445">H239</f>
        <v>8</v>
      </c>
      <c r="I533">
        <f t="shared" si="1445"/>
        <v>30</v>
      </c>
      <c r="J533">
        <f t="shared" si="1445"/>
        <v>8.5</v>
      </c>
      <c r="L533">
        <f t="shared" ref="L533:M533" si="1446">L239</f>
        <v>20</v>
      </c>
      <c r="M533">
        <f t="shared" si="1446"/>
        <v>-13</v>
      </c>
      <c r="N533">
        <f t="shared" si="1288"/>
        <v>2456630.5625</v>
      </c>
      <c r="O533">
        <f t="shared" si="1289"/>
        <v>7.9272234243593946E-4</v>
      </c>
      <c r="P533">
        <f t="shared" si="1290"/>
        <v>2456630.5632927222</v>
      </c>
      <c r="Q533">
        <f t="shared" si="1291"/>
        <v>0.13923513463989645</v>
      </c>
      <c r="R533">
        <f t="shared" si="1292"/>
        <v>239.82880355094562</v>
      </c>
      <c r="S533">
        <f t="shared" si="1293"/>
        <v>337.79999051861523</v>
      </c>
      <c r="T533">
        <f t="shared" si="1294"/>
        <v>4.1858022630826692</v>
      </c>
      <c r="U533">
        <f t="shared" si="1295"/>
        <v>5.8957220477554637</v>
      </c>
      <c r="V533">
        <f t="shared" si="1296"/>
        <v>215.74047821732137</v>
      </c>
      <c r="W533">
        <f t="shared" si="1297"/>
        <v>3.7653816747193645</v>
      </c>
      <c r="X533">
        <f t="shared" si="1298"/>
        <v>253.03791885481041</v>
      </c>
      <c r="Y533">
        <f t="shared" si="1299"/>
        <v>4.4163448164106809</v>
      </c>
      <c r="Z533">
        <f t="shared" si="1300"/>
        <v>329.85857365836455</v>
      </c>
      <c r="AA533">
        <f t="shared" si="1301"/>
        <v>5.7571181762706987</v>
      </c>
      <c r="AB533">
        <f t="shared" si="1302"/>
        <v>-9295.138394247253</v>
      </c>
      <c r="AC533">
        <f t="shared" si="1303"/>
        <v>-77.259901448704454</v>
      </c>
      <c r="AD533">
        <f t="shared" si="1304"/>
        <v>-2303.0799619032809</v>
      </c>
      <c r="AE533">
        <f t="shared" si="1305"/>
        <v>-5.7814468200488429</v>
      </c>
      <c r="AF533">
        <f t="shared" si="1306"/>
        <v>-241.57666331080137</v>
      </c>
      <c r="AG533">
        <f t="shared" si="1307"/>
        <v>-273.0849402110868</v>
      </c>
      <c r="AH533">
        <f t="shared" si="1308"/>
        <v>-12195.921307941175</v>
      </c>
      <c r="AI533">
        <f t="shared" si="1309"/>
        <v>-3.3877559188725486</v>
      </c>
      <c r="AJ533">
        <f t="shared" si="1310"/>
        <v>236.44104763207307</v>
      </c>
      <c r="AK533">
        <f t="shared" si="1311"/>
        <v>4.1266747680444169</v>
      </c>
      <c r="AL533">
        <f t="shared" si="1312"/>
        <v>236</v>
      </c>
      <c r="AM533">
        <f t="shared" si="1313"/>
        <v>26</v>
      </c>
      <c r="AN533">
        <f t="shared" si="1314"/>
        <v>27</v>
      </c>
      <c r="AP533">
        <f t="shared" si="1315"/>
        <v>1.7159679883605181</v>
      </c>
      <c r="AQ533">
        <f t="shared" si="1316"/>
        <v>2.9949291255714775E-2</v>
      </c>
      <c r="AR533" t="str">
        <f t="shared" si="1317"/>
        <v>POSITIF</v>
      </c>
      <c r="AS533">
        <f t="shared" si="1318"/>
        <v>1</v>
      </c>
      <c r="AT533">
        <f t="shared" si="1319"/>
        <v>42</v>
      </c>
      <c r="AU533">
        <f t="shared" si="1320"/>
        <v>57</v>
      </c>
      <c r="AV533">
        <f t="shared" si="1321"/>
        <v>1.0178471101547111</v>
      </c>
      <c r="AW533" s="4">
        <f t="shared" si="1322"/>
        <v>4.2410296256446295E-2</v>
      </c>
      <c r="AX533">
        <f t="shared" si="1323"/>
        <v>1.776478335410912E-2</v>
      </c>
      <c r="AY533">
        <f t="shared" si="1324"/>
        <v>0.27734270751912438</v>
      </c>
      <c r="AZ533" s="4">
        <f t="shared" si="1325"/>
        <v>1.1555946146630183E-2</v>
      </c>
      <c r="BA533">
        <f t="shared" si="1326"/>
        <v>359043.80902108864</v>
      </c>
      <c r="BB533" t="s">
        <v>191</v>
      </c>
      <c r="BC533">
        <f t="shared" si="1327"/>
        <v>1.6702752124345126E-2</v>
      </c>
      <c r="BD533">
        <f t="shared" si="1328"/>
        <v>215.74479742699421</v>
      </c>
      <c r="BE533">
        <f t="shared" si="1329"/>
        <v>23.437480472639169</v>
      </c>
      <c r="BF533">
        <f t="shared" si="1330"/>
        <v>-2.205651858731489E-3</v>
      </c>
      <c r="BG533">
        <f t="shared" si="1331"/>
        <v>23.435274820780439</v>
      </c>
      <c r="BH533" s="19">
        <f t="shared" si="1332"/>
        <v>0.13923513463989645</v>
      </c>
      <c r="BI533">
        <f t="shared" si="1333"/>
        <v>6.3689521949272603</v>
      </c>
      <c r="BJ533">
        <f t="shared" si="1334"/>
        <v>13.78995219492726</v>
      </c>
      <c r="BK533">
        <f t="shared" si="1335"/>
        <v>327.38850637978521</v>
      </c>
      <c r="BL533">
        <f t="shared" si="1336"/>
        <v>5.7140073695137135</v>
      </c>
      <c r="BM533">
        <f t="shared" si="1337"/>
        <v>239.46077654412369</v>
      </c>
      <c r="BN533">
        <f t="shared" si="1338"/>
        <v>15.964051769608245</v>
      </c>
      <c r="BO533">
        <f t="shared" si="1339"/>
        <v>15</v>
      </c>
      <c r="BP533">
        <f t="shared" si="1340"/>
        <v>57</v>
      </c>
      <c r="BQ533">
        <f t="shared" si="1341"/>
        <v>50</v>
      </c>
      <c r="BR533">
        <f t="shared" si="1342"/>
        <v>-17.685849844601488</v>
      </c>
      <c r="BS533" t="str">
        <f t="shared" si="1343"/>
        <v>NEGATIF</v>
      </c>
      <c r="BT533">
        <f t="shared" si="1279"/>
        <v>-0.30867631080162344</v>
      </c>
      <c r="BU533">
        <f t="shared" si="1280"/>
        <v>17</v>
      </c>
      <c r="BV533">
        <f t="shared" si="1281"/>
        <v>-2082</v>
      </c>
      <c r="BW533">
        <f t="shared" si="1282"/>
        <v>50</v>
      </c>
      <c r="BX533" t="str">
        <f t="shared" si="1283"/>
        <v>NEGATIF</v>
      </c>
      <c r="BY533">
        <f t="shared" si="1344"/>
        <v>-52.124285700734085</v>
      </c>
      <c r="BZ533">
        <f t="shared" si="1345"/>
        <v>127.87571429926592</v>
      </c>
      <c r="CA533">
        <f t="shared" si="1346"/>
        <v>49.420776853114326</v>
      </c>
      <c r="CB533" t="str">
        <f t="shared" si="1347"/>
        <v>POSITIF</v>
      </c>
      <c r="CC533">
        <f t="shared" si="1348"/>
        <v>49</v>
      </c>
      <c r="CD533">
        <f t="shared" si="1349"/>
        <v>25</v>
      </c>
      <c r="CE533">
        <f t="shared" si="1350"/>
        <v>14</v>
      </c>
      <c r="CG533">
        <f t="shared" si="1351"/>
        <v>4.1793789800773666</v>
      </c>
      <c r="CH533">
        <f t="shared" si="1352"/>
        <v>0.4090227067323427</v>
      </c>
      <c r="CI533">
        <f t="shared" si="1353"/>
        <v>0.40906120261943024</v>
      </c>
    </row>
    <row r="534" spans="1:87">
      <c r="A534">
        <f t="shared" ref="A534:F534" si="1447">A240</f>
        <v>7.0027777777777782</v>
      </c>
      <c r="B534">
        <f t="shared" si="1447"/>
        <v>111.315</v>
      </c>
      <c r="C534">
        <f t="shared" si="1447"/>
        <v>7</v>
      </c>
      <c r="D534">
        <f t="shared" si="1447"/>
        <v>2013</v>
      </c>
      <c r="E534">
        <f t="shared" si="1447"/>
        <v>12</v>
      </c>
      <c r="F534">
        <f t="shared" si="1447"/>
        <v>4</v>
      </c>
      <c r="G534">
        <f t="shared" si="1285"/>
        <v>0.12222152900771403</v>
      </c>
      <c r="H534">
        <f t="shared" ref="H534:J534" si="1448">H240</f>
        <v>8</v>
      </c>
      <c r="I534">
        <f t="shared" si="1448"/>
        <v>45</v>
      </c>
      <c r="J534">
        <f t="shared" si="1448"/>
        <v>8.75</v>
      </c>
      <c r="L534">
        <f t="shared" ref="L534:M534" si="1449">L240</f>
        <v>20</v>
      </c>
      <c r="M534">
        <f t="shared" si="1449"/>
        <v>-13</v>
      </c>
      <c r="N534">
        <f t="shared" si="1288"/>
        <v>2456630.572916667</v>
      </c>
      <c r="O534">
        <f t="shared" si="1289"/>
        <v>7.9272234243593946E-4</v>
      </c>
      <c r="P534">
        <f t="shared" si="1290"/>
        <v>2456630.5737093892</v>
      </c>
      <c r="Q534">
        <f t="shared" si="1291"/>
        <v>0.13923541983269527</v>
      </c>
      <c r="R534">
        <f t="shared" si="1292"/>
        <v>239.82880355094562</v>
      </c>
      <c r="S534">
        <f t="shared" si="1293"/>
        <v>337.93608419394877</v>
      </c>
      <c r="T534">
        <f t="shared" si="1294"/>
        <v>4.1858022630826692</v>
      </c>
      <c r="U534">
        <f t="shared" si="1295"/>
        <v>5.8980973304811739</v>
      </c>
      <c r="V534">
        <f t="shared" si="1296"/>
        <v>215.73992661395107</v>
      </c>
      <c r="W534">
        <f t="shared" si="1297"/>
        <v>3.7653720474243877</v>
      </c>
      <c r="X534">
        <f t="shared" si="1298"/>
        <v>253.04818601488114</v>
      </c>
      <c r="Y534">
        <f t="shared" si="1299"/>
        <v>4.416524012158745</v>
      </c>
      <c r="Z534">
        <f t="shared" si="1300"/>
        <v>329.86884032818944</v>
      </c>
      <c r="AA534">
        <f t="shared" si="1301"/>
        <v>5.7572973634623583</v>
      </c>
      <c r="AB534">
        <f t="shared" si="1302"/>
        <v>-9245.3243250834985</v>
      </c>
      <c r="AC534">
        <f t="shared" si="1303"/>
        <v>-78.264708723735552</v>
      </c>
      <c r="AD534">
        <f t="shared" si="1304"/>
        <v>-2314.0767388017007</v>
      </c>
      <c r="AE534">
        <f t="shared" si="1305"/>
        <v>1.076615976345324</v>
      </c>
      <c r="AF534">
        <f t="shared" si="1306"/>
        <v>-242.61299741965425</v>
      </c>
      <c r="AG534">
        <f t="shared" si="1307"/>
        <v>-285.80871598412341</v>
      </c>
      <c r="AH534">
        <f t="shared" si="1308"/>
        <v>-12165.010870036365</v>
      </c>
      <c r="AI534">
        <f t="shared" si="1309"/>
        <v>-3.3791696861212124</v>
      </c>
      <c r="AJ534">
        <f t="shared" si="1310"/>
        <v>236.44963386482442</v>
      </c>
      <c r="AK534">
        <f t="shared" si="1311"/>
        <v>4.1268246260762709</v>
      </c>
      <c r="AL534">
        <f t="shared" si="1312"/>
        <v>236</v>
      </c>
      <c r="AM534">
        <f t="shared" si="1313"/>
        <v>26</v>
      </c>
      <c r="AN534">
        <f t="shared" si="1314"/>
        <v>58</v>
      </c>
      <c r="AP534">
        <f t="shared" si="1315"/>
        <v>1.7046211757885199</v>
      </c>
      <c r="AQ534">
        <f t="shared" si="1316"/>
        <v>2.975125201672672E-2</v>
      </c>
      <c r="AR534" t="str">
        <f t="shared" si="1317"/>
        <v>POSITIF</v>
      </c>
      <c r="AS534">
        <f t="shared" si="1318"/>
        <v>1</v>
      </c>
      <c r="AT534">
        <f t="shared" si="1319"/>
        <v>42</v>
      </c>
      <c r="AU534">
        <f t="shared" si="1320"/>
        <v>16</v>
      </c>
      <c r="AV534">
        <f t="shared" si="1321"/>
        <v>1.0179008889047076</v>
      </c>
      <c r="AW534" s="4">
        <f t="shared" si="1322"/>
        <v>4.2412537037696152E-2</v>
      </c>
      <c r="AX534">
        <f t="shared" si="1323"/>
        <v>1.7765721970364166E-2</v>
      </c>
      <c r="AY534">
        <f t="shared" si="1324"/>
        <v>0.27735735971128889</v>
      </c>
      <c r="AZ534" s="4">
        <f t="shared" si="1325"/>
        <v>1.1556556654637036E-2</v>
      </c>
      <c r="BA534">
        <f t="shared" si="1326"/>
        <v>359024.84165782342</v>
      </c>
      <c r="BB534" t="s">
        <v>191</v>
      </c>
      <c r="BC534">
        <f t="shared" si="1327"/>
        <v>1.6702752112367027E-2</v>
      </c>
      <c r="BD534">
        <f t="shared" si="1328"/>
        <v>215.74424582526095</v>
      </c>
      <c r="BE534">
        <f t="shared" si="1329"/>
        <v>23.437480468930474</v>
      </c>
      <c r="BF534">
        <f t="shared" si="1330"/>
        <v>-2.2056978905083662E-3</v>
      </c>
      <c r="BG534">
        <f t="shared" si="1331"/>
        <v>23.435274771039964</v>
      </c>
      <c r="BH534" s="19">
        <f t="shared" si="1332"/>
        <v>0.13923541983269527</v>
      </c>
      <c r="BI534">
        <f t="shared" si="1333"/>
        <v>6.6196366841283938</v>
      </c>
      <c r="BJ534">
        <f t="shared" si="1334"/>
        <v>14.040636684128394</v>
      </c>
      <c r="BK534">
        <f t="shared" si="1335"/>
        <v>331.14107506204743</v>
      </c>
      <c r="BL534">
        <f t="shared" si="1336"/>
        <v>5.7795020484264139</v>
      </c>
      <c r="BM534">
        <f t="shared" si="1337"/>
        <v>239.46847519987847</v>
      </c>
      <c r="BN534">
        <f t="shared" si="1338"/>
        <v>15.964565013325231</v>
      </c>
      <c r="BO534">
        <f t="shared" si="1339"/>
        <v>15</v>
      </c>
      <c r="BP534">
        <f t="shared" si="1340"/>
        <v>57</v>
      </c>
      <c r="BQ534">
        <f t="shared" si="1341"/>
        <v>52</v>
      </c>
      <c r="BR534">
        <f t="shared" si="1342"/>
        <v>-17.698870746608094</v>
      </c>
      <c r="BS534" t="str">
        <f t="shared" si="1343"/>
        <v>NEGATIF</v>
      </c>
      <c r="BT534">
        <f t="shared" si="1279"/>
        <v>-0.30890356841321825</v>
      </c>
      <c r="BU534">
        <f t="shared" si="1280"/>
        <v>17</v>
      </c>
      <c r="BV534">
        <f t="shared" si="1281"/>
        <v>-2082</v>
      </c>
      <c r="BW534">
        <f t="shared" si="1282"/>
        <v>4</v>
      </c>
      <c r="BX534" t="str">
        <f t="shared" si="1283"/>
        <v>NEGATIF</v>
      </c>
      <c r="BY534">
        <f t="shared" si="1344"/>
        <v>-48.734012945900204</v>
      </c>
      <c r="BZ534">
        <f t="shared" si="1345"/>
        <v>131.26598705409981</v>
      </c>
      <c r="CA534">
        <f t="shared" si="1346"/>
        <v>52.285400175316042</v>
      </c>
      <c r="CB534" t="str">
        <f t="shared" si="1347"/>
        <v>POSITIF</v>
      </c>
      <c r="CC534">
        <f t="shared" si="1348"/>
        <v>52</v>
      </c>
      <c r="CD534">
        <f t="shared" si="1349"/>
        <v>17</v>
      </c>
      <c r="CE534">
        <f t="shared" si="1350"/>
        <v>7</v>
      </c>
      <c r="CG534">
        <f t="shared" si="1351"/>
        <v>4.1795133469682657</v>
      </c>
      <c r="CH534">
        <f t="shared" si="1352"/>
        <v>0.40902270586420764</v>
      </c>
      <c r="CI534">
        <f t="shared" si="1353"/>
        <v>0.4090612025547013</v>
      </c>
    </row>
    <row r="535" spans="1:87">
      <c r="A535">
        <f t="shared" ref="A535:F535" si="1450">A241</f>
        <v>7.0027777777777782</v>
      </c>
      <c r="B535">
        <f t="shared" si="1450"/>
        <v>111.315</v>
      </c>
      <c r="C535">
        <f t="shared" si="1450"/>
        <v>7</v>
      </c>
      <c r="D535">
        <f t="shared" si="1450"/>
        <v>2013</v>
      </c>
      <c r="E535">
        <f t="shared" si="1450"/>
        <v>12</v>
      </c>
      <c r="F535">
        <f t="shared" si="1450"/>
        <v>4</v>
      </c>
      <c r="G535">
        <f t="shared" si="1285"/>
        <v>0.12222152900771403</v>
      </c>
      <c r="H535">
        <f t="shared" ref="H535:J535" si="1451">H241</f>
        <v>9</v>
      </c>
      <c r="I535">
        <f t="shared" si="1451"/>
        <v>0</v>
      </c>
      <c r="J535">
        <f t="shared" si="1451"/>
        <v>9</v>
      </c>
      <c r="L535">
        <f t="shared" ref="L535:M535" si="1452">L241</f>
        <v>20</v>
      </c>
      <c r="M535">
        <f t="shared" si="1452"/>
        <v>-13</v>
      </c>
      <c r="N535">
        <f t="shared" si="1288"/>
        <v>2456630.5833333335</v>
      </c>
      <c r="O535">
        <f t="shared" si="1289"/>
        <v>7.9272234243593946E-4</v>
      </c>
      <c r="P535">
        <f t="shared" si="1290"/>
        <v>2456630.5841260557</v>
      </c>
      <c r="Q535">
        <f t="shared" si="1291"/>
        <v>0.13923570502548135</v>
      </c>
      <c r="R535">
        <f t="shared" si="1292"/>
        <v>239.82880355094562</v>
      </c>
      <c r="S535">
        <f t="shared" si="1293"/>
        <v>338.07217786321416</v>
      </c>
      <c r="T535">
        <f t="shared" si="1294"/>
        <v>4.1858022630826692</v>
      </c>
      <c r="U535">
        <f t="shared" si="1295"/>
        <v>5.900472613100975</v>
      </c>
      <c r="V535">
        <f t="shared" si="1296"/>
        <v>215.73937501060544</v>
      </c>
      <c r="W535">
        <f t="shared" si="1297"/>
        <v>3.7653624201298417</v>
      </c>
      <c r="X535">
        <f t="shared" si="1298"/>
        <v>253.05845317449348</v>
      </c>
      <c r="Y535">
        <f t="shared" si="1299"/>
        <v>4.4167032078988075</v>
      </c>
      <c r="Z535">
        <f t="shared" si="1300"/>
        <v>329.87910699755503</v>
      </c>
      <c r="AA535">
        <f t="shared" si="1301"/>
        <v>5.7574765506460013</v>
      </c>
      <c r="AB535">
        <f t="shared" si="1302"/>
        <v>-9195.4622760223792</v>
      </c>
      <c r="AC535">
        <f t="shared" si="1303"/>
        <v>-79.261265785855244</v>
      </c>
      <c r="AD535">
        <f t="shared" si="1304"/>
        <v>-2324.0977998879157</v>
      </c>
      <c r="AE535">
        <f t="shared" si="1305"/>
        <v>7.9345649867702823</v>
      </c>
      <c r="AF535">
        <f t="shared" si="1306"/>
        <v>-243.65101272735313</v>
      </c>
      <c r="AG535">
        <f t="shared" si="1307"/>
        <v>-298.53072185482506</v>
      </c>
      <c r="AH535">
        <f t="shared" si="1308"/>
        <v>-12133.068511291556</v>
      </c>
      <c r="AI535">
        <f t="shared" si="1309"/>
        <v>-3.3702968086920988</v>
      </c>
      <c r="AJ535">
        <f t="shared" si="1310"/>
        <v>236.45850674225352</v>
      </c>
      <c r="AK535">
        <f t="shared" si="1311"/>
        <v>4.1269794870015346</v>
      </c>
      <c r="AL535">
        <f t="shared" si="1312"/>
        <v>236</v>
      </c>
      <c r="AM535">
        <f t="shared" si="1313"/>
        <v>27</v>
      </c>
      <c r="AN535">
        <f t="shared" si="1314"/>
        <v>30</v>
      </c>
      <c r="AP535">
        <f t="shared" si="1315"/>
        <v>1.7164090712320603</v>
      </c>
      <c r="AQ535">
        <f t="shared" si="1316"/>
        <v>2.9956989604097338E-2</v>
      </c>
      <c r="AR535" t="str">
        <f t="shared" si="1317"/>
        <v>POSITIF</v>
      </c>
      <c r="AS535">
        <f t="shared" si="1318"/>
        <v>1</v>
      </c>
      <c r="AT535">
        <f t="shared" si="1319"/>
        <v>42</v>
      </c>
      <c r="AU535">
        <f t="shared" si="1320"/>
        <v>59</v>
      </c>
      <c r="AV535">
        <f t="shared" si="1321"/>
        <v>1.0179542775363328</v>
      </c>
      <c r="AW535" s="4">
        <f t="shared" si="1322"/>
        <v>4.2414761564013866E-2</v>
      </c>
      <c r="AX535">
        <f t="shared" si="1323"/>
        <v>1.7766653777769158E-2</v>
      </c>
      <c r="AY535">
        <f t="shared" si="1324"/>
        <v>0.27737190561423364</v>
      </c>
      <c r="AZ535" s="4">
        <f t="shared" si="1325"/>
        <v>1.1557162733926402E-2</v>
      </c>
      <c r="BA535">
        <f t="shared" si="1326"/>
        <v>359006.01386884268</v>
      </c>
      <c r="BB535" t="s">
        <v>191</v>
      </c>
      <c r="BC535">
        <f t="shared" si="1327"/>
        <v>1.6702752100388931E-2</v>
      </c>
      <c r="BD535">
        <f t="shared" si="1328"/>
        <v>215.7436942235523</v>
      </c>
      <c r="BE535">
        <f t="shared" si="1329"/>
        <v>23.437480465221778</v>
      </c>
      <c r="BF535">
        <f t="shared" si="1330"/>
        <v>-2.2057439052116587E-3</v>
      </c>
      <c r="BG535">
        <f t="shared" si="1331"/>
        <v>23.435274721316567</v>
      </c>
      <c r="BH535" s="19">
        <f t="shared" si="1332"/>
        <v>0.13923570502548135</v>
      </c>
      <c r="BI535">
        <f t="shared" si="1333"/>
        <v>6.8703211621070901</v>
      </c>
      <c r="BJ535">
        <f t="shared" si="1334"/>
        <v>14.29132116210709</v>
      </c>
      <c r="BK535">
        <f t="shared" si="1335"/>
        <v>334.89338648328828</v>
      </c>
      <c r="BL535">
        <f t="shared" si="1336"/>
        <v>5.8449922372872543</v>
      </c>
      <c r="BM535">
        <f t="shared" si="1337"/>
        <v>239.47643094831807</v>
      </c>
      <c r="BN535">
        <f t="shared" si="1338"/>
        <v>15.965095396554538</v>
      </c>
      <c r="BO535">
        <f t="shared" si="1339"/>
        <v>15</v>
      </c>
      <c r="BP535">
        <f t="shared" si="1340"/>
        <v>57</v>
      </c>
      <c r="BQ535">
        <f t="shared" si="1341"/>
        <v>54</v>
      </c>
      <c r="BR535">
        <f t="shared" si="1342"/>
        <v>-17.68944675345227</v>
      </c>
      <c r="BS535" t="str">
        <f t="shared" si="1343"/>
        <v>NEGATIF</v>
      </c>
      <c r="BT535">
        <f t="shared" si="1279"/>
        <v>-0.30873908870396372</v>
      </c>
      <c r="BU535">
        <f t="shared" si="1280"/>
        <v>17</v>
      </c>
      <c r="BV535">
        <f t="shared" si="1281"/>
        <v>-2082</v>
      </c>
      <c r="BW535">
        <f t="shared" si="1282"/>
        <v>37</v>
      </c>
      <c r="BX535" t="str">
        <f t="shared" si="1283"/>
        <v>NEGATIF</v>
      </c>
      <c r="BY535">
        <f t="shared" si="1344"/>
        <v>-44.821414632677715</v>
      </c>
      <c r="BZ535">
        <f t="shared" si="1345"/>
        <v>135.17858536732228</v>
      </c>
      <c r="CA535">
        <f t="shared" si="1346"/>
        <v>55.007132711269364</v>
      </c>
      <c r="CB535" t="str">
        <f t="shared" si="1347"/>
        <v>POSITIF</v>
      </c>
      <c r="CC535">
        <f t="shared" si="1348"/>
        <v>55</v>
      </c>
      <c r="CD535">
        <f t="shared" si="1349"/>
        <v>0</v>
      </c>
      <c r="CE535">
        <f t="shared" si="1350"/>
        <v>25</v>
      </c>
      <c r="CG535">
        <f t="shared" si="1351"/>
        <v>4.1796522009729973</v>
      </c>
      <c r="CH535">
        <f t="shared" si="1352"/>
        <v>0.40902270499637061</v>
      </c>
      <c r="CI535">
        <f t="shared" si="1353"/>
        <v>0.40906120248997235</v>
      </c>
    </row>
    <row r="536" spans="1:87">
      <c r="A536">
        <f t="shared" ref="A536:F536" si="1453">A242</f>
        <v>7.0027777777777782</v>
      </c>
      <c r="B536">
        <f t="shared" si="1453"/>
        <v>111.315</v>
      </c>
      <c r="C536">
        <f t="shared" si="1453"/>
        <v>7</v>
      </c>
      <c r="D536">
        <f t="shared" si="1453"/>
        <v>2013</v>
      </c>
      <c r="E536">
        <f t="shared" si="1453"/>
        <v>12</v>
      </c>
      <c r="F536">
        <f t="shared" si="1453"/>
        <v>4</v>
      </c>
      <c r="G536">
        <f t="shared" si="1285"/>
        <v>0.12222152900771403</v>
      </c>
      <c r="H536">
        <f t="shared" ref="H536:J536" si="1454">H242</f>
        <v>9</v>
      </c>
      <c r="I536">
        <f t="shared" si="1454"/>
        <v>15</v>
      </c>
      <c r="J536">
        <f t="shared" si="1454"/>
        <v>9.25</v>
      </c>
      <c r="L536">
        <f t="shared" ref="L536:M536" si="1455">L242</f>
        <v>20</v>
      </c>
      <c r="M536">
        <f t="shared" si="1455"/>
        <v>-13</v>
      </c>
      <c r="N536">
        <f t="shared" si="1288"/>
        <v>2456630.59375</v>
      </c>
      <c r="O536">
        <f t="shared" si="1289"/>
        <v>7.9272234243593946E-4</v>
      </c>
      <c r="P536">
        <f t="shared" si="1290"/>
        <v>2456630.5945427222</v>
      </c>
      <c r="Q536">
        <f t="shared" si="1291"/>
        <v>0.13923599021826744</v>
      </c>
      <c r="R536">
        <f t="shared" si="1292"/>
        <v>239.82880355094562</v>
      </c>
      <c r="S536">
        <f t="shared" si="1293"/>
        <v>338.20827153247956</v>
      </c>
      <c r="T536">
        <f t="shared" si="1294"/>
        <v>4.1858022630826692</v>
      </c>
      <c r="U536">
        <f t="shared" si="1295"/>
        <v>5.9028478957207762</v>
      </c>
      <c r="V536">
        <f t="shared" si="1296"/>
        <v>215.73882340725976</v>
      </c>
      <c r="W536">
        <f t="shared" si="1297"/>
        <v>3.7653527928352943</v>
      </c>
      <c r="X536">
        <f t="shared" si="1298"/>
        <v>253.06872033410582</v>
      </c>
      <c r="Y536">
        <f t="shared" si="1299"/>
        <v>4.416882403638871</v>
      </c>
      <c r="Z536">
        <f t="shared" si="1300"/>
        <v>329.88937366692062</v>
      </c>
      <c r="AA536">
        <f t="shared" si="1301"/>
        <v>5.7576557378296442</v>
      </c>
      <c r="AB536">
        <f t="shared" si="1302"/>
        <v>-9145.5525261637831</v>
      </c>
      <c r="AC536">
        <f t="shared" si="1303"/>
        <v>-80.249467629398666</v>
      </c>
      <c r="AD536">
        <f t="shared" si="1304"/>
        <v>-2333.138920359831</v>
      </c>
      <c r="AE536">
        <f t="shared" si="1305"/>
        <v>14.791677665687313</v>
      </c>
      <c r="AF536">
        <f t="shared" si="1306"/>
        <v>-244.69068232450903</v>
      </c>
      <c r="AG536">
        <f t="shared" si="1307"/>
        <v>-311.25086184437248</v>
      </c>
      <c r="AH536">
        <f t="shared" si="1308"/>
        <v>-12100.090780656206</v>
      </c>
      <c r="AI536">
        <f t="shared" si="1309"/>
        <v>-3.3611363279600575</v>
      </c>
      <c r="AJ536">
        <f t="shared" si="1310"/>
        <v>236.46766722298557</v>
      </c>
      <c r="AK536">
        <f t="shared" si="1311"/>
        <v>4.1271393675513748</v>
      </c>
      <c r="AL536">
        <f t="shared" si="1312"/>
        <v>236</v>
      </c>
      <c r="AM536">
        <f t="shared" si="1313"/>
        <v>28</v>
      </c>
      <c r="AN536">
        <f t="shared" si="1314"/>
        <v>3</v>
      </c>
      <c r="AP536">
        <f t="shared" si="1315"/>
        <v>1.7194345388027101</v>
      </c>
      <c r="AQ536">
        <f t="shared" si="1316"/>
        <v>3.0009793974617491E-2</v>
      </c>
      <c r="AR536" t="str">
        <f t="shared" si="1317"/>
        <v>POSITIF</v>
      </c>
      <c r="AS536">
        <f t="shared" si="1318"/>
        <v>1</v>
      </c>
      <c r="AT536">
        <f t="shared" si="1319"/>
        <v>43</v>
      </c>
      <c r="AU536">
        <f t="shared" si="1320"/>
        <v>9</v>
      </c>
      <c r="AV536">
        <f t="shared" si="1321"/>
        <v>1.0180072755944494</v>
      </c>
      <c r="AW536" s="4">
        <f t="shared" si="1322"/>
        <v>4.241696981643539E-2</v>
      </c>
      <c r="AX536">
        <f t="shared" si="1323"/>
        <v>1.7767578768380456E-2</v>
      </c>
      <c r="AY536">
        <f t="shared" si="1324"/>
        <v>0.27738634510395987</v>
      </c>
      <c r="AZ536" s="4">
        <f t="shared" si="1325"/>
        <v>1.1557764379331661E-2</v>
      </c>
      <c r="BA536">
        <f t="shared" si="1326"/>
        <v>358987.32577102049</v>
      </c>
      <c r="BB536" t="s">
        <v>191</v>
      </c>
      <c r="BC536">
        <f t="shared" si="1327"/>
        <v>1.6702752088410832E-2</v>
      </c>
      <c r="BD536">
        <f t="shared" si="1328"/>
        <v>215.74314262184365</v>
      </c>
      <c r="BE536">
        <f t="shared" si="1329"/>
        <v>23.437480461513083</v>
      </c>
      <c r="BF536">
        <f t="shared" si="1330"/>
        <v>-2.2057899028393589E-3</v>
      </c>
      <c r="BG536">
        <f t="shared" si="1331"/>
        <v>23.435274671610244</v>
      </c>
      <c r="BH536" s="19">
        <f t="shared" si="1332"/>
        <v>0.13923599021826744</v>
      </c>
      <c r="BI536">
        <f t="shared" si="1333"/>
        <v>7.1210056401013082</v>
      </c>
      <c r="BJ536">
        <f t="shared" si="1334"/>
        <v>14.542005640101308</v>
      </c>
      <c r="BK536">
        <f t="shared" si="1335"/>
        <v>338.64543994474769</v>
      </c>
      <c r="BL536">
        <f t="shared" si="1336"/>
        <v>5.9104779239005714</v>
      </c>
      <c r="BM536">
        <f t="shared" si="1337"/>
        <v>239.48464465677193</v>
      </c>
      <c r="BN536">
        <f t="shared" si="1338"/>
        <v>15.965642977118129</v>
      </c>
      <c r="BO536">
        <f t="shared" si="1339"/>
        <v>15</v>
      </c>
      <c r="BP536">
        <f t="shared" si="1340"/>
        <v>57</v>
      </c>
      <c r="BQ536">
        <f t="shared" si="1341"/>
        <v>56</v>
      </c>
      <c r="BR536">
        <f t="shared" si="1342"/>
        <v>-17.688614542649972</v>
      </c>
      <c r="BS536" t="str">
        <f t="shared" si="1343"/>
        <v>NEGATIF</v>
      </c>
      <c r="BT536">
        <f t="shared" si="1279"/>
        <v>-0.30872456388539293</v>
      </c>
      <c r="BU536">
        <f t="shared" si="1280"/>
        <v>17</v>
      </c>
      <c r="BV536">
        <f t="shared" si="1281"/>
        <v>-2082</v>
      </c>
      <c r="BW536">
        <f t="shared" si="1282"/>
        <v>40</v>
      </c>
      <c r="BX536" t="str">
        <f t="shared" si="1283"/>
        <v>NEGATIF</v>
      </c>
      <c r="BY536">
        <f t="shared" si="1344"/>
        <v>-40.253126919386204</v>
      </c>
      <c r="BZ536">
        <f t="shared" si="1345"/>
        <v>139.7468730806138</v>
      </c>
      <c r="CA536">
        <f t="shared" si="1346"/>
        <v>57.52754588389638</v>
      </c>
      <c r="CB536" t="str">
        <f t="shared" si="1347"/>
        <v>POSITIF</v>
      </c>
      <c r="CC536">
        <f t="shared" si="1348"/>
        <v>57</v>
      </c>
      <c r="CD536">
        <f t="shared" si="1349"/>
        <v>31</v>
      </c>
      <c r="CE536">
        <f t="shared" si="1350"/>
        <v>39</v>
      </c>
      <c r="CG536">
        <f t="shared" si="1351"/>
        <v>4.1797955572293155</v>
      </c>
      <c r="CH536">
        <f t="shared" si="1352"/>
        <v>0.40902270412883163</v>
      </c>
      <c r="CI536">
        <f t="shared" si="1353"/>
        <v>0.40906120242524341</v>
      </c>
    </row>
    <row r="537" spans="1:87">
      <c r="A537">
        <f t="shared" ref="A537:F537" si="1456">A243</f>
        <v>7.0027777777777782</v>
      </c>
      <c r="B537">
        <f t="shared" si="1456"/>
        <v>111.315</v>
      </c>
      <c r="C537">
        <f t="shared" si="1456"/>
        <v>7</v>
      </c>
      <c r="D537">
        <f t="shared" si="1456"/>
        <v>2013</v>
      </c>
      <c r="E537">
        <f t="shared" si="1456"/>
        <v>12</v>
      </c>
      <c r="F537">
        <f t="shared" si="1456"/>
        <v>4</v>
      </c>
      <c r="G537">
        <f t="shared" si="1285"/>
        <v>0.12222152900771403</v>
      </c>
      <c r="H537">
        <f t="shared" ref="H537:J537" si="1457">H243</f>
        <v>9</v>
      </c>
      <c r="I537">
        <f t="shared" si="1457"/>
        <v>30</v>
      </c>
      <c r="J537">
        <f t="shared" si="1457"/>
        <v>9.5</v>
      </c>
      <c r="L537">
        <f t="shared" ref="L537:M537" si="1458">L243</f>
        <v>20</v>
      </c>
      <c r="M537">
        <f t="shared" si="1458"/>
        <v>-13</v>
      </c>
      <c r="N537">
        <f t="shared" si="1288"/>
        <v>2456630.604166667</v>
      </c>
      <c r="O537">
        <f t="shared" si="1289"/>
        <v>7.9272234243593946E-4</v>
      </c>
      <c r="P537">
        <f t="shared" si="1290"/>
        <v>2456630.6049593892</v>
      </c>
      <c r="Q537">
        <f t="shared" si="1291"/>
        <v>0.13923627541106626</v>
      </c>
      <c r="R537">
        <f t="shared" si="1292"/>
        <v>239.82880355094562</v>
      </c>
      <c r="S537">
        <f t="shared" si="1293"/>
        <v>338.3443652078131</v>
      </c>
      <c r="T537">
        <f t="shared" si="1294"/>
        <v>4.1858022630826692</v>
      </c>
      <c r="U537">
        <f t="shared" si="1295"/>
        <v>5.9052231784464873</v>
      </c>
      <c r="V537">
        <f t="shared" si="1296"/>
        <v>215.73827180388946</v>
      </c>
      <c r="W537">
        <f t="shared" si="1297"/>
        <v>3.7653431655403176</v>
      </c>
      <c r="X537">
        <f t="shared" si="1298"/>
        <v>253.07898749417654</v>
      </c>
      <c r="Y537">
        <f t="shared" si="1299"/>
        <v>4.4170615993869342</v>
      </c>
      <c r="Z537">
        <f t="shared" si="1300"/>
        <v>329.8996403367446</v>
      </c>
      <c r="AA537">
        <f t="shared" si="1301"/>
        <v>5.7578349250212879</v>
      </c>
      <c r="AB537">
        <f t="shared" si="1302"/>
        <v>-9095.5953548682064</v>
      </c>
      <c r="AC537">
        <f t="shared" si="1303"/>
        <v>-81.229210127962915</v>
      </c>
      <c r="AD537">
        <f t="shared" si="1304"/>
        <v>-2341.1962884259347</v>
      </c>
      <c r="AE537">
        <f t="shared" si="1305"/>
        <v>21.647231554953166</v>
      </c>
      <c r="AF537">
        <f t="shared" si="1306"/>
        <v>-245.73197925884253</v>
      </c>
      <c r="AG537">
        <f t="shared" si="1307"/>
        <v>-323.96903998559338</v>
      </c>
      <c r="AH537">
        <f t="shared" si="1308"/>
        <v>-12066.074641111589</v>
      </c>
      <c r="AI537">
        <f t="shared" si="1309"/>
        <v>-3.3516874003087747</v>
      </c>
      <c r="AJ537">
        <f t="shared" si="1310"/>
        <v>236.47711615063685</v>
      </c>
      <c r="AK537">
        <f t="shared" si="1311"/>
        <v>4.1273042824496722</v>
      </c>
      <c r="AL537">
        <f t="shared" si="1312"/>
        <v>236</v>
      </c>
      <c r="AM537">
        <f t="shared" si="1313"/>
        <v>28</v>
      </c>
      <c r="AN537">
        <f t="shared" si="1314"/>
        <v>37</v>
      </c>
      <c r="AP537">
        <f t="shared" si="1315"/>
        <v>1.7073381707609521</v>
      </c>
      <c r="AQ537">
        <f t="shared" si="1316"/>
        <v>2.9798672524755793E-2</v>
      </c>
      <c r="AR537" t="str">
        <f t="shared" si="1317"/>
        <v>POSITIF</v>
      </c>
      <c r="AS537">
        <f t="shared" si="1318"/>
        <v>1</v>
      </c>
      <c r="AT537">
        <f t="shared" si="1319"/>
        <v>42</v>
      </c>
      <c r="AU537">
        <f t="shared" si="1320"/>
        <v>26</v>
      </c>
      <c r="AV537">
        <f t="shared" si="1321"/>
        <v>1.0180598826269407</v>
      </c>
      <c r="AW537" s="4">
        <f t="shared" si="1322"/>
        <v>4.2419161776122531E-2</v>
      </c>
      <c r="AX537">
        <f t="shared" si="1323"/>
        <v>1.7768496934307133E-2</v>
      </c>
      <c r="AY537">
        <f t="shared" si="1324"/>
        <v>0.27740067805729202</v>
      </c>
      <c r="AZ537" s="4">
        <f t="shared" si="1325"/>
        <v>1.1558361585720501E-2</v>
      </c>
      <c r="BA537">
        <f t="shared" si="1326"/>
        <v>358968.7774804298</v>
      </c>
      <c r="BB537" t="s">
        <v>191</v>
      </c>
      <c r="BC537">
        <f t="shared" si="1327"/>
        <v>1.6702752076432736E-2</v>
      </c>
      <c r="BD537">
        <f t="shared" si="1328"/>
        <v>215.74259102011038</v>
      </c>
      <c r="BE537">
        <f t="shared" si="1329"/>
        <v>23.437480457804387</v>
      </c>
      <c r="BF537">
        <f t="shared" si="1330"/>
        <v>-2.2058358833894533E-3</v>
      </c>
      <c r="BG537">
        <f t="shared" si="1331"/>
        <v>23.435274621920996</v>
      </c>
      <c r="BH537" s="19">
        <f t="shared" si="1332"/>
        <v>0.13923627541106626</v>
      </c>
      <c r="BI537">
        <f t="shared" si="1333"/>
        <v>7.3716901293179644</v>
      </c>
      <c r="BJ537">
        <f t="shared" si="1334"/>
        <v>14.792690129317965</v>
      </c>
      <c r="BK537">
        <f t="shared" si="1335"/>
        <v>342.39723485003628</v>
      </c>
      <c r="BL537">
        <f t="shared" si="1336"/>
        <v>5.9759590978574062</v>
      </c>
      <c r="BM537">
        <f t="shared" si="1337"/>
        <v>239.49311708973318</v>
      </c>
      <c r="BN537">
        <f t="shared" si="1338"/>
        <v>15.966207805982211</v>
      </c>
      <c r="BO537">
        <f t="shared" si="1339"/>
        <v>15</v>
      </c>
      <c r="BP537">
        <f t="shared" si="1340"/>
        <v>57</v>
      </c>
      <c r="BQ537">
        <f t="shared" si="1341"/>
        <v>58</v>
      </c>
      <c r="BR537">
        <f t="shared" si="1342"/>
        <v>-17.702562688156579</v>
      </c>
      <c r="BS537" t="str">
        <f t="shared" si="1343"/>
        <v>NEGATIF</v>
      </c>
      <c r="BT537">
        <f t="shared" si="1279"/>
        <v>-0.30896800494903048</v>
      </c>
      <c r="BU537">
        <f t="shared" si="1280"/>
        <v>17</v>
      </c>
      <c r="BV537">
        <f t="shared" si="1281"/>
        <v>-2083</v>
      </c>
      <c r="BW537">
        <f t="shared" si="1282"/>
        <v>50</v>
      </c>
      <c r="BX537" t="str">
        <f t="shared" si="1283"/>
        <v>NEGATIF</v>
      </c>
      <c r="BY537">
        <f t="shared" si="1344"/>
        <v>-34.930120568481286</v>
      </c>
      <c r="BZ537">
        <f t="shared" si="1345"/>
        <v>145.0698794315187</v>
      </c>
      <c r="CA537">
        <f t="shared" si="1346"/>
        <v>59.790941812394898</v>
      </c>
      <c r="CB537" t="str">
        <f t="shared" si="1347"/>
        <v>POSITIF</v>
      </c>
      <c r="CC537">
        <f t="shared" si="1348"/>
        <v>59</v>
      </c>
      <c r="CD537">
        <f t="shared" si="1349"/>
        <v>47</v>
      </c>
      <c r="CE537">
        <f t="shared" si="1350"/>
        <v>27</v>
      </c>
      <c r="CG537">
        <f t="shared" si="1351"/>
        <v>4.1799434290801436</v>
      </c>
      <c r="CH537">
        <f t="shared" si="1352"/>
        <v>0.40902270326159068</v>
      </c>
      <c r="CI537">
        <f t="shared" si="1353"/>
        <v>0.40906120236051446</v>
      </c>
    </row>
    <row r="538" spans="1:87">
      <c r="A538">
        <f t="shared" ref="A538:F538" si="1459">A244</f>
        <v>7.0027777777777782</v>
      </c>
      <c r="B538">
        <f t="shared" si="1459"/>
        <v>111.315</v>
      </c>
      <c r="C538">
        <f t="shared" si="1459"/>
        <v>7</v>
      </c>
      <c r="D538">
        <f t="shared" si="1459"/>
        <v>2013</v>
      </c>
      <c r="E538">
        <f t="shared" si="1459"/>
        <v>12</v>
      </c>
      <c r="F538">
        <f t="shared" si="1459"/>
        <v>4</v>
      </c>
      <c r="G538">
        <f t="shared" si="1285"/>
        <v>0.12222152900771403</v>
      </c>
      <c r="H538">
        <f t="shared" ref="H538:J538" si="1460">H244</f>
        <v>9</v>
      </c>
      <c r="I538">
        <f t="shared" si="1460"/>
        <v>45</v>
      </c>
      <c r="J538">
        <f t="shared" si="1460"/>
        <v>9.75</v>
      </c>
      <c r="L538">
        <f t="shared" ref="L538:M538" si="1461">L244</f>
        <v>20</v>
      </c>
      <c r="M538">
        <f t="shared" si="1461"/>
        <v>-13</v>
      </c>
      <c r="N538">
        <f t="shared" si="1288"/>
        <v>2456630.6145833335</v>
      </c>
      <c r="O538">
        <f t="shared" si="1289"/>
        <v>7.9272234243593946E-4</v>
      </c>
      <c r="P538">
        <f t="shared" si="1290"/>
        <v>2456630.6153760557</v>
      </c>
      <c r="Q538">
        <f t="shared" si="1291"/>
        <v>0.13923656060385234</v>
      </c>
      <c r="R538">
        <f t="shared" si="1292"/>
        <v>239.82880355094562</v>
      </c>
      <c r="S538">
        <f t="shared" si="1293"/>
        <v>338.48045887707849</v>
      </c>
      <c r="T538">
        <f t="shared" si="1294"/>
        <v>4.1858022630826692</v>
      </c>
      <c r="U538">
        <f t="shared" si="1295"/>
        <v>5.9075984610662884</v>
      </c>
      <c r="V538">
        <f t="shared" si="1296"/>
        <v>215.73772020054383</v>
      </c>
      <c r="W538">
        <f t="shared" si="1297"/>
        <v>3.7653335382457711</v>
      </c>
      <c r="X538">
        <f t="shared" si="1298"/>
        <v>253.08925465378888</v>
      </c>
      <c r="Y538">
        <f t="shared" si="1299"/>
        <v>4.4172407951269976</v>
      </c>
      <c r="Z538">
        <f t="shared" si="1300"/>
        <v>329.9099070061111</v>
      </c>
      <c r="AA538">
        <f t="shared" si="1301"/>
        <v>5.7580141122049469</v>
      </c>
      <c r="AB538">
        <f t="shared" si="1302"/>
        <v>-9045.5910484472715</v>
      </c>
      <c r="AC538">
        <f t="shared" si="1303"/>
        <v>-82.20038991584255</v>
      </c>
      <c r="AD538">
        <f t="shared" si="1304"/>
        <v>-2348.2665060303289</v>
      </c>
      <c r="AE538">
        <f t="shared" si="1305"/>
        <v>28.500503443126075</v>
      </c>
      <c r="AF538">
        <f t="shared" si="1306"/>
        <v>-246.77487639625903</v>
      </c>
      <c r="AG538">
        <f t="shared" si="1307"/>
        <v>-336.68515862256277</v>
      </c>
      <c r="AH538">
        <f t="shared" si="1308"/>
        <v>-12031.017475969138</v>
      </c>
      <c r="AI538">
        <f t="shared" si="1309"/>
        <v>-3.3419492988803161</v>
      </c>
      <c r="AJ538">
        <f t="shared" si="1310"/>
        <v>236.48685425206531</v>
      </c>
      <c r="AK538">
        <f t="shared" si="1311"/>
        <v>4.1274742443824914</v>
      </c>
      <c r="AL538">
        <f t="shared" si="1312"/>
        <v>236</v>
      </c>
      <c r="AM538">
        <f t="shared" si="1313"/>
        <v>29</v>
      </c>
      <c r="AN538">
        <f t="shared" si="1314"/>
        <v>12</v>
      </c>
      <c r="AP538">
        <f t="shared" si="1315"/>
        <v>1.7248670351513151</v>
      </c>
      <c r="AQ538">
        <f t="shared" si="1316"/>
        <v>3.0104608922503218E-2</v>
      </c>
      <c r="AR538" t="str">
        <f t="shared" si="1317"/>
        <v>POSITIF</v>
      </c>
      <c r="AS538">
        <f t="shared" si="1318"/>
        <v>1</v>
      </c>
      <c r="AT538">
        <f t="shared" si="1319"/>
        <v>43</v>
      </c>
      <c r="AU538">
        <f t="shared" si="1320"/>
        <v>29</v>
      </c>
      <c r="AV538">
        <f t="shared" si="1321"/>
        <v>1.0181120981777561</v>
      </c>
      <c r="AW538" s="4">
        <f t="shared" si="1322"/>
        <v>4.2421337424073169E-2</v>
      </c>
      <c r="AX538">
        <f t="shared" si="1323"/>
        <v>1.7769408267589604E-2</v>
      </c>
      <c r="AY538">
        <f t="shared" si="1324"/>
        <v>0.27741490434998206</v>
      </c>
      <c r="AZ538" s="4">
        <f t="shared" si="1325"/>
        <v>1.155895434791592E-2</v>
      </c>
      <c r="BA538">
        <f t="shared" si="1326"/>
        <v>358950.36911479518</v>
      </c>
      <c r="BB538" t="s">
        <v>191</v>
      </c>
      <c r="BC538">
        <f t="shared" si="1327"/>
        <v>1.6702752064454637E-2</v>
      </c>
      <c r="BD538">
        <f t="shared" si="1328"/>
        <v>215.74203941840173</v>
      </c>
      <c r="BE538">
        <f t="shared" si="1329"/>
        <v>23.437480454095692</v>
      </c>
      <c r="BF538">
        <f t="shared" si="1330"/>
        <v>-2.2058818468537753E-3</v>
      </c>
      <c r="BG538">
        <f t="shared" si="1331"/>
        <v>23.435274572248836</v>
      </c>
      <c r="BH538" s="19">
        <f t="shared" si="1332"/>
        <v>0.13923656060385234</v>
      </c>
      <c r="BI538">
        <f t="shared" si="1333"/>
        <v>7.6223746073277043</v>
      </c>
      <c r="BJ538">
        <f t="shared" si="1334"/>
        <v>15.043374607327705</v>
      </c>
      <c r="BK538">
        <f t="shared" si="1335"/>
        <v>346.14877020262873</v>
      </c>
      <c r="BL538">
        <f t="shared" si="1336"/>
        <v>6.0414357417651106</v>
      </c>
      <c r="BM538">
        <f t="shared" si="1337"/>
        <v>239.50184890728684</v>
      </c>
      <c r="BN538">
        <f t="shared" si="1338"/>
        <v>15.966789927152456</v>
      </c>
      <c r="BO538">
        <f t="shared" si="1339"/>
        <v>15</v>
      </c>
      <c r="BP538">
        <f t="shared" si="1340"/>
        <v>58</v>
      </c>
      <c r="BQ538">
        <f t="shared" si="1341"/>
        <v>0</v>
      </c>
      <c r="BR538">
        <f t="shared" si="1342"/>
        <v>-17.687749745436093</v>
      </c>
      <c r="BS538" t="str">
        <f t="shared" si="1343"/>
        <v>NEGATIF</v>
      </c>
      <c r="BT538">
        <f t="shared" si="1279"/>
        <v>-0.30870947032664869</v>
      </c>
      <c r="BU538">
        <f t="shared" si="1280"/>
        <v>17</v>
      </c>
      <c r="BV538">
        <f t="shared" si="1281"/>
        <v>-2082</v>
      </c>
      <c r="BW538">
        <f t="shared" si="1282"/>
        <v>44</v>
      </c>
      <c r="BX538" t="str">
        <f t="shared" si="1283"/>
        <v>NEGATIF</v>
      </c>
      <c r="BY538">
        <f t="shared" si="1344"/>
        <v>-28.83178585878834</v>
      </c>
      <c r="BZ538">
        <f t="shared" si="1345"/>
        <v>151.16821414121165</v>
      </c>
      <c r="CA538">
        <f t="shared" si="1346"/>
        <v>61.772824037307657</v>
      </c>
      <c r="CB538" t="str">
        <f t="shared" si="1347"/>
        <v>POSITIF</v>
      </c>
      <c r="CC538">
        <f t="shared" si="1348"/>
        <v>61</v>
      </c>
      <c r="CD538">
        <f t="shared" si="1349"/>
        <v>46</v>
      </c>
      <c r="CE538">
        <f t="shared" si="1350"/>
        <v>22</v>
      </c>
      <c r="CG538">
        <f t="shared" si="1351"/>
        <v>4.1800958280461389</v>
      </c>
      <c r="CH538">
        <f t="shared" si="1352"/>
        <v>0.40902270239464794</v>
      </c>
      <c r="CI538">
        <f t="shared" si="1353"/>
        <v>0.40906120229578552</v>
      </c>
    </row>
    <row r="539" spans="1:87">
      <c r="A539">
        <f t="shared" ref="A539:F539" si="1462">A245</f>
        <v>7.0027777777777782</v>
      </c>
      <c r="B539">
        <f t="shared" si="1462"/>
        <v>111.315</v>
      </c>
      <c r="C539">
        <f t="shared" si="1462"/>
        <v>7</v>
      </c>
      <c r="D539">
        <f t="shared" si="1462"/>
        <v>2013</v>
      </c>
      <c r="E539">
        <f t="shared" si="1462"/>
        <v>12</v>
      </c>
      <c r="F539">
        <f t="shared" si="1462"/>
        <v>4</v>
      </c>
      <c r="G539">
        <f t="shared" si="1285"/>
        <v>0.12222152900771403</v>
      </c>
      <c r="H539">
        <f t="shared" ref="H539:J539" si="1463">H245</f>
        <v>10</v>
      </c>
      <c r="I539">
        <f t="shared" si="1463"/>
        <v>0</v>
      </c>
      <c r="J539">
        <f t="shared" si="1463"/>
        <v>10</v>
      </c>
      <c r="L539">
        <f t="shared" ref="L539:M539" si="1464">L245</f>
        <v>20</v>
      </c>
      <c r="M539">
        <f t="shared" si="1464"/>
        <v>-13</v>
      </c>
      <c r="N539">
        <f t="shared" si="1288"/>
        <v>2456630.625</v>
      </c>
      <c r="O539">
        <f t="shared" si="1289"/>
        <v>7.9272234243593946E-4</v>
      </c>
      <c r="P539">
        <f t="shared" si="1290"/>
        <v>2456630.6257927222</v>
      </c>
      <c r="Q539">
        <f t="shared" si="1291"/>
        <v>0.13923684579663839</v>
      </c>
      <c r="R539">
        <f t="shared" si="1292"/>
        <v>239.82880355094562</v>
      </c>
      <c r="S539">
        <f t="shared" si="1293"/>
        <v>338.61655254632933</v>
      </c>
      <c r="T539">
        <f t="shared" si="1294"/>
        <v>4.1858022630826692</v>
      </c>
      <c r="U539">
        <f t="shared" si="1295"/>
        <v>5.9099737436858355</v>
      </c>
      <c r="V539">
        <f t="shared" si="1296"/>
        <v>215.73716859719821</v>
      </c>
      <c r="W539">
        <f t="shared" si="1297"/>
        <v>3.7653239109512251</v>
      </c>
      <c r="X539">
        <f t="shared" si="1298"/>
        <v>253.09952181340032</v>
      </c>
      <c r="Y539">
        <f t="shared" si="1299"/>
        <v>4.4174199908670451</v>
      </c>
      <c r="Z539">
        <f t="shared" si="1300"/>
        <v>329.92017367547578</v>
      </c>
      <c r="AA539">
        <f t="shared" si="1301"/>
        <v>5.7581932993885747</v>
      </c>
      <c r="AB539">
        <f t="shared" si="1302"/>
        <v>-8995.5398868024167</v>
      </c>
      <c r="AC539">
        <f t="shared" si="1303"/>
        <v>-83.162904661286632</v>
      </c>
      <c r="AD539">
        <f t="shared" si="1304"/>
        <v>-2354.3465924432903</v>
      </c>
      <c r="AE539">
        <f t="shared" si="1305"/>
        <v>35.35077127516071</v>
      </c>
      <c r="AF539">
        <f t="shared" si="1306"/>
        <v>-247.81934670004944</v>
      </c>
      <c r="AG539">
        <f t="shared" si="1307"/>
        <v>-349.3991218130987</v>
      </c>
      <c r="AH539">
        <f t="shared" si="1308"/>
        <v>-11994.91708114498</v>
      </c>
      <c r="AI539">
        <f t="shared" si="1309"/>
        <v>-3.3319214114291613</v>
      </c>
      <c r="AJ539">
        <f t="shared" si="1310"/>
        <v>236.49688213951646</v>
      </c>
      <c r="AK539">
        <f t="shared" si="1311"/>
        <v>4.1276492640355338</v>
      </c>
      <c r="AL539">
        <f t="shared" si="1312"/>
        <v>236</v>
      </c>
      <c r="AM539">
        <f t="shared" si="1313"/>
        <v>29</v>
      </c>
      <c r="AN539">
        <f t="shared" si="1314"/>
        <v>48</v>
      </c>
      <c r="AP539">
        <f t="shared" si="1315"/>
        <v>1.7097910933419345</v>
      </c>
      <c r="AQ539">
        <f t="shared" si="1316"/>
        <v>2.9841484100090455E-2</v>
      </c>
      <c r="AR539" t="str">
        <f t="shared" si="1317"/>
        <v>POSITIF</v>
      </c>
      <c r="AS539">
        <f t="shared" si="1318"/>
        <v>1</v>
      </c>
      <c r="AT539">
        <f t="shared" si="1319"/>
        <v>42</v>
      </c>
      <c r="AU539">
        <f t="shared" si="1320"/>
        <v>35</v>
      </c>
      <c r="AV539">
        <f t="shared" si="1321"/>
        <v>1.0181639218009864</v>
      </c>
      <c r="AW539" s="4">
        <f t="shared" si="1322"/>
        <v>4.2423496741707763E-2</v>
      </c>
      <c r="AX539">
        <f t="shared" si="1323"/>
        <v>1.7770312760445287E-2</v>
      </c>
      <c r="AY539">
        <f t="shared" si="1324"/>
        <v>0.2774290238605458</v>
      </c>
      <c r="AZ539" s="4">
        <f t="shared" si="1325"/>
        <v>1.1559542660856075E-2</v>
      </c>
      <c r="BA539">
        <f t="shared" si="1326"/>
        <v>358932.10078853206</v>
      </c>
      <c r="BB539" t="s">
        <v>191</v>
      </c>
      <c r="BC539">
        <f t="shared" si="1327"/>
        <v>1.6702752052476542E-2</v>
      </c>
      <c r="BD539">
        <f t="shared" si="1328"/>
        <v>215.74148781669308</v>
      </c>
      <c r="BE539">
        <f t="shared" si="1329"/>
        <v>23.437480450386996</v>
      </c>
      <c r="BF539">
        <f t="shared" si="1330"/>
        <v>-2.2059277932303155E-3</v>
      </c>
      <c r="BG539">
        <f t="shared" si="1331"/>
        <v>23.435274522593765</v>
      </c>
      <c r="BH539" s="19">
        <f t="shared" si="1332"/>
        <v>0.13923684579663839</v>
      </c>
      <c r="BI539">
        <f t="shared" si="1333"/>
        <v>7.8730590853219233</v>
      </c>
      <c r="BJ539">
        <f t="shared" si="1334"/>
        <v>15.294059085321923</v>
      </c>
      <c r="BK539">
        <f t="shared" si="1335"/>
        <v>349.90004561279818</v>
      </c>
      <c r="BL539">
        <f t="shared" si="1336"/>
        <v>6.1069078488216686</v>
      </c>
      <c r="BM539">
        <f t="shared" si="1337"/>
        <v>239.51084066703064</v>
      </c>
      <c r="BN539">
        <f t="shared" si="1338"/>
        <v>15.967389377802043</v>
      </c>
      <c r="BO539">
        <f t="shared" si="1339"/>
        <v>15</v>
      </c>
      <c r="BP539">
        <f t="shared" si="1340"/>
        <v>58</v>
      </c>
      <c r="BQ539">
        <f t="shared" si="1341"/>
        <v>2</v>
      </c>
      <c r="BR539">
        <f t="shared" si="1342"/>
        <v>-17.704729849138257</v>
      </c>
      <c r="BS539" t="str">
        <f t="shared" si="1343"/>
        <v>NEGATIF</v>
      </c>
      <c r="BT539">
        <f t="shared" si="1279"/>
        <v>-0.30900582904358154</v>
      </c>
      <c r="BU539">
        <f t="shared" si="1280"/>
        <v>17</v>
      </c>
      <c r="BV539">
        <f t="shared" si="1281"/>
        <v>-2083</v>
      </c>
      <c r="BW539">
        <f t="shared" si="1282"/>
        <v>42</v>
      </c>
      <c r="BX539" t="str">
        <f t="shared" si="1283"/>
        <v>NEGATIF</v>
      </c>
      <c r="BY539">
        <f t="shared" si="1344"/>
        <v>-21.870858411310056</v>
      </c>
      <c r="BZ539">
        <f t="shared" si="1345"/>
        <v>158.12914158868995</v>
      </c>
      <c r="CA539">
        <f t="shared" si="1346"/>
        <v>63.354814511120267</v>
      </c>
      <c r="CB539" t="str">
        <f t="shared" si="1347"/>
        <v>POSITIF</v>
      </c>
      <c r="CC539">
        <f t="shared" si="1348"/>
        <v>63</v>
      </c>
      <c r="CD539">
        <f t="shared" si="1349"/>
        <v>21</v>
      </c>
      <c r="CE539">
        <f t="shared" si="1350"/>
        <v>17</v>
      </c>
      <c r="CG539">
        <f t="shared" si="1351"/>
        <v>4.1802527638592162</v>
      </c>
      <c r="CH539">
        <f t="shared" si="1352"/>
        <v>0.40902270152800346</v>
      </c>
      <c r="CI539">
        <f t="shared" si="1353"/>
        <v>0.40906120223105658</v>
      </c>
    </row>
    <row r="540" spans="1:87">
      <c r="A540">
        <f t="shared" ref="A540:F540" si="1465">A246</f>
        <v>7.0027777777777782</v>
      </c>
      <c r="B540">
        <f t="shared" si="1465"/>
        <v>111.315</v>
      </c>
      <c r="C540">
        <f t="shared" si="1465"/>
        <v>7</v>
      </c>
      <c r="D540">
        <f t="shared" si="1465"/>
        <v>2013</v>
      </c>
      <c r="E540">
        <f t="shared" si="1465"/>
        <v>12</v>
      </c>
      <c r="F540">
        <f t="shared" si="1465"/>
        <v>4</v>
      </c>
      <c r="G540">
        <f t="shared" si="1285"/>
        <v>0.12222152900771403</v>
      </c>
      <c r="H540">
        <f t="shared" ref="H540:J540" si="1466">H246</f>
        <v>10</v>
      </c>
      <c r="I540">
        <f t="shared" si="1466"/>
        <v>15</v>
      </c>
      <c r="J540">
        <f t="shared" si="1466"/>
        <v>10.25</v>
      </c>
      <c r="L540">
        <f t="shared" ref="L540:M540" si="1467">L246</f>
        <v>20</v>
      </c>
      <c r="M540">
        <f t="shared" si="1467"/>
        <v>-13</v>
      </c>
      <c r="N540">
        <f t="shared" si="1288"/>
        <v>2456630.635416667</v>
      </c>
      <c r="O540">
        <f t="shared" si="1289"/>
        <v>7.9272234243593946E-4</v>
      </c>
      <c r="P540">
        <f t="shared" si="1290"/>
        <v>2456630.6362093892</v>
      </c>
      <c r="Q540">
        <f t="shared" si="1291"/>
        <v>0.13923713098943724</v>
      </c>
      <c r="R540">
        <f t="shared" si="1292"/>
        <v>239.82880355094562</v>
      </c>
      <c r="S540">
        <f t="shared" si="1293"/>
        <v>338.75264622167742</v>
      </c>
      <c r="T540">
        <f t="shared" si="1294"/>
        <v>4.1858022630826692</v>
      </c>
      <c r="U540">
        <f t="shared" si="1295"/>
        <v>5.9123490264117997</v>
      </c>
      <c r="V540">
        <f t="shared" si="1296"/>
        <v>215.73661699382785</v>
      </c>
      <c r="W540">
        <f t="shared" si="1297"/>
        <v>3.7653142836562474</v>
      </c>
      <c r="X540">
        <f t="shared" si="1298"/>
        <v>253.10978897347195</v>
      </c>
      <c r="Y540">
        <f t="shared" si="1299"/>
        <v>4.4175991866151243</v>
      </c>
      <c r="Z540">
        <f t="shared" si="1300"/>
        <v>329.93044034530067</v>
      </c>
      <c r="AA540">
        <f t="shared" si="1301"/>
        <v>5.7583724865802335</v>
      </c>
      <c r="AB540">
        <f t="shared" si="1302"/>
        <v>-8945.4421500696826</v>
      </c>
      <c r="AC540">
        <f t="shared" si="1303"/>
        <v>-84.116652944750101</v>
      </c>
      <c r="AD540">
        <f t="shared" si="1304"/>
        <v>-2359.4339842426293</v>
      </c>
      <c r="AE540">
        <f t="shared" si="1305"/>
        <v>42.197313316361637</v>
      </c>
      <c r="AF540">
        <f t="shared" si="1306"/>
        <v>-248.86536309316097</v>
      </c>
      <c r="AG540">
        <f t="shared" si="1307"/>
        <v>-362.11083363417492</v>
      </c>
      <c r="AH540">
        <f t="shared" si="1308"/>
        <v>-11957.771670668037</v>
      </c>
      <c r="AI540">
        <f t="shared" si="1309"/>
        <v>-3.3216032418522325</v>
      </c>
      <c r="AJ540">
        <f t="shared" si="1310"/>
        <v>236.50720030909338</v>
      </c>
      <c r="AK540">
        <f t="shared" si="1311"/>
        <v>4.1278293500674303</v>
      </c>
      <c r="AL540">
        <f t="shared" si="1312"/>
        <v>236</v>
      </c>
      <c r="AM540">
        <f t="shared" si="1313"/>
        <v>30</v>
      </c>
      <c r="AN540">
        <f t="shared" si="1314"/>
        <v>25</v>
      </c>
      <c r="AP540">
        <f t="shared" si="1315"/>
        <v>1.7245821073862415</v>
      </c>
      <c r="AQ540">
        <f t="shared" si="1316"/>
        <v>3.0099635994872333E-2</v>
      </c>
      <c r="AR540" t="str">
        <f t="shared" si="1317"/>
        <v>POSITIF</v>
      </c>
      <c r="AS540">
        <f t="shared" si="1318"/>
        <v>1</v>
      </c>
      <c r="AT540">
        <f t="shared" si="1319"/>
        <v>43</v>
      </c>
      <c r="AU540">
        <f t="shared" si="1320"/>
        <v>28</v>
      </c>
      <c r="AV540">
        <f t="shared" si="1321"/>
        <v>1.0182153530537814</v>
      </c>
      <c r="AW540" s="4">
        <f t="shared" si="1322"/>
        <v>4.2425639710574226E-2</v>
      </c>
      <c r="AX540">
        <f t="shared" si="1323"/>
        <v>1.7771210405144986E-2</v>
      </c>
      <c r="AY540">
        <f t="shared" si="1324"/>
        <v>0.27744303646833179</v>
      </c>
      <c r="AZ540" s="4">
        <f t="shared" si="1325"/>
        <v>1.1560126519513825E-2</v>
      </c>
      <c r="BA540">
        <f t="shared" si="1326"/>
        <v>358913.97261524556</v>
      </c>
      <c r="BB540" t="s">
        <v>191</v>
      </c>
      <c r="BC540">
        <f t="shared" si="1327"/>
        <v>1.6702752040498443E-2</v>
      </c>
      <c r="BD540">
        <f t="shared" si="1328"/>
        <v>215.74093621495976</v>
      </c>
      <c r="BE540">
        <f t="shared" si="1329"/>
        <v>23.4374804466783</v>
      </c>
      <c r="BF540">
        <f t="shared" si="1330"/>
        <v>-2.2059737225170791E-3</v>
      </c>
      <c r="BG540">
        <f t="shared" si="1331"/>
        <v>23.435274472955783</v>
      </c>
      <c r="BH540" s="19">
        <f t="shared" si="1332"/>
        <v>0.13923713098943724</v>
      </c>
      <c r="BI540">
        <f t="shared" si="1333"/>
        <v>8.1237435745385778</v>
      </c>
      <c r="BJ540">
        <f t="shared" si="1334"/>
        <v>15.544743574538579</v>
      </c>
      <c r="BK540">
        <f t="shared" si="1335"/>
        <v>353.65106079537981</v>
      </c>
      <c r="BL540">
        <f t="shared" si="1336"/>
        <v>6.1723754140500144</v>
      </c>
      <c r="BM540">
        <f t="shared" si="1337"/>
        <v>239.52009282269887</v>
      </c>
      <c r="BN540">
        <f t="shared" si="1338"/>
        <v>15.968006188179924</v>
      </c>
      <c r="BO540">
        <f t="shared" si="1339"/>
        <v>15</v>
      </c>
      <c r="BP540">
        <f t="shared" si="1340"/>
        <v>58</v>
      </c>
      <c r="BQ540">
        <f t="shared" si="1341"/>
        <v>4</v>
      </c>
      <c r="BR540">
        <f t="shared" si="1342"/>
        <v>-17.692713055318784</v>
      </c>
      <c r="BS540" t="str">
        <f t="shared" si="1343"/>
        <v>NEGATIF</v>
      </c>
      <c r="BT540">
        <f t="shared" si="1279"/>
        <v>-0.30879609642589839</v>
      </c>
      <c r="BU540">
        <f t="shared" si="1280"/>
        <v>17</v>
      </c>
      <c r="BV540">
        <f t="shared" si="1281"/>
        <v>-2082</v>
      </c>
      <c r="BW540">
        <f t="shared" si="1282"/>
        <v>26</v>
      </c>
      <c r="BX540" t="str">
        <f t="shared" si="1283"/>
        <v>NEGATIF</v>
      </c>
      <c r="BY540">
        <f t="shared" si="1344"/>
        <v>-14.176037259224039</v>
      </c>
      <c r="BZ540">
        <f t="shared" si="1345"/>
        <v>165.82396274077595</v>
      </c>
      <c r="CA540">
        <f t="shared" si="1346"/>
        <v>64.520812729136239</v>
      </c>
      <c r="CB540" t="str">
        <f t="shared" si="1347"/>
        <v>POSITIF</v>
      </c>
      <c r="CC540">
        <f t="shared" si="1348"/>
        <v>64</v>
      </c>
      <c r="CD540">
        <f t="shared" si="1349"/>
        <v>31</v>
      </c>
      <c r="CE540">
        <f t="shared" si="1350"/>
        <v>14</v>
      </c>
      <c r="CG540">
        <f t="shared" si="1351"/>
        <v>4.1804142444385342</v>
      </c>
      <c r="CH540">
        <f t="shared" si="1352"/>
        <v>0.40902270066165725</v>
      </c>
      <c r="CI540">
        <f t="shared" si="1353"/>
        <v>0.40906120216632763</v>
      </c>
    </row>
    <row r="541" spans="1:87">
      <c r="A541">
        <f t="shared" ref="A541:F541" si="1468">A247</f>
        <v>7.0027777777777782</v>
      </c>
      <c r="B541">
        <f t="shared" si="1468"/>
        <v>111.315</v>
      </c>
      <c r="C541">
        <f t="shared" si="1468"/>
        <v>7</v>
      </c>
      <c r="D541">
        <f t="shared" si="1468"/>
        <v>2013</v>
      </c>
      <c r="E541">
        <f t="shared" si="1468"/>
        <v>12</v>
      </c>
      <c r="F541">
        <f t="shared" si="1468"/>
        <v>4</v>
      </c>
      <c r="G541">
        <f t="shared" si="1285"/>
        <v>0.12222152900771403</v>
      </c>
      <c r="H541">
        <f t="shared" ref="H541:J541" si="1469">H247</f>
        <v>10</v>
      </c>
      <c r="I541">
        <f t="shared" si="1469"/>
        <v>30</v>
      </c>
      <c r="J541">
        <f t="shared" si="1469"/>
        <v>10.5</v>
      </c>
      <c r="L541">
        <f t="shared" ref="L541:M541" si="1470">L247</f>
        <v>20</v>
      </c>
      <c r="M541">
        <f t="shared" si="1470"/>
        <v>-13</v>
      </c>
      <c r="N541">
        <f t="shared" si="1288"/>
        <v>2456630.6458333335</v>
      </c>
      <c r="O541">
        <f t="shared" si="1289"/>
        <v>7.9272234243593946E-4</v>
      </c>
      <c r="P541">
        <f t="shared" si="1290"/>
        <v>2456630.6466260557</v>
      </c>
      <c r="Q541">
        <f t="shared" si="1291"/>
        <v>0.13923741618222329</v>
      </c>
      <c r="R541">
        <f t="shared" si="1292"/>
        <v>239.82880355094562</v>
      </c>
      <c r="S541">
        <f t="shared" si="1293"/>
        <v>338.88873989092826</v>
      </c>
      <c r="T541">
        <f t="shared" si="1294"/>
        <v>4.1858022630826692</v>
      </c>
      <c r="U541">
        <f t="shared" si="1295"/>
        <v>5.9147243090313477</v>
      </c>
      <c r="V541">
        <f t="shared" si="1296"/>
        <v>215.73606539048228</v>
      </c>
      <c r="W541">
        <f t="shared" si="1297"/>
        <v>3.7653046563617019</v>
      </c>
      <c r="X541">
        <f t="shared" si="1298"/>
        <v>253.12005613308338</v>
      </c>
      <c r="Y541">
        <f t="shared" si="1299"/>
        <v>4.4177783823551708</v>
      </c>
      <c r="Z541">
        <f t="shared" si="1300"/>
        <v>329.94070701466535</v>
      </c>
      <c r="AA541">
        <f t="shared" si="1301"/>
        <v>5.7585516737638613</v>
      </c>
      <c r="AB541">
        <f t="shared" si="1302"/>
        <v>-8895.298125387666</v>
      </c>
      <c r="AC541">
        <f t="shared" si="1303"/>
        <v>-85.061534142655404</v>
      </c>
      <c r="AD541">
        <f t="shared" si="1304"/>
        <v>-2363.526535906869</v>
      </c>
      <c r="AE541">
        <f t="shared" si="1305"/>
        <v>49.039407302939907</v>
      </c>
      <c r="AF541">
        <f t="shared" si="1306"/>
        <v>-249.91289831744331</v>
      </c>
      <c r="AG541">
        <f t="shared" si="1307"/>
        <v>-374.82019646778679</v>
      </c>
      <c r="AH541">
        <f t="shared" si="1308"/>
        <v>-11919.579882919479</v>
      </c>
      <c r="AI541">
        <f t="shared" si="1309"/>
        <v>-3.3109944119220773</v>
      </c>
      <c r="AJ541">
        <f t="shared" si="1310"/>
        <v>236.51780913902354</v>
      </c>
      <c r="AK541">
        <f t="shared" si="1311"/>
        <v>4.1280145090794953</v>
      </c>
      <c r="AL541">
        <f t="shared" si="1312"/>
        <v>236</v>
      </c>
      <c r="AM541">
        <f t="shared" si="1313"/>
        <v>31</v>
      </c>
      <c r="AN541">
        <f t="shared" si="1314"/>
        <v>4</v>
      </c>
      <c r="AP541">
        <f t="shared" si="1315"/>
        <v>1.713668129673221</v>
      </c>
      <c r="AQ541">
        <f t="shared" si="1316"/>
        <v>2.9909151149290845E-2</v>
      </c>
      <c r="AR541" t="str">
        <f t="shared" si="1317"/>
        <v>POSITIF</v>
      </c>
      <c r="AS541">
        <f t="shared" si="1318"/>
        <v>1</v>
      </c>
      <c r="AT541">
        <f t="shared" si="1319"/>
        <v>42</v>
      </c>
      <c r="AU541">
        <f t="shared" si="1320"/>
        <v>49</v>
      </c>
      <c r="AV541">
        <f t="shared" si="1321"/>
        <v>1.0182663914894956</v>
      </c>
      <c r="AW541" s="4">
        <f t="shared" si="1322"/>
        <v>4.2427766312062319E-2</v>
      </c>
      <c r="AX541">
        <f t="shared" si="1323"/>
        <v>1.7772101193893265E-2</v>
      </c>
      <c r="AY541">
        <f t="shared" si="1324"/>
        <v>0.27745694205165483</v>
      </c>
      <c r="AZ541" s="4">
        <f t="shared" si="1325"/>
        <v>1.1560705918818951E-2</v>
      </c>
      <c r="BA541">
        <f t="shared" si="1326"/>
        <v>358895.98471014778</v>
      </c>
      <c r="BB541" t="s">
        <v>191</v>
      </c>
      <c r="BC541">
        <f t="shared" si="1327"/>
        <v>1.6702752028520347E-2</v>
      </c>
      <c r="BD541">
        <f t="shared" si="1328"/>
        <v>215.74038461325117</v>
      </c>
      <c r="BE541">
        <f t="shared" si="1329"/>
        <v>23.437480442969605</v>
      </c>
      <c r="BF541">
        <f t="shared" si="1330"/>
        <v>-2.206019634705892E-3</v>
      </c>
      <c r="BG541">
        <f t="shared" si="1331"/>
        <v>23.435274423334899</v>
      </c>
      <c r="BH541" s="19">
        <f t="shared" si="1332"/>
        <v>0.13923741618222329</v>
      </c>
      <c r="BI541">
        <f t="shared" si="1333"/>
        <v>8.3744280525327977</v>
      </c>
      <c r="BJ541">
        <f t="shared" si="1334"/>
        <v>15.795428052532799</v>
      </c>
      <c r="BK541">
        <f t="shared" si="1335"/>
        <v>357.40181506538818</v>
      </c>
      <c r="BL541">
        <f t="shared" si="1336"/>
        <v>6.2378384254948962</v>
      </c>
      <c r="BM541">
        <f t="shared" si="1337"/>
        <v>239.52960572260378</v>
      </c>
      <c r="BN541">
        <f t="shared" si="1338"/>
        <v>15.968640381506919</v>
      </c>
      <c r="BO541">
        <f t="shared" si="1339"/>
        <v>15</v>
      </c>
      <c r="BP541">
        <f t="shared" si="1340"/>
        <v>58</v>
      </c>
      <c r="BQ541">
        <f t="shared" si="1341"/>
        <v>7</v>
      </c>
      <c r="BR541">
        <f t="shared" si="1342"/>
        <v>-17.705776081856037</v>
      </c>
      <c r="BS541" t="str">
        <f t="shared" si="1343"/>
        <v>NEGATIF</v>
      </c>
      <c r="BT541">
        <f t="shared" si="1279"/>
        <v>-0.3090240892492489</v>
      </c>
      <c r="BU541">
        <f t="shared" si="1280"/>
        <v>17</v>
      </c>
      <c r="BV541">
        <f t="shared" si="1281"/>
        <v>-2083</v>
      </c>
      <c r="BW541">
        <f t="shared" si="1282"/>
        <v>39</v>
      </c>
      <c r="BX541" t="str">
        <f t="shared" si="1283"/>
        <v>NEGATIF</v>
      </c>
      <c r="BY541">
        <f t="shared" si="1344"/>
        <v>-5.8999992443361817</v>
      </c>
      <c r="BZ541">
        <f t="shared" si="1345"/>
        <v>174.10000075566381</v>
      </c>
      <c r="CA541">
        <f t="shared" si="1346"/>
        <v>65.158549538849897</v>
      </c>
      <c r="CB541" t="str">
        <f t="shared" si="1347"/>
        <v>POSITIF</v>
      </c>
      <c r="CC541">
        <f t="shared" si="1348"/>
        <v>65</v>
      </c>
      <c r="CD541">
        <f t="shared" si="1349"/>
        <v>9</v>
      </c>
      <c r="CE541">
        <f t="shared" si="1350"/>
        <v>30</v>
      </c>
      <c r="CG541">
        <f t="shared" si="1351"/>
        <v>4.1805802758632868</v>
      </c>
      <c r="CH541">
        <f t="shared" si="1352"/>
        <v>0.4090226997956094</v>
      </c>
      <c r="CI541">
        <f t="shared" si="1353"/>
        <v>0.40906120210159869</v>
      </c>
    </row>
    <row r="542" spans="1:87">
      <c r="A542">
        <f t="shared" ref="A542:F542" si="1471">A248</f>
        <v>7.0027777777777782</v>
      </c>
      <c r="B542">
        <f t="shared" si="1471"/>
        <v>111.315</v>
      </c>
      <c r="C542">
        <f t="shared" si="1471"/>
        <v>7</v>
      </c>
      <c r="D542">
        <f t="shared" si="1471"/>
        <v>2013</v>
      </c>
      <c r="E542">
        <f t="shared" si="1471"/>
        <v>12</v>
      </c>
      <c r="F542">
        <f t="shared" si="1471"/>
        <v>4</v>
      </c>
      <c r="G542">
        <f t="shared" si="1285"/>
        <v>0.12222152900771403</v>
      </c>
      <c r="H542">
        <f t="shared" ref="H542:J542" si="1472">H248</f>
        <v>10</v>
      </c>
      <c r="I542">
        <f t="shared" si="1472"/>
        <v>45</v>
      </c>
      <c r="J542">
        <f t="shared" si="1472"/>
        <v>10.75</v>
      </c>
      <c r="L542">
        <f t="shared" ref="L542:M542" si="1473">L248</f>
        <v>20</v>
      </c>
      <c r="M542">
        <f t="shared" si="1473"/>
        <v>-13</v>
      </c>
      <c r="N542">
        <f t="shared" si="1288"/>
        <v>2456630.65625</v>
      </c>
      <c r="O542">
        <f t="shared" si="1289"/>
        <v>7.9272234243593946E-4</v>
      </c>
      <c r="P542">
        <f t="shared" si="1290"/>
        <v>2456630.6570427222</v>
      </c>
      <c r="Q542">
        <f t="shared" si="1291"/>
        <v>0.13923770137500938</v>
      </c>
      <c r="R542">
        <f t="shared" si="1292"/>
        <v>239.82880355094562</v>
      </c>
      <c r="S542">
        <f t="shared" si="1293"/>
        <v>339.02483356019366</v>
      </c>
      <c r="T542">
        <f t="shared" si="1294"/>
        <v>4.1858022630826692</v>
      </c>
      <c r="U542">
        <f t="shared" si="1295"/>
        <v>5.9170995916511488</v>
      </c>
      <c r="V542">
        <f t="shared" si="1296"/>
        <v>215.7355137871366</v>
      </c>
      <c r="W542">
        <f t="shared" si="1297"/>
        <v>3.765295029067155</v>
      </c>
      <c r="X542">
        <f t="shared" si="1298"/>
        <v>253.13032329269572</v>
      </c>
      <c r="Y542">
        <f t="shared" si="1299"/>
        <v>4.4179575780952343</v>
      </c>
      <c r="Z542">
        <f t="shared" si="1300"/>
        <v>329.95097368403185</v>
      </c>
      <c r="AA542">
        <f t="shared" si="1301"/>
        <v>5.7587308609475203</v>
      </c>
      <c r="AB542">
        <f t="shared" si="1302"/>
        <v>-8845.1080934184265</v>
      </c>
      <c r="AC542">
        <f t="shared" si="1303"/>
        <v>-85.997448694665252</v>
      </c>
      <c r="AD542">
        <f t="shared" si="1304"/>
        <v>-2366.6225220889346</v>
      </c>
      <c r="AE542">
        <f t="shared" si="1305"/>
        <v>55.876332361932221</v>
      </c>
      <c r="AF542">
        <f t="shared" si="1306"/>
        <v>-250.96192521577206</v>
      </c>
      <c r="AG542">
        <f t="shared" si="1307"/>
        <v>-387.5271144216494</v>
      </c>
      <c r="AH542">
        <f t="shared" si="1308"/>
        <v>-11880.340771477517</v>
      </c>
      <c r="AI542">
        <f t="shared" si="1309"/>
        <v>-3.3000946587437547</v>
      </c>
      <c r="AJ542">
        <f t="shared" si="1310"/>
        <v>236.52870889220188</v>
      </c>
      <c r="AK542">
        <f t="shared" si="1311"/>
        <v>4.1282047456601125</v>
      </c>
      <c r="AL542">
        <f t="shared" si="1312"/>
        <v>236</v>
      </c>
      <c r="AM542">
        <f t="shared" si="1313"/>
        <v>31</v>
      </c>
      <c r="AN542">
        <f t="shared" si="1314"/>
        <v>43</v>
      </c>
      <c r="AP542">
        <f t="shared" si="1315"/>
        <v>1.7245378660570894</v>
      </c>
      <c r="AQ542">
        <f t="shared" si="1316"/>
        <v>3.0098863838013169E-2</v>
      </c>
      <c r="AR542" t="str">
        <f t="shared" si="1317"/>
        <v>POSITIF</v>
      </c>
      <c r="AS542">
        <f t="shared" si="1318"/>
        <v>1</v>
      </c>
      <c r="AT542">
        <f t="shared" si="1319"/>
        <v>43</v>
      </c>
      <c r="AU542">
        <f t="shared" si="1320"/>
        <v>28</v>
      </c>
      <c r="AV542">
        <f t="shared" si="1321"/>
        <v>1.0183170366715268</v>
      </c>
      <c r="AW542" s="4">
        <f t="shared" si="1322"/>
        <v>4.2429876527980283E-2</v>
      </c>
      <c r="AX542">
        <f t="shared" si="1323"/>
        <v>1.7772985119069981E-2</v>
      </c>
      <c r="AY542">
        <f t="shared" si="1324"/>
        <v>0.27747074049156606</v>
      </c>
      <c r="AZ542" s="4">
        <f t="shared" si="1325"/>
        <v>1.1561280853815253E-2</v>
      </c>
      <c r="BA542">
        <f t="shared" si="1326"/>
        <v>358878.13718518137</v>
      </c>
      <c r="BB542" t="s">
        <v>191</v>
      </c>
      <c r="BC542">
        <f t="shared" si="1327"/>
        <v>1.6702752016542251E-2</v>
      </c>
      <c r="BD542">
        <f t="shared" si="1328"/>
        <v>215.73983301154252</v>
      </c>
      <c r="BE542">
        <f t="shared" si="1329"/>
        <v>23.437480439260909</v>
      </c>
      <c r="BF542">
        <f t="shared" si="1330"/>
        <v>-2.2060655297947663E-3</v>
      </c>
      <c r="BG542">
        <f t="shared" si="1331"/>
        <v>23.435274373731115</v>
      </c>
      <c r="BH542" s="19">
        <f t="shared" si="1332"/>
        <v>0.13923770137500938</v>
      </c>
      <c r="BI542">
        <f t="shared" si="1333"/>
        <v>8.6251125305270158</v>
      </c>
      <c r="BJ542">
        <f t="shared" si="1334"/>
        <v>16.046112530527015</v>
      </c>
      <c r="BK542">
        <f t="shared" si="1335"/>
        <v>1.1523083459941308</v>
      </c>
      <c r="BL542">
        <f t="shared" si="1336"/>
        <v>2.0111574635807594E-2</v>
      </c>
      <c r="BM542">
        <f t="shared" si="1337"/>
        <v>239.5393796119111</v>
      </c>
      <c r="BN542">
        <f t="shared" si="1338"/>
        <v>15.969291974127406</v>
      </c>
      <c r="BO542">
        <f t="shared" si="1339"/>
        <v>15</v>
      </c>
      <c r="BP542">
        <f t="shared" si="1340"/>
        <v>58</v>
      </c>
      <c r="BQ542">
        <f t="shared" si="1341"/>
        <v>9</v>
      </c>
      <c r="BR542">
        <f t="shared" si="1342"/>
        <v>-17.697707315395903</v>
      </c>
      <c r="BS542" t="str">
        <f t="shared" si="1343"/>
        <v>NEGATIF</v>
      </c>
      <c r="BT542">
        <f t="shared" si="1279"/>
        <v>-0.30888326270794503</v>
      </c>
      <c r="BU542">
        <f t="shared" si="1280"/>
        <v>17</v>
      </c>
      <c r="BV542">
        <f t="shared" si="1281"/>
        <v>-2082</v>
      </c>
      <c r="BW542">
        <f t="shared" si="1282"/>
        <v>8</v>
      </c>
      <c r="BX542" t="str">
        <f t="shared" si="1283"/>
        <v>NEGATIF</v>
      </c>
      <c r="BY542">
        <f t="shared" si="1344"/>
        <v>2.6251722033469935</v>
      </c>
      <c r="BZ542">
        <f t="shared" si="1345"/>
        <v>182.62517220334701</v>
      </c>
      <c r="CA542">
        <f t="shared" si="1346"/>
        <v>65.273308926140601</v>
      </c>
      <c r="CB542" t="str">
        <f t="shared" si="1347"/>
        <v>POSITIF</v>
      </c>
      <c r="CC542">
        <f t="shared" si="1348"/>
        <v>65</v>
      </c>
      <c r="CD542">
        <f t="shared" si="1349"/>
        <v>16</v>
      </c>
      <c r="CE542">
        <f t="shared" si="1350"/>
        <v>23</v>
      </c>
      <c r="CG542">
        <f t="shared" si="1351"/>
        <v>4.1807508624124257</v>
      </c>
      <c r="CH542">
        <f t="shared" si="1352"/>
        <v>0.4090226989298601</v>
      </c>
      <c r="CI542">
        <f t="shared" si="1353"/>
        <v>0.40906120203686974</v>
      </c>
    </row>
    <row r="543" spans="1:87">
      <c r="A543">
        <f t="shared" ref="A543:F543" si="1474">A249</f>
        <v>7.0027777777777782</v>
      </c>
      <c r="B543">
        <f t="shared" si="1474"/>
        <v>111.315</v>
      </c>
      <c r="C543">
        <f t="shared" si="1474"/>
        <v>7</v>
      </c>
      <c r="D543">
        <f t="shared" si="1474"/>
        <v>2013</v>
      </c>
      <c r="E543">
        <f t="shared" si="1474"/>
        <v>12</v>
      </c>
      <c r="F543">
        <f t="shared" si="1474"/>
        <v>4</v>
      </c>
      <c r="G543">
        <f t="shared" si="1285"/>
        <v>0.12222152900771403</v>
      </c>
      <c r="H543">
        <f t="shared" ref="H543:J543" si="1475">H249</f>
        <v>11</v>
      </c>
      <c r="I543">
        <f t="shared" si="1475"/>
        <v>0</v>
      </c>
      <c r="J543">
        <f t="shared" si="1475"/>
        <v>11</v>
      </c>
      <c r="L543">
        <f t="shared" ref="L543:M543" si="1476">L249</f>
        <v>20</v>
      </c>
      <c r="M543">
        <f t="shared" si="1476"/>
        <v>-13</v>
      </c>
      <c r="N543">
        <f t="shared" si="1288"/>
        <v>2456630.666666667</v>
      </c>
      <c r="O543">
        <f t="shared" si="1289"/>
        <v>7.9272234243593946E-4</v>
      </c>
      <c r="P543">
        <f t="shared" si="1290"/>
        <v>2456630.6674593892</v>
      </c>
      <c r="Q543">
        <f t="shared" si="1291"/>
        <v>0.1392379865678082</v>
      </c>
      <c r="R543">
        <f t="shared" si="1292"/>
        <v>239.82880355094562</v>
      </c>
      <c r="S543">
        <f t="shared" si="1293"/>
        <v>339.1609272355272</v>
      </c>
      <c r="T543">
        <f t="shared" si="1294"/>
        <v>4.1858022630826692</v>
      </c>
      <c r="U543">
        <f t="shared" si="1295"/>
        <v>5.919474874376859</v>
      </c>
      <c r="V543">
        <f t="shared" si="1296"/>
        <v>215.7349621837663</v>
      </c>
      <c r="W543">
        <f t="shared" si="1297"/>
        <v>3.7652854017721782</v>
      </c>
      <c r="X543">
        <f t="shared" si="1298"/>
        <v>253.14059045276645</v>
      </c>
      <c r="Y543">
        <f t="shared" si="1299"/>
        <v>4.4181367738432975</v>
      </c>
      <c r="Z543">
        <f t="shared" si="1300"/>
        <v>329.96124035385583</v>
      </c>
      <c r="AA543">
        <f t="shared" si="1301"/>
        <v>5.758910048139164</v>
      </c>
      <c r="AB543">
        <f t="shared" si="1302"/>
        <v>-8794.8723350967775</v>
      </c>
      <c r="AC543">
        <f t="shared" si="1303"/>
        <v>-86.924297983711469</v>
      </c>
      <c r="AD543">
        <f t="shared" si="1304"/>
        <v>-2368.7206374575062</v>
      </c>
      <c r="AE543">
        <f t="shared" si="1305"/>
        <v>62.707368160033624</v>
      </c>
      <c r="AF543">
        <f t="shared" si="1306"/>
        <v>-252.01241659190785</v>
      </c>
      <c r="AG543">
        <f t="shared" si="1307"/>
        <v>-400.23149161411254</v>
      </c>
      <c r="AH543">
        <f t="shared" si="1308"/>
        <v>-11840.053810583982</v>
      </c>
      <c r="AI543">
        <f t="shared" si="1309"/>
        <v>-3.2889038362733283</v>
      </c>
      <c r="AJ543">
        <f t="shared" si="1310"/>
        <v>236.53989971467229</v>
      </c>
      <c r="AK543">
        <f t="shared" si="1311"/>
        <v>4.1284000623582271</v>
      </c>
      <c r="AL543">
        <f t="shared" si="1312"/>
        <v>236</v>
      </c>
      <c r="AM543">
        <f t="shared" si="1313"/>
        <v>32</v>
      </c>
      <c r="AN543">
        <f t="shared" si="1314"/>
        <v>23</v>
      </c>
      <c r="AP543">
        <f t="shared" si="1315"/>
        <v>1.7182141952546073</v>
      </c>
      <c r="AQ543">
        <f t="shared" si="1316"/>
        <v>2.9988494961697625E-2</v>
      </c>
      <c r="AR543" t="str">
        <f t="shared" si="1317"/>
        <v>POSITIF</v>
      </c>
      <c r="AS543">
        <f t="shared" si="1318"/>
        <v>1</v>
      </c>
      <c r="AT543">
        <f t="shared" si="1319"/>
        <v>43</v>
      </c>
      <c r="AU543">
        <f t="shared" si="1320"/>
        <v>5</v>
      </c>
      <c r="AV543">
        <f t="shared" si="1321"/>
        <v>1.0183672881663071</v>
      </c>
      <c r="AW543" s="4">
        <f t="shared" si="1322"/>
        <v>4.2431970340262797E-2</v>
      </c>
      <c r="AX543">
        <f t="shared" si="1323"/>
        <v>1.7773862173107946E-2</v>
      </c>
      <c r="AY543">
        <f t="shared" si="1324"/>
        <v>0.27748443166994308</v>
      </c>
      <c r="AZ543" s="4">
        <f t="shared" si="1325"/>
        <v>1.1561851319580962E-2</v>
      </c>
      <c r="BA543">
        <f t="shared" si="1326"/>
        <v>358860.43015149218</v>
      </c>
      <c r="BB543" t="s">
        <v>191</v>
      </c>
      <c r="BC543">
        <f t="shared" si="1327"/>
        <v>1.6702752004564152E-2</v>
      </c>
      <c r="BD543">
        <f t="shared" si="1328"/>
        <v>215.73928140980925</v>
      </c>
      <c r="BE543">
        <f t="shared" si="1329"/>
        <v>23.437480435552214</v>
      </c>
      <c r="BF543">
        <f t="shared" si="1330"/>
        <v>-2.2061114077816953E-3</v>
      </c>
      <c r="BG543">
        <f t="shared" si="1331"/>
        <v>23.435274324144434</v>
      </c>
      <c r="BH543" s="19">
        <f t="shared" si="1332"/>
        <v>0.1392379865678082</v>
      </c>
      <c r="BI543">
        <f t="shared" si="1333"/>
        <v>8.8757970197436702</v>
      </c>
      <c r="BJ543">
        <f t="shared" si="1334"/>
        <v>16.296797019743671</v>
      </c>
      <c r="BK543">
        <f t="shared" si="1335"/>
        <v>4.9025406648827907</v>
      </c>
      <c r="BL543">
        <f t="shared" si="1336"/>
        <v>8.5565476315116643E-2</v>
      </c>
      <c r="BM543">
        <f t="shared" si="1337"/>
        <v>239.54941463127227</v>
      </c>
      <c r="BN543">
        <f t="shared" si="1338"/>
        <v>15.969960975418152</v>
      </c>
      <c r="BO543">
        <f t="shared" si="1339"/>
        <v>15</v>
      </c>
      <c r="BP543">
        <f t="shared" si="1340"/>
        <v>58</v>
      </c>
      <c r="BQ543">
        <f t="shared" si="1341"/>
        <v>11</v>
      </c>
      <c r="BR543">
        <f t="shared" si="1342"/>
        <v>-17.706436216966392</v>
      </c>
      <c r="BS543" t="str">
        <f t="shared" si="1343"/>
        <v>NEGATIF</v>
      </c>
      <c r="BT543">
        <f t="shared" si="1279"/>
        <v>-0.30903561078043257</v>
      </c>
      <c r="BU543">
        <f t="shared" si="1280"/>
        <v>17</v>
      </c>
      <c r="BV543">
        <f t="shared" si="1281"/>
        <v>-2083</v>
      </c>
      <c r="BW543">
        <f t="shared" si="1282"/>
        <v>36</v>
      </c>
      <c r="BX543" t="str">
        <f t="shared" si="1283"/>
        <v>NEGATIF</v>
      </c>
      <c r="BY543">
        <f t="shared" si="1344"/>
        <v>11.031944852075981</v>
      </c>
      <c r="BZ543">
        <f t="shared" si="1345"/>
        <v>191.03194485207598</v>
      </c>
      <c r="CA543">
        <f t="shared" si="1346"/>
        <v>64.820829974775052</v>
      </c>
      <c r="CB543" t="str">
        <f t="shared" si="1347"/>
        <v>POSITIF</v>
      </c>
      <c r="CC543">
        <f t="shared" si="1348"/>
        <v>64</v>
      </c>
      <c r="CD543">
        <f t="shared" si="1349"/>
        <v>49</v>
      </c>
      <c r="CE543">
        <f t="shared" si="1350"/>
        <v>14</v>
      </c>
      <c r="CG543">
        <f t="shared" si="1351"/>
        <v>4.1809260065407789</v>
      </c>
      <c r="CH543">
        <f t="shared" si="1352"/>
        <v>0.40902269806440922</v>
      </c>
      <c r="CI543">
        <f t="shared" si="1353"/>
        <v>0.4090612019721408</v>
      </c>
    </row>
    <row r="544" spans="1:87">
      <c r="A544">
        <f t="shared" ref="A544:F544" si="1477">A250</f>
        <v>7.0027777777777782</v>
      </c>
      <c r="B544">
        <f t="shared" si="1477"/>
        <v>111.315</v>
      </c>
      <c r="C544">
        <f t="shared" si="1477"/>
        <v>7</v>
      </c>
      <c r="D544">
        <f t="shared" si="1477"/>
        <v>2013</v>
      </c>
      <c r="E544">
        <f t="shared" si="1477"/>
        <v>12</v>
      </c>
      <c r="F544">
        <f t="shared" si="1477"/>
        <v>4</v>
      </c>
      <c r="G544">
        <f t="shared" si="1285"/>
        <v>0.12222152900771403</v>
      </c>
      <c r="H544">
        <f t="shared" ref="H544:J544" si="1478">H250</f>
        <v>11</v>
      </c>
      <c r="I544">
        <f t="shared" si="1478"/>
        <v>15</v>
      </c>
      <c r="J544">
        <f t="shared" si="1478"/>
        <v>11.25</v>
      </c>
      <c r="L544">
        <f t="shared" ref="L544:M544" si="1479">L250</f>
        <v>20</v>
      </c>
      <c r="M544">
        <f t="shared" si="1479"/>
        <v>-13</v>
      </c>
      <c r="N544">
        <f t="shared" si="1288"/>
        <v>2456630.6770833335</v>
      </c>
      <c r="O544">
        <f t="shared" si="1289"/>
        <v>7.9272234243593946E-4</v>
      </c>
      <c r="P544">
        <f t="shared" si="1290"/>
        <v>2456630.6778760557</v>
      </c>
      <c r="Q544">
        <f t="shared" si="1291"/>
        <v>0.13923827176059428</v>
      </c>
      <c r="R544">
        <f t="shared" si="1292"/>
        <v>239.82880355094562</v>
      </c>
      <c r="S544">
        <f t="shared" si="1293"/>
        <v>339.29702090479259</v>
      </c>
      <c r="T544">
        <f t="shared" si="1294"/>
        <v>4.1858022630826692</v>
      </c>
      <c r="U544">
        <f t="shared" si="1295"/>
        <v>5.9218501569966602</v>
      </c>
      <c r="V544">
        <f t="shared" si="1296"/>
        <v>215.73441058042067</v>
      </c>
      <c r="W544">
        <f t="shared" si="1297"/>
        <v>3.7652757744776317</v>
      </c>
      <c r="X544">
        <f t="shared" si="1298"/>
        <v>253.15085761237788</v>
      </c>
      <c r="Y544">
        <f t="shared" si="1299"/>
        <v>4.4183159695833449</v>
      </c>
      <c r="Z544">
        <f t="shared" si="1300"/>
        <v>329.97150702322142</v>
      </c>
      <c r="AA544">
        <f t="shared" si="1301"/>
        <v>5.7590892353228069</v>
      </c>
      <c r="AB544">
        <f t="shared" si="1302"/>
        <v>-8744.5911383309231</v>
      </c>
      <c r="AC544">
        <f t="shared" si="1303"/>
        <v>-87.84198422439637</v>
      </c>
      <c r="AD544">
        <f t="shared" si="1304"/>
        <v>-2369.8199971685917</v>
      </c>
      <c r="AE544">
        <f t="shared" si="1305"/>
        <v>69.531794072285081</v>
      </c>
      <c r="AF544">
        <f t="shared" si="1306"/>
        <v>-253.06434507092479</v>
      </c>
      <c r="AG544">
        <f t="shared" si="1307"/>
        <v>-412.93323048221589</v>
      </c>
      <c r="AH544">
        <f t="shared" si="1308"/>
        <v>-11798.718901204767</v>
      </c>
      <c r="AI544">
        <f t="shared" si="1309"/>
        <v>-3.2774219170013241</v>
      </c>
      <c r="AJ544">
        <f t="shared" si="1310"/>
        <v>236.55138163394429</v>
      </c>
      <c r="AK544">
        <f t="shared" si="1311"/>
        <v>4.1286004596539714</v>
      </c>
      <c r="AL544">
        <f t="shared" si="1312"/>
        <v>236</v>
      </c>
      <c r="AM544">
        <f t="shared" si="1313"/>
        <v>33</v>
      </c>
      <c r="AN544">
        <f t="shared" si="1314"/>
        <v>4</v>
      </c>
      <c r="AP544">
        <f t="shared" si="1315"/>
        <v>1.7219516364038367</v>
      </c>
      <c r="AQ544">
        <f t="shared" si="1316"/>
        <v>3.00537256153512E-2</v>
      </c>
      <c r="AR544" t="str">
        <f t="shared" si="1317"/>
        <v>POSITIF</v>
      </c>
      <c r="AS544">
        <f t="shared" si="1318"/>
        <v>1</v>
      </c>
      <c r="AT544">
        <f t="shared" si="1319"/>
        <v>43</v>
      </c>
      <c r="AU544">
        <f t="shared" si="1320"/>
        <v>19</v>
      </c>
      <c r="AV544">
        <f t="shared" si="1321"/>
        <v>1.0184171455366913</v>
      </c>
      <c r="AW544" s="4">
        <f t="shared" si="1322"/>
        <v>4.2434047730695472E-2</v>
      </c>
      <c r="AX544">
        <f t="shared" si="1323"/>
        <v>1.7774732348377537E-2</v>
      </c>
      <c r="AY544">
        <f t="shared" si="1324"/>
        <v>0.27749801546768915</v>
      </c>
      <c r="AZ544" s="4">
        <f t="shared" si="1325"/>
        <v>1.1562417311153714E-2</v>
      </c>
      <c r="BA544">
        <f t="shared" si="1326"/>
        <v>358842.86372175976</v>
      </c>
      <c r="BB544" t="s">
        <v>191</v>
      </c>
      <c r="BC544">
        <f t="shared" si="1327"/>
        <v>1.6702751992586057E-2</v>
      </c>
      <c r="BD544">
        <f t="shared" si="1328"/>
        <v>215.7387298081006</v>
      </c>
      <c r="BE544">
        <f t="shared" si="1329"/>
        <v>23.437480431843518</v>
      </c>
      <c r="BF544">
        <f t="shared" si="1330"/>
        <v>-2.2061572686585306E-3</v>
      </c>
      <c r="BG544">
        <f t="shared" si="1331"/>
        <v>23.435274274574859</v>
      </c>
      <c r="BH544" s="19">
        <f t="shared" si="1332"/>
        <v>0.13923827176059428</v>
      </c>
      <c r="BI544">
        <f t="shared" si="1333"/>
        <v>9.1264814977534119</v>
      </c>
      <c r="BJ544">
        <f t="shared" si="1334"/>
        <v>16.547481497753413</v>
      </c>
      <c r="BK544">
        <f t="shared" si="1335"/>
        <v>8.6525116509918742</v>
      </c>
      <c r="BL544">
        <f t="shared" si="1336"/>
        <v>0.15101481687697868</v>
      </c>
      <c r="BM544">
        <f t="shared" si="1337"/>
        <v>239.55971081530933</v>
      </c>
      <c r="BN544">
        <f t="shared" si="1338"/>
        <v>15.970647387687288</v>
      </c>
      <c r="BO544">
        <f t="shared" si="1339"/>
        <v>15</v>
      </c>
      <c r="BP544">
        <f t="shared" si="1340"/>
        <v>58</v>
      </c>
      <c r="BQ544">
        <f t="shared" si="1341"/>
        <v>14</v>
      </c>
      <c r="BR544">
        <f t="shared" si="1342"/>
        <v>-17.705440444313716</v>
      </c>
      <c r="BS544" t="str">
        <f t="shared" si="1343"/>
        <v>NEGATIF</v>
      </c>
      <c r="BT544">
        <f t="shared" si="1279"/>
        <v>-0.3090182312690421</v>
      </c>
      <c r="BU544">
        <f t="shared" si="1280"/>
        <v>17</v>
      </c>
      <c r="BV544">
        <f t="shared" si="1281"/>
        <v>-2083</v>
      </c>
      <c r="BW544">
        <f t="shared" si="1282"/>
        <v>40</v>
      </c>
      <c r="BX544" t="str">
        <f t="shared" si="1283"/>
        <v>NEGATIF</v>
      </c>
      <c r="BY544">
        <f t="shared" si="1344"/>
        <v>18.980643062720752</v>
      </c>
      <c r="BZ544">
        <f t="shared" si="1345"/>
        <v>198.98064306272076</v>
      </c>
      <c r="CA544">
        <f t="shared" si="1346"/>
        <v>63.855695310151141</v>
      </c>
      <c r="CB544" t="str">
        <f t="shared" si="1347"/>
        <v>POSITIF</v>
      </c>
      <c r="CC544">
        <f t="shared" si="1348"/>
        <v>63</v>
      </c>
      <c r="CD544">
        <f t="shared" si="1349"/>
        <v>51</v>
      </c>
      <c r="CE544">
        <f t="shared" si="1350"/>
        <v>20</v>
      </c>
      <c r="CG544">
        <f t="shared" si="1351"/>
        <v>4.1811057088526171</v>
      </c>
      <c r="CH544">
        <f t="shared" si="1352"/>
        <v>0.40902269719925693</v>
      </c>
      <c r="CI544">
        <f t="shared" si="1353"/>
        <v>0.40906120190741185</v>
      </c>
    </row>
    <row r="545" spans="1:87">
      <c r="A545">
        <f t="shared" ref="A545:F545" si="1480">A251</f>
        <v>7.0027777777777782</v>
      </c>
      <c r="B545">
        <f t="shared" si="1480"/>
        <v>111.315</v>
      </c>
      <c r="C545">
        <f t="shared" si="1480"/>
        <v>7</v>
      </c>
      <c r="D545">
        <f t="shared" si="1480"/>
        <v>2013</v>
      </c>
      <c r="E545">
        <f t="shared" si="1480"/>
        <v>12</v>
      </c>
      <c r="F545">
        <f t="shared" si="1480"/>
        <v>4</v>
      </c>
      <c r="G545">
        <f t="shared" si="1285"/>
        <v>0.12222152900771403</v>
      </c>
      <c r="H545">
        <f t="shared" ref="H545:J545" si="1481">H251</f>
        <v>11</v>
      </c>
      <c r="I545">
        <f t="shared" si="1481"/>
        <v>30</v>
      </c>
      <c r="J545">
        <f t="shared" si="1481"/>
        <v>11.5</v>
      </c>
      <c r="L545">
        <f t="shared" ref="L545:M545" si="1482">L251</f>
        <v>20</v>
      </c>
      <c r="M545">
        <f t="shared" si="1482"/>
        <v>-13</v>
      </c>
      <c r="N545">
        <f t="shared" si="1288"/>
        <v>2456630.6875</v>
      </c>
      <c r="O545">
        <f t="shared" si="1289"/>
        <v>7.9272234243593946E-4</v>
      </c>
      <c r="P545">
        <f t="shared" si="1290"/>
        <v>2456630.6882927222</v>
      </c>
      <c r="Q545">
        <f t="shared" si="1291"/>
        <v>0.13923855695338036</v>
      </c>
      <c r="R545">
        <f t="shared" si="1292"/>
        <v>239.82880355094562</v>
      </c>
      <c r="S545">
        <f t="shared" si="1293"/>
        <v>339.43311457405798</v>
      </c>
      <c r="T545">
        <f t="shared" si="1294"/>
        <v>4.1858022630826692</v>
      </c>
      <c r="U545">
        <f t="shared" si="1295"/>
        <v>5.9242254396164622</v>
      </c>
      <c r="V545">
        <f t="shared" si="1296"/>
        <v>215.73385897707499</v>
      </c>
      <c r="W545">
        <f t="shared" si="1297"/>
        <v>3.7652661471830848</v>
      </c>
      <c r="X545">
        <f t="shared" si="1298"/>
        <v>253.16112477199022</v>
      </c>
      <c r="Y545">
        <f t="shared" si="1299"/>
        <v>4.4184951653234084</v>
      </c>
      <c r="Z545">
        <f t="shared" si="1300"/>
        <v>329.98177369258792</v>
      </c>
      <c r="AA545">
        <f t="shared" si="1301"/>
        <v>5.7592684225064659</v>
      </c>
      <c r="AB545">
        <f t="shared" si="1302"/>
        <v>-8694.2647845666943</v>
      </c>
      <c r="AC545">
        <f t="shared" si="1303"/>
        <v>-88.750410721818085</v>
      </c>
      <c r="AD545">
        <f t="shared" si="1304"/>
        <v>-2369.9201378005196</v>
      </c>
      <c r="AE545">
        <f t="shared" si="1305"/>
        <v>76.348891085536621</v>
      </c>
      <c r="AF545">
        <f t="shared" si="1306"/>
        <v>-254.11768338090243</v>
      </c>
      <c r="AG545">
        <f t="shared" si="1307"/>
        <v>-425.6322351811308</v>
      </c>
      <c r="AH545">
        <f t="shared" si="1308"/>
        <v>-11756.336360565529</v>
      </c>
      <c r="AI545">
        <f t="shared" si="1309"/>
        <v>-3.2656489890459803</v>
      </c>
      <c r="AJ545">
        <f t="shared" si="1310"/>
        <v>236.56315456189964</v>
      </c>
      <c r="AK545">
        <f t="shared" si="1311"/>
        <v>4.1288059360093925</v>
      </c>
      <c r="AL545">
        <f t="shared" si="1312"/>
        <v>236</v>
      </c>
      <c r="AM545">
        <f t="shared" si="1313"/>
        <v>33</v>
      </c>
      <c r="AN545">
        <f t="shared" si="1314"/>
        <v>47</v>
      </c>
      <c r="AP545">
        <f t="shared" si="1315"/>
        <v>1.7279727505833098</v>
      </c>
      <c r="AQ545">
        <f t="shared" si="1316"/>
        <v>3.0158813882421521E-2</v>
      </c>
      <c r="AR545" t="str">
        <f t="shared" si="1317"/>
        <v>POSITIF</v>
      </c>
      <c r="AS545">
        <f t="shared" si="1318"/>
        <v>1</v>
      </c>
      <c r="AT545">
        <f t="shared" si="1319"/>
        <v>43</v>
      </c>
      <c r="AU545">
        <f t="shared" si="1320"/>
        <v>40</v>
      </c>
      <c r="AV545">
        <f t="shared" si="1321"/>
        <v>1.0184666083554004</v>
      </c>
      <c r="AW545" s="4">
        <f t="shared" si="1322"/>
        <v>4.2436108681475015E-2</v>
      </c>
      <c r="AX545">
        <f t="shared" si="1323"/>
        <v>1.7775595637421326E-2</v>
      </c>
      <c r="AY545">
        <f t="shared" si="1324"/>
        <v>0.27751149176839501</v>
      </c>
      <c r="AZ545" s="4">
        <f t="shared" si="1325"/>
        <v>1.1562978823683125E-2</v>
      </c>
      <c r="BA545">
        <f t="shared" si="1326"/>
        <v>358825.43800546235</v>
      </c>
      <c r="BB545" t="s">
        <v>191</v>
      </c>
      <c r="BC545">
        <f t="shared" si="1327"/>
        <v>1.6702751980607958E-2</v>
      </c>
      <c r="BD545">
        <f t="shared" si="1328"/>
        <v>215.73817820639195</v>
      </c>
      <c r="BE545">
        <f t="shared" si="1329"/>
        <v>23.437480428134823</v>
      </c>
      <c r="BF545">
        <f t="shared" si="1330"/>
        <v>-2.2062031124232793E-3</v>
      </c>
      <c r="BG545">
        <f t="shared" si="1331"/>
        <v>23.4352742250224</v>
      </c>
      <c r="BH545" s="19">
        <f t="shared" si="1332"/>
        <v>0.13923855695338036</v>
      </c>
      <c r="BI545">
        <f t="shared" si="1333"/>
        <v>9.37716597574763</v>
      </c>
      <c r="BJ545">
        <f t="shared" si="1334"/>
        <v>16.798165975747629</v>
      </c>
      <c r="BK545">
        <f t="shared" si="1335"/>
        <v>12.402221541000005</v>
      </c>
      <c r="BL545">
        <f t="shared" si="1336"/>
        <v>0.21645960045221499</v>
      </c>
      <c r="BM545">
        <f t="shared" si="1337"/>
        <v>239.57026809521443</v>
      </c>
      <c r="BN545">
        <f t="shared" si="1338"/>
        <v>15.971351206347629</v>
      </c>
      <c r="BO545">
        <f t="shared" si="1339"/>
        <v>15</v>
      </c>
      <c r="BP545">
        <f t="shared" si="1340"/>
        <v>58</v>
      </c>
      <c r="BQ545">
        <f t="shared" si="1341"/>
        <v>16</v>
      </c>
      <c r="BR545">
        <f t="shared" si="1342"/>
        <v>-17.702288274728552</v>
      </c>
      <c r="BS545" t="str">
        <f t="shared" si="1343"/>
        <v>NEGATIF</v>
      </c>
      <c r="BT545">
        <f t="shared" si="1279"/>
        <v>-0.30896321553119976</v>
      </c>
      <c r="BU545">
        <f t="shared" si="1280"/>
        <v>17</v>
      </c>
      <c r="BV545">
        <f t="shared" si="1281"/>
        <v>-2083</v>
      </c>
      <c r="BW545">
        <f t="shared" si="1282"/>
        <v>51</v>
      </c>
      <c r="BX545" t="str">
        <f t="shared" si="1283"/>
        <v>NEGATIF</v>
      </c>
      <c r="BY545">
        <f t="shared" si="1344"/>
        <v>26.231271978895304</v>
      </c>
      <c r="BZ545">
        <f t="shared" si="1345"/>
        <v>206.23127197889531</v>
      </c>
      <c r="CA545">
        <f t="shared" si="1346"/>
        <v>62.425043065341278</v>
      </c>
      <c r="CB545" t="str">
        <f t="shared" si="1347"/>
        <v>POSITIF</v>
      </c>
      <c r="CC545">
        <f t="shared" si="1348"/>
        <v>62</v>
      </c>
      <c r="CD545">
        <f t="shared" si="1349"/>
        <v>25</v>
      </c>
      <c r="CE545">
        <f t="shared" si="1350"/>
        <v>30</v>
      </c>
      <c r="CG545">
        <f t="shared" si="1351"/>
        <v>4.1812899681470164</v>
      </c>
      <c r="CH545">
        <f t="shared" si="1352"/>
        <v>0.40902269633440336</v>
      </c>
      <c r="CI545">
        <f t="shared" si="1353"/>
        <v>0.40906120184268291</v>
      </c>
    </row>
    <row r="546" spans="1:87">
      <c r="A546">
        <f t="shared" ref="A546:F546" si="1483">A252</f>
        <v>7.0027777777777782</v>
      </c>
      <c r="B546">
        <f t="shared" si="1483"/>
        <v>111.315</v>
      </c>
      <c r="C546">
        <f t="shared" si="1483"/>
        <v>7</v>
      </c>
      <c r="D546">
        <f t="shared" si="1483"/>
        <v>2013</v>
      </c>
      <c r="E546">
        <f t="shared" si="1483"/>
        <v>12</v>
      </c>
      <c r="F546">
        <f t="shared" si="1483"/>
        <v>4</v>
      </c>
      <c r="G546">
        <f t="shared" si="1285"/>
        <v>0.12222152900771403</v>
      </c>
      <c r="H546">
        <f t="shared" ref="H546:J546" si="1484">H252</f>
        <v>11</v>
      </c>
      <c r="I546">
        <f t="shared" si="1484"/>
        <v>45</v>
      </c>
      <c r="J546">
        <f t="shared" si="1484"/>
        <v>11.75</v>
      </c>
      <c r="L546">
        <f t="shared" ref="L546:M546" si="1485">L252</f>
        <v>20</v>
      </c>
      <c r="M546">
        <f t="shared" si="1485"/>
        <v>-13</v>
      </c>
      <c r="N546">
        <f t="shared" si="1288"/>
        <v>2456630.697916667</v>
      </c>
      <c r="O546">
        <f t="shared" si="1289"/>
        <v>7.9272234243593946E-4</v>
      </c>
      <c r="P546">
        <f t="shared" si="1290"/>
        <v>2456630.6987093892</v>
      </c>
      <c r="Q546">
        <f t="shared" si="1291"/>
        <v>0.13923884214617918</v>
      </c>
      <c r="R546">
        <f t="shared" si="1292"/>
        <v>239.82880355094562</v>
      </c>
      <c r="S546">
        <f t="shared" si="1293"/>
        <v>339.56920824939152</v>
      </c>
      <c r="T546">
        <f t="shared" si="1294"/>
        <v>4.1858022630826692</v>
      </c>
      <c r="U546">
        <f t="shared" si="1295"/>
        <v>5.9266007223421724</v>
      </c>
      <c r="V546">
        <f t="shared" si="1296"/>
        <v>215.73330737370469</v>
      </c>
      <c r="W546">
        <f t="shared" si="1297"/>
        <v>3.7652565198881081</v>
      </c>
      <c r="X546">
        <f t="shared" si="1298"/>
        <v>253.17139193206094</v>
      </c>
      <c r="Y546">
        <f t="shared" si="1299"/>
        <v>4.4186743610714716</v>
      </c>
      <c r="Z546">
        <f t="shared" si="1300"/>
        <v>329.9920403624119</v>
      </c>
      <c r="AA546">
        <f t="shared" si="1301"/>
        <v>5.7594476096981095</v>
      </c>
      <c r="AB546">
        <f t="shared" si="1302"/>
        <v>-8643.8935554967029</v>
      </c>
      <c r="AC546">
        <f t="shared" si="1303"/>
        <v>-89.649481755280149</v>
      </c>
      <c r="AD546">
        <f t="shared" si="1304"/>
        <v>-2369.0210170670621</v>
      </c>
      <c r="AE546">
        <f t="shared" si="1305"/>
        <v>83.157940956010293</v>
      </c>
      <c r="AF546">
        <f t="shared" si="1306"/>
        <v>-255.17240421334895</v>
      </c>
      <c r="AG546">
        <f t="shared" si="1307"/>
        <v>-438.32840988362341</v>
      </c>
      <c r="AH546">
        <f t="shared" si="1308"/>
        <v>-11712.906927460004</v>
      </c>
      <c r="AI546">
        <f t="shared" si="1309"/>
        <v>-3.2535852576277788</v>
      </c>
      <c r="AJ546">
        <f t="shared" si="1310"/>
        <v>236.57521829331785</v>
      </c>
      <c r="AK546">
        <f t="shared" si="1311"/>
        <v>4.1290164878427165</v>
      </c>
      <c r="AL546">
        <f t="shared" si="1312"/>
        <v>236</v>
      </c>
      <c r="AM546">
        <f t="shared" si="1313"/>
        <v>34</v>
      </c>
      <c r="AN546">
        <f t="shared" si="1314"/>
        <v>30</v>
      </c>
      <c r="AP546">
        <f t="shared" si="1315"/>
        <v>1.7155596330033562</v>
      </c>
      <c r="AQ546">
        <f t="shared" si="1316"/>
        <v>2.9942164110214144E-2</v>
      </c>
      <c r="AR546" t="str">
        <f t="shared" si="1317"/>
        <v>POSITIF</v>
      </c>
      <c r="AS546">
        <f t="shared" si="1318"/>
        <v>1</v>
      </c>
      <c r="AT546">
        <f t="shared" si="1319"/>
        <v>42</v>
      </c>
      <c r="AU546">
        <f t="shared" si="1320"/>
        <v>56</v>
      </c>
      <c r="AV546">
        <f t="shared" si="1321"/>
        <v>1.0185156761982266</v>
      </c>
      <c r="AW546" s="4">
        <f t="shared" si="1322"/>
        <v>4.2438153174926108E-2</v>
      </c>
      <c r="AX546">
        <f t="shared" si="1323"/>
        <v>1.7776452032835496E-2</v>
      </c>
      <c r="AY546">
        <f t="shared" si="1324"/>
        <v>0.27752486045648889</v>
      </c>
      <c r="AZ546" s="4">
        <f t="shared" si="1325"/>
        <v>1.1563535852353703E-2</v>
      </c>
      <c r="BA546">
        <f t="shared" si="1326"/>
        <v>358808.15311127226</v>
      </c>
      <c r="BB546" t="s">
        <v>191</v>
      </c>
      <c r="BC546">
        <f t="shared" si="1327"/>
        <v>1.6702751968629862E-2</v>
      </c>
      <c r="BD546">
        <f t="shared" si="1328"/>
        <v>215.73762660465863</v>
      </c>
      <c r="BE546">
        <f t="shared" si="1329"/>
        <v>23.437480424426127</v>
      </c>
      <c r="BF546">
        <f t="shared" si="1330"/>
        <v>-2.2062489390739419E-3</v>
      </c>
      <c r="BG546">
        <f t="shared" si="1331"/>
        <v>23.435274175487052</v>
      </c>
      <c r="BH546" s="19">
        <f t="shared" si="1332"/>
        <v>0.13923884214617918</v>
      </c>
      <c r="BI546">
        <f t="shared" si="1333"/>
        <v>9.627850464979808</v>
      </c>
      <c r="BJ546">
        <f t="shared" si="1334"/>
        <v>17.048850464979807</v>
      </c>
      <c r="BK546">
        <f t="shared" si="1335"/>
        <v>16.151670677276861</v>
      </c>
      <c r="BL546">
        <f t="shared" si="1336"/>
        <v>0.28189983301630372</v>
      </c>
      <c r="BM546">
        <f t="shared" si="1337"/>
        <v>239.58108629742026</v>
      </c>
      <c r="BN546">
        <f t="shared" si="1338"/>
        <v>15.972072419828017</v>
      </c>
      <c r="BO546">
        <f t="shared" si="1339"/>
        <v>15</v>
      </c>
      <c r="BP546">
        <f t="shared" si="1340"/>
        <v>58</v>
      </c>
      <c r="BQ546">
        <f t="shared" si="1341"/>
        <v>19</v>
      </c>
      <c r="BR546">
        <f t="shared" si="1342"/>
        <v>-17.717142079739311</v>
      </c>
      <c r="BS546" t="str">
        <f t="shared" si="1343"/>
        <v>NEGATIF</v>
      </c>
      <c r="BT546">
        <f t="shared" si="1279"/>
        <v>-0.30922246333508674</v>
      </c>
      <c r="BU546">
        <f t="shared" si="1280"/>
        <v>17</v>
      </c>
      <c r="BV546">
        <f t="shared" si="1281"/>
        <v>-2084</v>
      </c>
      <c r="BW546">
        <f t="shared" si="1282"/>
        <v>58</v>
      </c>
      <c r="BX546" t="str">
        <f t="shared" si="1283"/>
        <v>NEGATIF</v>
      </c>
      <c r="BY546">
        <f t="shared" si="1344"/>
        <v>32.647115480483308</v>
      </c>
      <c r="BZ546">
        <f t="shared" si="1345"/>
        <v>212.64711548048331</v>
      </c>
      <c r="CA546">
        <f t="shared" si="1346"/>
        <v>60.58019894124412</v>
      </c>
      <c r="CB546" t="str">
        <f t="shared" si="1347"/>
        <v>POSITIF</v>
      </c>
      <c r="CC546">
        <f t="shared" si="1348"/>
        <v>60</v>
      </c>
      <c r="CD546">
        <f t="shared" si="1349"/>
        <v>34</v>
      </c>
      <c r="CE546">
        <f t="shared" si="1350"/>
        <v>48</v>
      </c>
      <c r="CG546">
        <f t="shared" si="1351"/>
        <v>4.1814787813946541</v>
      </c>
      <c r="CH546">
        <f t="shared" si="1352"/>
        <v>0.40902269546984843</v>
      </c>
      <c r="CI546">
        <f t="shared" si="1353"/>
        <v>0.40906120177795391</v>
      </c>
    </row>
    <row r="547" spans="1:87">
      <c r="A547">
        <f t="shared" ref="A547:F547" si="1486">A253</f>
        <v>7.0027777777777782</v>
      </c>
      <c r="B547">
        <f t="shared" si="1486"/>
        <v>111.315</v>
      </c>
      <c r="C547">
        <f t="shared" si="1486"/>
        <v>7</v>
      </c>
      <c r="D547">
        <f t="shared" si="1486"/>
        <v>2013</v>
      </c>
      <c r="E547">
        <f t="shared" si="1486"/>
        <v>12</v>
      </c>
      <c r="F547">
        <f t="shared" si="1486"/>
        <v>4</v>
      </c>
      <c r="G547">
        <f t="shared" si="1285"/>
        <v>0.12222152900771403</v>
      </c>
      <c r="H547">
        <f t="shared" ref="H547:J547" si="1487">H253</f>
        <v>12</v>
      </c>
      <c r="I547">
        <f t="shared" si="1487"/>
        <v>0</v>
      </c>
      <c r="J547">
        <f t="shared" si="1487"/>
        <v>12</v>
      </c>
      <c r="L547">
        <f t="shared" ref="L547:M547" si="1488">L253</f>
        <v>20</v>
      </c>
      <c r="M547">
        <f t="shared" si="1488"/>
        <v>-13</v>
      </c>
      <c r="N547">
        <f t="shared" si="1288"/>
        <v>2456630.7083333335</v>
      </c>
      <c r="O547">
        <f t="shared" si="1289"/>
        <v>7.9272234243593946E-4</v>
      </c>
      <c r="P547">
        <f t="shared" si="1290"/>
        <v>2456630.7091260557</v>
      </c>
      <c r="Q547">
        <f t="shared" si="1291"/>
        <v>0.13923912733896526</v>
      </c>
      <c r="R547">
        <f t="shared" si="1292"/>
        <v>239.82880355094562</v>
      </c>
      <c r="S547">
        <f t="shared" si="1293"/>
        <v>339.70530191865691</v>
      </c>
      <c r="T547">
        <f t="shared" si="1294"/>
        <v>4.1858022630826692</v>
      </c>
      <c r="U547">
        <f t="shared" si="1295"/>
        <v>5.9289760049619735</v>
      </c>
      <c r="V547">
        <f t="shared" si="1296"/>
        <v>215.73275577035906</v>
      </c>
      <c r="W547">
        <f t="shared" si="1297"/>
        <v>3.7652468925935616</v>
      </c>
      <c r="X547">
        <f t="shared" si="1298"/>
        <v>253.18165909167328</v>
      </c>
      <c r="Y547">
        <f t="shared" si="1299"/>
        <v>4.418853556811535</v>
      </c>
      <c r="Z547">
        <f t="shared" si="1300"/>
        <v>330.00230703177749</v>
      </c>
      <c r="AA547">
        <f t="shared" si="1301"/>
        <v>5.7596267968817525</v>
      </c>
      <c r="AB547">
        <f t="shared" si="1302"/>
        <v>-8593.4777398055357</v>
      </c>
      <c r="AC547">
        <f t="shared" si="1303"/>
        <v>-90.539102470153139</v>
      </c>
      <c r="AD547">
        <f t="shared" si="1304"/>
        <v>-2367.123014156869</v>
      </c>
      <c r="AE547">
        <f t="shared" si="1305"/>
        <v>89.958225378103947</v>
      </c>
      <c r="AF547">
        <f t="shared" si="1306"/>
        <v>-256.22848008256437</v>
      </c>
      <c r="AG547">
        <f t="shared" si="1307"/>
        <v>-451.02165708345501</v>
      </c>
      <c r="AH547">
        <f t="shared" si="1308"/>
        <v>-11668.431768220471</v>
      </c>
      <c r="AI547">
        <f t="shared" si="1309"/>
        <v>-3.2412310467279086</v>
      </c>
      <c r="AJ547">
        <f t="shared" si="1310"/>
        <v>236.58757250421772</v>
      </c>
      <c r="AK547">
        <f t="shared" si="1311"/>
        <v>4.1292321094994051</v>
      </c>
      <c r="AL547">
        <f t="shared" si="1312"/>
        <v>236</v>
      </c>
      <c r="AM547">
        <f t="shared" si="1313"/>
        <v>35</v>
      </c>
      <c r="AN547">
        <f t="shared" si="1314"/>
        <v>15</v>
      </c>
      <c r="AP547">
        <f t="shared" si="1315"/>
        <v>1.7275582468258452</v>
      </c>
      <c r="AQ547">
        <f t="shared" si="1316"/>
        <v>3.0151579427091877E-2</v>
      </c>
      <c r="AR547" t="str">
        <f t="shared" si="1317"/>
        <v>POSITIF</v>
      </c>
      <c r="AS547">
        <f t="shared" si="1318"/>
        <v>1</v>
      </c>
      <c r="AT547">
        <f t="shared" si="1319"/>
        <v>43</v>
      </c>
      <c r="AU547">
        <f t="shared" si="1320"/>
        <v>39</v>
      </c>
      <c r="AV547">
        <f t="shared" si="1321"/>
        <v>1.018564348637556</v>
      </c>
      <c r="AW547" s="4">
        <f t="shared" si="1322"/>
        <v>4.2440181193231501E-2</v>
      </c>
      <c r="AX547">
        <f t="shared" si="1323"/>
        <v>1.7777301527156772E-2</v>
      </c>
      <c r="AY547">
        <f t="shared" si="1324"/>
        <v>0.27753812141547024</v>
      </c>
      <c r="AZ547" s="4">
        <f t="shared" si="1325"/>
        <v>1.156408839231126E-2</v>
      </c>
      <c r="BA547">
        <f t="shared" si="1326"/>
        <v>358791.00914933969</v>
      </c>
      <c r="BB547" t="s">
        <v>191</v>
      </c>
      <c r="BC547">
        <f t="shared" si="1327"/>
        <v>1.6702751956651763E-2</v>
      </c>
      <c r="BD547">
        <f t="shared" si="1328"/>
        <v>215.73707500294998</v>
      </c>
      <c r="BE547">
        <f t="shared" si="1329"/>
        <v>23.437480420717431</v>
      </c>
      <c r="BF547">
        <f t="shared" si="1330"/>
        <v>-2.2062947486023829E-3</v>
      </c>
      <c r="BG547">
        <f t="shared" si="1331"/>
        <v>23.435274125968828</v>
      </c>
      <c r="BH547" s="19">
        <f t="shared" si="1332"/>
        <v>0.13923912733896526</v>
      </c>
      <c r="BI547">
        <f t="shared" si="1333"/>
        <v>9.8785349429895479</v>
      </c>
      <c r="BJ547">
        <f t="shared" si="1334"/>
        <v>17.299534942989549</v>
      </c>
      <c r="BK547">
        <f t="shared" si="1335"/>
        <v>19.900859002737839</v>
      </c>
      <c r="BL547">
        <f t="shared" si="1336"/>
        <v>0.34733551357293052</v>
      </c>
      <c r="BM547">
        <f t="shared" si="1337"/>
        <v>239.59216514210539</v>
      </c>
      <c r="BN547">
        <f t="shared" si="1338"/>
        <v>15.972811009473693</v>
      </c>
      <c r="BO547">
        <f t="shared" si="1339"/>
        <v>15</v>
      </c>
      <c r="BP547">
        <f t="shared" si="1340"/>
        <v>58</v>
      </c>
      <c r="BQ547">
        <f t="shared" si="1341"/>
        <v>22</v>
      </c>
      <c r="BR547">
        <f t="shared" si="1342"/>
        <v>-17.708304401282302</v>
      </c>
      <c r="BS547" t="str">
        <f t="shared" si="1343"/>
        <v>NEGATIF</v>
      </c>
      <c r="BT547">
        <f t="shared" si="1279"/>
        <v>-0.30906821674777935</v>
      </c>
      <c r="BU547">
        <f t="shared" si="1280"/>
        <v>17</v>
      </c>
      <c r="BV547">
        <f t="shared" si="1281"/>
        <v>-2083</v>
      </c>
      <c r="BW547">
        <f t="shared" si="1282"/>
        <v>30</v>
      </c>
      <c r="BX547" t="str">
        <f t="shared" si="1283"/>
        <v>NEGATIF</v>
      </c>
      <c r="BY547">
        <f t="shared" si="1344"/>
        <v>38.264962406980906</v>
      </c>
      <c r="BZ547">
        <f t="shared" si="1345"/>
        <v>218.26496240698091</v>
      </c>
      <c r="CA547">
        <f t="shared" si="1346"/>
        <v>58.425961516901459</v>
      </c>
      <c r="CB547" t="str">
        <f t="shared" si="1347"/>
        <v>POSITIF</v>
      </c>
      <c r="CC547">
        <f t="shared" si="1348"/>
        <v>58</v>
      </c>
      <c r="CD547">
        <f t="shared" si="1349"/>
        <v>25</v>
      </c>
      <c r="CE547">
        <f t="shared" si="1350"/>
        <v>33</v>
      </c>
      <c r="CG547">
        <f t="shared" si="1351"/>
        <v>4.1816721437117268</v>
      </c>
      <c r="CH547">
        <f t="shared" si="1352"/>
        <v>0.40902269460559237</v>
      </c>
      <c r="CI547">
        <f t="shared" si="1353"/>
        <v>0.40906120171322496</v>
      </c>
    </row>
    <row r="548" spans="1:87">
      <c r="A548">
        <f t="shared" ref="A548:F548" si="1489">A254</f>
        <v>7.0027777777777782</v>
      </c>
      <c r="B548">
        <f t="shared" si="1489"/>
        <v>111.315</v>
      </c>
      <c r="C548">
        <f t="shared" si="1489"/>
        <v>7</v>
      </c>
      <c r="D548">
        <f t="shared" si="1489"/>
        <v>2013</v>
      </c>
      <c r="E548">
        <f t="shared" si="1489"/>
        <v>12</v>
      </c>
      <c r="F548">
        <f t="shared" si="1489"/>
        <v>4</v>
      </c>
      <c r="G548">
        <f t="shared" si="1285"/>
        <v>0.12222152900771403</v>
      </c>
      <c r="H548">
        <f t="shared" ref="H548:J548" si="1490">H254</f>
        <v>12</v>
      </c>
      <c r="I548">
        <f t="shared" si="1490"/>
        <v>15</v>
      </c>
      <c r="J548">
        <f t="shared" si="1490"/>
        <v>12.25</v>
      </c>
      <c r="L548">
        <f t="shared" ref="L548:M548" si="1491">L254</f>
        <v>20</v>
      </c>
      <c r="M548">
        <f t="shared" si="1491"/>
        <v>-13</v>
      </c>
      <c r="N548">
        <f t="shared" si="1288"/>
        <v>2456630.71875</v>
      </c>
      <c r="O548">
        <f t="shared" si="1289"/>
        <v>7.9272234243593946E-4</v>
      </c>
      <c r="P548">
        <f t="shared" si="1290"/>
        <v>2456630.7195427222</v>
      </c>
      <c r="Q548">
        <f t="shared" si="1291"/>
        <v>0.13923941253175134</v>
      </c>
      <c r="R548">
        <f t="shared" si="1292"/>
        <v>239.82880355094562</v>
      </c>
      <c r="S548">
        <f t="shared" si="1293"/>
        <v>339.84139558790775</v>
      </c>
      <c r="T548">
        <f t="shared" si="1294"/>
        <v>4.1858022630826692</v>
      </c>
      <c r="U548">
        <f t="shared" si="1295"/>
        <v>5.9313512875815206</v>
      </c>
      <c r="V548">
        <f t="shared" si="1296"/>
        <v>215.73220416701338</v>
      </c>
      <c r="W548">
        <f t="shared" si="1297"/>
        <v>3.7652372652990143</v>
      </c>
      <c r="X548">
        <f t="shared" si="1298"/>
        <v>253.19192625128562</v>
      </c>
      <c r="Y548">
        <f t="shared" si="1299"/>
        <v>4.4190327525515976</v>
      </c>
      <c r="Z548">
        <f t="shared" si="1300"/>
        <v>330.01257370114308</v>
      </c>
      <c r="AA548">
        <f t="shared" si="1301"/>
        <v>5.7598059840653963</v>
      </c>
      <c r="AB548">
        <f t="shared" si="1302"/>
        <v>-8543.0176196978991</v>
      </c>
      <c r="AC548">
        <f t="shared" si="1303"/>
        <v>-91.419179128628116</v>
      </c>
      <c r="AD548">
        <f t="shared" si="1304"/>
        <v>-2364.226929332598</v>
      </c>
      <c r="AE548">
        <f t="shared" si="1305"/>
        <v>96.749027881729972</v>
      </c>
      <c r="AF548">
        <f t="shared" si="1306"/>
        <v>-257.28588360843912</v>
      </c>
      <c r="AG548">
        <f t="shared" si="1307"/>
        <v>-463.7118809919574</v>
      </c>
      <c r="AH548">
        <f t="shared" si="1308"/>
        <v>-11622.912464877792</v>
      </c>
      <c r="AI548">
        <f t="shared" si="1309"/>
        <v>-3.2285867957993868</v>
      </c>
      <c r="AJ548">
        <f t="shared" si="1310"/>
        <v>236.60021675514625</v>
      </c>
      <c r="AK548">
        <f t="shared" si="1311"/>
        <v>4.1294527933095564</v>
      </c>
      <c r="AL548">
        <f t="shared" si="1312"/>
        <v>236</v>
      </c>
      <c r="AM548">
        <f t="shared" si="1313"/>
        <v>36</v>
      </c>
      <c r="AN548">
        <f t="shared" si="1314"/>
        <v>0</v>
      </c>
      <c r="AP548">
        <f t="shared" si="1315"/>
        <v>1.7349492182743991</v>
      </c>
      <c r="AQ548">
        <f t="shared" si="1316"/>
        <v>3.0280576213790038E-2</v>
      </c>
      <c r="AR548" t="str">
        <f t="shared" si="1317"/>
        <v>POSITIF</v>
      </c>
      <c r="AS548">
        <f t="shared" si="1318"/>
        <v>1</v>
      </c>
      <c r="AT548">
        <f t="shared" si="1319"/>
        <v>44</v>
      </c>
      <c r="AU548">
        <f t="shared" si="1320"/>
        <v>5</v>
      </c>
      <c r="AV548">
        <f t="shared" si="1321"/>
        <v>1.0186126252554946</v>
      </c>
      <c r="AW548" s="4">
        <f t="shared" si="1322"/>
        <v>4.2442192718978942E-2</v>
      </c>
      <c r="AX548">
        <f t="shared" si="1323"/>
        <v>1.7778144113091525E-2</v>
      </c>
      <c r="AY548">
        <f t="shared" si="1324"/>
        <v>0.2775512745314872</v>
      </c>
      <c r="AZ548" s="4">
        <f t="shared" si="1325"/>
        <v>1.1564636438811967E-2</v>
      </c>
      <c r="BA548">
        <f t="shared" si="1326"/>
        <v>358774.00622666971</v>
      </c>
      <c r="BB548" t="s">
        <v>191</v>
      </c>
      <c r="BC548">
        <f t="shared" si="1327"/>
        <v>1.6702751944673667E-2</v>
      </c>
      <c r="BD548">
        <f t="shared" si="1328"/>
        <v>215.73652340124133</v>
      </c>
      <c r="BE548">
        <f t="shared" si="1329"/>
        <v>23.437480417008736</v>
      </c>
      <c r="BF548">
        <f t="shared" si="1330"/>
        <v>-2.2063405410066108E-3</v>
      </c>
      <c r="BG548">
        <f t="shared" si="1331"/>
        <v>23.435274076467728</v>
      </c>
      <c r="BH548" s="19">
        <f t="shared" si="1332"/>
        <v>0.13923941253175134</v>
      </c>
      <c r="BI548">
        <f t="shared" si="1333"/>
        <v>10.129219420999288</v>
      </c>
      <c r="BJ548">
        <f t="shared" si="1334"/>
        <v>17.550219420999287</v>
      </c>
      <c r="BK548">
        <f t="shared" si="1335"/>
        <v>23.649787068854053</v>
      </c>
      <c r="BL548">
        <f t="shared" si="1336"/>
        <v>0.4127666517470821</v>
      </c>
      <c r="BM548">
        <f t="shared" si="1337"/>
        <v>239.60350424613526</v>
      </c>
      <c r="BN548">
        <f t="shared" si="1338"/>
        <v>15.97356694974235</v>
      </c>
      <c r="BO548">
        <f t="shared" si="1339"/>
        <v>15</v>
      </c>
      <c r="BP548">
        <f t="shared" si="1340"/>
        <v>58</v>
      </c>
      <c r="BQ548">
        <f t="shared" si="1341"/>
        <v>24</v>
      </c>
      <c r="BR548">
        <f t="shared" si="1342"/>
        <v>-17.704016333520212</v>
      </c>
      <c r="BS548" t="str">
        <f t="shared" si="1343"/>
        <v>NEGATIF</v>
      </c>
      <c r="BT548">
        <f t="shared" si="1279"/>
        <v>-0.30899337584678221</v>
      </c>
      <c r="BU548">
        <f t="shared" si="1280"/>
        <v>17</v>
      </c>
      <c r="BV548">
        <f t="shared" si="1281"/>
        <v>-2083</v>
      </c>
      <c r="BW548">
        <f t="shared" si="1282"/>
        <v>45</v>
      </c>
      <c r="BX548" t="str">
        <f t="shared" si="1283"/>
        <v>NEGATIF</v>
      </c>
      <c r="BY548">
        <f t="shared" si="1344"/>
        <v>43.110553470515256</v>
      </c>
      <c r="BZ548">
        <f t="shared" si="1345"/>
        <v>223.11055347051524</v>
      </c>
      <c r="CA548">
        <f t="shared" si="1346"/>
        <v>56.001017287913129</v>
      </c>
      <c r="CB548" t="str">
        <f t="shared" si="1347"/>
        <v>POSITIF</v>
      </c>
      <c r="CC548">
        <f t="shared" si="1348"/>
        <v>56</v>
      </c>
      <c r="CD548">
        <f t="shared" si="1349"/>
        <v>0</v>
      </c>
      <c r="CE548">
        <f t="shared" si="1350"/>
        <v>3</v>
      </c>
      <c r="CG548">
        <f t="shared" si="1351"/>
        <v>4.1818700484112741</v>
      </c>
      <c r="CH548">
        <f t="shared" si="1352"/>
        <v>0.40902269374163519</v>
      </c>
      <c r="CI548">
        <f t="shared" si="1353"/>
        <v>0.40906120164849602</v>
      </c>
    </row>
    <row r="549" spans="1:87">
      <c r="A549">
        <f t="shared" ref="A549:F549" si="1492">A255</f>
        <v>7.0027777777777782</v>
      </c>
      <c r="B549">
        <f t="shared" si="1492"/>
        <v>111.315</v>
      </c>
      <c r="C549">
        <f t="shared" si="1492"/>
        <v>7</v>
      </c>
      <c r="D549">
        <f t="shared" si="1492"/>
        <v>2013</v>
      </c>
      <c r="E549">
        <f t="shared" si="1492"/>
        <v>12</v>
      </c>
      <c r="F549">
        <f t="shared" si="1492"/>
        <v>4</v>
      </c>
      <c r="G549">
        <f t="shared" si="1285"/>
        <v>0.12222152900771403</v>
      </c>
      <c r="H549">
        <f t="shared" ref="H549:J549" si="1493">H255</f>
        <v>12</v>
      </c>
      <c r="I549">
        <f t="shared" si="1493"/>
        <v>30</v>
      </c>
      <c r="J549">
        <f t="shared" si="1493"/>
        <v>12.5</v>
      </c>
      <c r="L549">
        <f t="shared" ref="L549:M549" si="1494">L255</f>
        <v>20</v>
      </c>
      <c r="M549">
        <f t="shared" si="1494"/>
        <v>-13</v>
      </c>
      <c r="N549">
        <f t="shared" si="1288"/>
        <v>2456630.729166667</v>
      </c>
      <c r="O549">
        <f t="shared" si="1289"/>
        <v>7.9272234243593946E-4</v>
      </c>
      <c r="P549">
        <f t="shared" si="1290"/>
        <v>2456630.7299593892</v>
      </c>
      <c r="Q549">
        <f t="shared" si="1291"/>
        <v>0.13923969772455017</v>
      </c>
      <c r="R549">
        <f t="shared" si="1292"/>
        <v>239.82880355094562</v>
      </c>
      <c r="S549">
        <f t="shared" si="1293"/>
        <v>339.97748926325585</v>
      </c>
      <c r="T549">
        <f t="shared" si="1294"/>
        <v>4.1858022630826692</v>
      </c>
      <c r="U549">
        <f t="shared" si="1295"/>
        <v>5.9337265703074857</v>
      </c>
      <c r="V549">
        <f t="shared" si="1296"/>
        <v>215.73165256364308</v>
      </c>
      <c r="W549">
        <f t="shared" si="1297"/>
        <v>3.7652276380040375</v>
      </c>
      <c r="X549">
        <f t="shared" si="1298"/>
        <v>253.20219341135635</v>
      </c>
      <c r="Y549">
        <f t="shared" si="1299"/>
        <v>4.4192119482996617</v>
      </c>
      <c r="Z549">
        <f t="shared" si="1300"/>
        <v>330.02284037096797</v>
      </c>
      <c r="AA549">
        <f t="shared" si="1301"/>
        <v>5.7599851712570551</v>
      </c>
      <c r="AB549">
        <f t="shared" si="1302"/>
        <v>-8492.51347759895</v>
      </c>
      <c r="AC549">
        <f t="shared" si="1303"/>
        <v>-92.289618997265578</v>
      </c>
      <c r="AD549">
        <f t="shared" si="1304"/>
        <v>-2360.333983513412</v>
      </c>
      <c r="AE549">
        <f t="shared" si="1305"/>
        <v>103.52963299513574</v>
      </c>
      <c r="AF549">
        <f t="shared" si="1306"/>
        <v>-258.34458737686259</v>
      </c>
      <c r="AG549">
        <f t="shared" si="1307"/>
        <v>-476.3989858453844</v>
      </c>
      <c r="AH549">
        <f t="shared" si="1308"/>
        <v>-11576.351020336739</v>
      </c>
      <c r="AI549">
        <f t="shared" si="1309"/>
        <v>-3.2156530612046494</v>
      </c>
      <c r="AJ549">
        <f t="shared" si="1310"/>
        <v>236.61315048974097</v>
      </c>
      <c r="AK549">
        <f t="shared" si="1311"/>
        <v>4.1296785295628133</v>
      </c>
      <c r="AL549">
        <f t="shared" si="1312"/>
        <v>236</v>
      </c>
      <c r="AM549">
        <f t="shared" si="1313"/>
        <v>36</v>
      </c>
      <c r="AN549">
        <f t="shared" si="1314"/>
        <v>47</v>
      </c>
      <c r="AP549">
        <f t="shared" si="1315"/>
        <v>1.7345371046664064</v>
      </c>
      <c r="AQ549">
        <f t="shared" si="1316"/>
        <v>3.0273383474438292E-2</v>
      </c>
      <c r="AR549" t="str">
        <f t="shared" si="1317"/>
        <v>POSITIF</v>
      </c>
      <c r="AS549">
        <f t="shared" si="1318"/>
        <v>1</v>
      </c>
      <c r="AT549">
        <f t="shared" si="1319"/>
        <v>44</v>
      </c>
      <c r="AU549">
        <f t="shared" si="1320"/>
        <v>4</v>
      </c>
      <c r="AV549">
        <f t="shared" si="1321"/>
        <v>1.0186605056372573</v>
      </c>
      <c r="AW549" s="4">
        <f t="shared" si="1322"/>
        <v>4.2444187734885723E-2</v>
      </c>
      <c r="AX549">
        <f t="shared" si="1323"/>
        <v>1.7778979783400397E-2</v>
      </c>
      <c r="AY549">
        <f t="shared" si="1324"/>
        <v>0.27756431969153478</v>
      </c>
      <c r="AZ549" s="4">
        <f t="shared" si="1325"/>
        <v>1.1565179987147282E-2</v>
      </c>
      <c r="BA549">
        <f t="shared" si="1326"/>
        <v>358757.14444945275</v>
      </c>
      <c r="BB549" t="s">
        <v>191</v>
      </c>
      <c r="BC549">
        <f t="shared" si="1327"/>
        <v>1.6702751932695568E-2</v>
      </c>
      <c r="BD549">
        <f t="shared" si="1328"/>
        <v>215.73597179950806</v>
      </c>
      <c r="BE549">
        <f t="shared" si="1329"/>
        <v>23.43748041330004</v>
      </c>
      <c r="BF549">
        <f t="shared" si="1330"/>
        <v>-2.206386316284629E-3</v>
      </c>
      <c r="BG549">
        <f t="shared" si="1331"/>
        <v>23.435274026983755</v>
      </c>
      <c r="BH549" s="19">
        <f t="shared" si="1332"/>
        <v>0.13923969772455017</v>
      </c>
      <c r="BI549">
        <f t="shared" si="1333"/>
        <v>10.379903910215944</v>
      </c>
      <c r="BJ549">
        <f t="shared" si="1334"/>
        <v>17.800903910215943</v>
      </c>
      <c r="BK549">
        <f t="shared" si="1335"/>
        <v>27.398455531475054</v>
      </c>
      <c r="BL549">
        <f t="shared" si="1336"/>
        <v>0.47819325898549259</v>
      </c>
      <c r="BM549">
        <f t="shared" si="1337"/>
        <v>239.61510312176409</v>
      </c>
      <c r="BN549">
        <f t="shared" si="1338"/>
        <v>15.974340208117606</v>
      </c>
      <c r="BO549">
        <f t="shared" si="1339"/>
        <v>15</v>
      </c>
      <c r="BP549">
        <f t="shared" si="1340"/>
        <v>58</v>
      </c>
      <c r="BQ549">
        <f t="shared" si="1341"/>
        <v>27</v>
      </c>
      <c r="BR549">
        <f t="shared" si="1342"/>
        <v>-17.707387916530401</v>
      </c>
      <c r="BS549" t="str">
        <f t="shared" si="1343"/>
        <v>NEGATIF</v>
      </c>
      <c r="BT549">
        <f t="shared" si="1279"/>
        <v>-0.30905222107131436</v>
      </c>
      <c r="BU549">
        <f t="shared" si="1280"/>
        <v>17</v>
      </c>
      <c r="BV549">
        <f t="shared" si="1281"/>
        <v>-2083</v>
      </c>
      <c r="BW549">
        <f t="shared" si="1282"/>
        <v>33</v>
      </c>
      <c r="BX549" t="str">
        <f t="shared" si="1283"/>
        <v>NEGATIF</v>
      </c>
      <c r="BY549">
        <f t="shared" si="1344"/>
        <v>47.266080604752752</v>
      </c>
      <c r="BZ549">
        <f t="shared" si="1345"/>
        <v>227.26608060475274</v>
      </c>
      <c r="CA549">
        <f t="shared" si="1346"/>
        <v>53.357347848416751</v>
      </c>
      <c r="CB549" t="str">
        <f t="shared" si="1347"/>
        <v>POSITIF</v>
      </c>
      <c r="CC549">
        <f t="shared" si="1348"/>
        <v>53</v>
      </c>
      <c r="CD549">
        <f t="shared" si="1349"/>
        <v>21</v>
      </c>
      <c r="CE549">
        <f t="shared" si="1350"/>
        <v>26</v>
      </c>
      <c r="CG549">
        <f t="shared" si="1351"/>
        <v>4.1820724869805268</v>
      </c>
      <c r="CH549">
        <f t="shared" si="1352"/>
        <v>0.40902269287797699</v>
      </c>
      <c r="CI549">
        <f t="shared" si="1353"/>
        <v>0.40906120158376708</v>
      </c>
    </row>
    <row r="550" spans="1:87">
      <c r="A550">
        <f t="shared" ref="A550:F550" si="1495">A256</f>
        <v>7.0027777777777782</v>
      </c>
      <c r="B550">
        <f t="shared" si="1495"/>
        <v>111.315</v>
      </c>
      <c r="C550">
        <f t="shared" si="1495"/>
        <v>7</v>
      </c>
      <c r="D550">
        <f t="shared" si="1495"/>
        <v>2013</v>
      </c>
      <c r="E550">
        <f t="shared" si="1495"/>
        <v>12</v>
      </c>
      <c r="F550">
        <f t="shared" si="1495"/>
        <v>4</v>
      </c>
      <c r="G550">
        <f t="shared" si="1285"/>
        <v>0.12222152900771403</v>
      </c>
      <c r="H550">
        <f t="shared" ref="H550:J550" si="1496">H256</f>
        <v>12</v>
      </c>
      <c r="I550">
        <f t="shared" si="1496"/>
        <v>45</v>
      </c>
      <c r="J550">
        <f t="shared" si="1496"/>
        <v>12.75</v>
      </c>
      <c r="L550">
        <f t="shared" ref="L550:M550" si="1497">L256</f>
        <v>20</v>
      </c>
      <c r="M550">
        <f t="shared" si="1497"/>
        <v>-13</v>
      </c>
      <c r="N550">
        <f t="shared" si="1288"/>
        <v>2456630.7395833335</v>
      </c>
      <c r="O550">
        <f t="shared" si="1289"/>
        <v>7.9272234243593946E-4</v>
      </c>
      <c r="P550">
        <f t="shared" si="1290"/>
        <v>2456630.7403760557</v>
      </c>
      <c r="Q550">
        <f t="shared" si="1291"/>
        <v>0.13923998291733625</v>
      </c>
      <c r="R550">
        <f t="shared" si="1292"/>
        <v>239.82880355094562</v>
      </c>
      <c r="S550">
        <f t="shared" si="1293"/>
        <v>340.11358293252124</v>
      </c>
      <c r="T550">
        <f t="shared" si="1294"/>
        <v>4.1858022630826692</v>
      </c>
      <c r="U550">
        <f t="shared" si="1295"/>
        <v>5.9361018529272869</v>
      </c>
      <c r="V550">
        <f t="shared" si="1296"/>
        <v>215.73110096029745</v>
      </c>
      <c r="W550">
        <f t="shared" si="1297"/>
        <v>3.7652180107094915</v>
      </c>
      <c r="X550">
        <f t="shared" si="1298"/>
        <v>253.21246057096869</v>
      </c>
      <c r="Y550">
        <f t="shared" si="1299"/>
        <v>4.4193911440397242</v>
      </c>
      <c r="Z550">
        <f t="shared" si="1300"/>
        <v>330.03310704033356</v>
      </c>
      <c r="AA550">
        <f t="shared" si="1301"/>
        <v>5.760164358440699</v>
      </c>
      <c r="AB550">
        <f t="shared" si="1302"/>
        <v>-8441.9656029712678</v>
      </c>
      <c r="AC550">
        <f t="shared" si="1303"/>
        <v>-93.150330242107898</v>
      </c>
      <c r="AD550">
        <f t="shared" si="1304"/>
        <v>-2355.4458184820123</v>
      </c>
      <c r="AE550">
        <f t="shared" si="1305"/>
        <v>110.29932541163254</v>
      </c>
      <c r="AF550">
        <f t="shared" si="1306"/>
        <v>-259.40456379749412</v>
      </c>
      <c r="AG550">
        <f t="shared" si="1307"/>
        <v>-489.08287419717908</v>
      </c>
      <c r="AH550">
        <f t="shared" si="1308"/>
        <v>-11528.74986427843</v>
      </c>
      <c r="AI550">
        <f t="shared" si="1309"/>
        <v>-3.2024305178551193</v>
      </c>
      <c r="AJ550">
        <f t="shared" si="1310"/>
        <v>236.62637303309052</v>
      </c>
      <c r="AK550">
        <f t="shared" si="1311"/>
        <v>4.1299093064797505</v>
      </c>
      <c r="AL550">
        <f t="shared" si="1312"/>
        <v>236</v>
      </c>
      <c r="AM550">
        <f t="shared" si="1313"/>
        <v>37</v>
      </c>
      <c r="AN550">
        <f t="shared" si="1314"/>
        <v>34</v>
      </c>
      <c r="AP550">
        <f t="shared" si="1315"/>
        <v>1.735954733894427</v>
      </c>
      <c r="AQ550">
        <f t="shared" si="1316"/>
        <v>3.0298125772039757E-2</v>
      </c>
      <c r="AR550" t="str">
        <f t="shared" si="1317"/>
        <v>POSITIF</v>
      </c>
      <c r="AS550">
        <f t="shared" si="1318"/>
        <v>1</v>
      </c>
      <c r="AT550">
        <f t="shared" si="1319"/>
        <v>44</v>
      </c>
      <c r="AU550">
        <f t="shared" si="1320"/>
        <v>9</v>
      </c>
      <c r="AV550">
        <f t="shared" si="1321"/>
        <v>1.0187079893647961</v>
      </c>
      <c r="AW550" s="4">
        <f t="shared" si="1322"/>
        <v>4.2446166223533172E-2</v>
      </c>
      <c r="AX550">
        <f t="shared" si="1323"/>
        <v>1.7779808530787072E-2</v>
      </c>
      <c r="AY550">
        <f t="shared" si="1324"/>
        <v>0.27757725678171891</v>
      </c>
      <c r="AZ550" s="4">
        <f t="shared" si="1325"/>
        <v>1.1565719032571621E-2</v>
      </c>
      <c r="BA550">
        <f t="shared" si="1326"/>
        <v>358740.42392531032</v>
      </c>
      <c r="BB550" t="s">
        <v>191</v>
      </c>
      <c r="BC550">
        <f t="shared" si="1327"/>
        <v>1.6702751920717473E-2</v>
      </c>
      <c r="BD550">
        <f t="shared" si="1328"/>
        <v>215.73542019779941</v>
      </c>
      <c r="BE550">
        <f t="shared" si="1329"/>
        <v>23.437480409591345</v>
      </c>
      <c r="BF550">
        <f t="shared" si="1330"/>
        <v>-2.2064320744283146E-3</v>
      </c>
      <c r="BG550">
        <f t="shared" si="1331"/>
        <v>23.435273977516918</v>
      </c>
      <c r="BH550" s="19">
        <f t="shared" si="1332"/>
        <v>0.13923998291733625</v>
      </c>
      <c r="BI550">
        <f t="shared" si="1333"/>
        <v>10.630588388241206</v>
      </c>
      <c r="BJ550">
        <f t="shared" si="1334"/>
        <v>18.051588388241207</v>
      </c>
      <c r="BK550">
        <f t="shared" si="1335"/>
        <v>31.14686464846266</v>
      </c>
      <c r="BL550">
        <f t="shared" si="1336"/>
        <v>0.54361533978869958</v>
      </c>
      <c r="BM550">
        <f t="shared" si="1337"/>
        <v>239.62696117515543</v>
      </c>
      <c r="BN550">
        <f t="shared" si="1338"/>
        <v>15.975130745010363</v>
      </c>
      <c r="BO550">
        <f t="shared" si="1339"/>
        <v>15</v>
      </c>
      <c r="BP550">
        <f t="shared" si="1340"/>
        <v>58</v>
      </c>
      <c r="BQ550">
        <f t="shared" si="1341"/>
        <v>30</v>
      </c>
      <c r="BR550">
        <f t="shared" si="1342"/>
        <v>-17.709044011668823</v>
      </c>
      <c r="BS550" t="str">
        <f t="shared" si="1343"/>
        <v>NEGATIF</v>
      </c>
      <c r="BT550">
        <f t="shared" si="1279"/>
        <v>-0.30908112538420607</v>
      </c>
      <c r="BU550">
        <f t="shared" si="1280"/>
        <v>17</v>
      </c>
      <c r="BV550">
        <f t="shared" si="1281"/>
        <v>-2083</v>
      </c>
      <c r="BW550">
        <f t="shared" si="1282"/>
        <v>27</v>
      </c>
      <c r="BX550" t="str">
        <f t="shared" si="1283"/>
        <v>NEGATIF</v>
      </c>
      <c r="BY550">
        <f t="shared" si="1344"/>
        <v>50.837964135236163</v>
      </c>
      <c r="BZ550">
        <f t="shared" si="1345"/>
        <v>230.83796413523618</v>
      </c>
      <c r="CA550">
        <f t="shared" si="1346"/>
        <v>50.544798887037615</v>
      </c>
      <c r="CB550" t="str">
        <f t="shared" si="1347"/>
        <v>POSITIF</v>
      </c>
      <c r="CC550">
        <f t="shared" si="1348"/>
        <v>50</v>
      </c>
      <c r="CD550">
        <f t="shared" si="1349"/>
        <v>32</v>
      </c>
      <c r="CE550">
        <f t="shared" si="1350"/>
        <v>41</v>
      </c>
      <c r="CG550">
        <f t="shared" si="1351"/>
        <v>4.1822794490550823</v>
      </c>
      <c r="CH550">
        <f t="shared" si="1352"/>
        <v>0.40902269201461777</v>
      </c>
      <c r="CI550">
        <f t="shared" si="1353"/>
        <v>0.40906120151903813</v>
      </c>
    </row>
    <row r="551" spans="1:87">
      <c r="A551">
        <f t="shared" ref="A551:F551" si="1498">A257</f>
        <v>7.0027777777777782</v>
      </c>
      <c r="B551">
        <f t="shared" si="1498"/>
        <v>111.315</v>
      </c>
      <c r="C551">
        <f t="shared" si="1498"/>
        <v>7</v>
      </c>
      <c r="D551">
        <f t="shared" si="1498"/>
        <v>2013</v>
      </c>
      <c r="E551">
        <f t="shared" si="1498"/>
        <v>12</v>
      </c>
      <c r="F551">
        <f t="shared" si="1498"/>
        <v>4</v>
      </c>
      <c r="G551">
        <f t="shared" si="1285"/>
        <v>0.12222152900771403</v>
      </c>
      <c r="H551">
        <f t="shared" ref="H551:J551" si="1499">H257</f>
        <v>13</v>
      </c>
      <c r="I551">
        <f t="shared" si="1499"/>
        <v>0</v>
      </c>
      <c r="J551">
        <f t="shared" si="1499"/>
        <v>13</v>
      </c>
      <c r="L551">
        <f t="shared" ref="L551:M551" si="1500">L257</f>
        <v>20</v>
      </c>
      <c r="M551">
        <f t="shared" si="1500"/>
        <v>-13</v>
      </c>
      <c r="N551">
        <f t="shared" si="1288"/>
        <v>2456630.75</v>
      </c>
      <c r="O551">
        <f t="shared" si="1289"/>
        <v>7.9272234243593946E-4</v>
      </c>
      <c r="P551">
        <f t="shared" si="1290"/>
        <v>2456630.7507927222</v>
      </c>
      <c r="Q551">
        <f t="shared" si="1291"/>
        <v>0.13924026811012233</v>
      </c>
      <c r="R551">
        <f t="shared" si="1292"/>
        <v>239.82880355094562</v>
      </c>
      <c r="S551">
        <f t="shared" si="1293"/>
        <v>340.24967660177208</v>
      </c>
      <c r="T551">
        <f t="shared" si="1294"/>
        <v>4.1858022630826692</v>
      </c>
      <c r="U551">
        <f t="shared" si="1295"/>
        <v>5.938477135546834</v>
      </c>
      <c r="V551">
        <f t="shared" si="1296"/>
        <v>215.73054935695177</v>
      </c>
      <c r="W551">
        <f t="shared" si="1297"/>
        <v>3.7652083834149441</v>
      </c>
      <c r="X551">
        <f t="shared" si="1298"/>
        <v>253.22272773058103</v>
      </c>
      <c r="Y551">
        <f t="shared" si="1299"/>
        <v>4.4195703397797876</v>
      </c>
      <c r="Z551">
        <f t="shared" si="1300"/>
        <v>330.04337370969915</v>
      </c>
      <c r="AA551">
        <f t="shared" si="1301"/>
        <v>5.7603435456243419</v>
      </c>
      <c r="AB551">
        <f t="shared" si="1302"/>
        <v>-8391.3742787532829</v>
      </c>
      <c r="AC551">
        <f t="shared" si="1303"/>
        <v>-94.001222171526621</v>
      </c>
      <c r="AD551">
        <f t="shared" si="1304"/>
        <v>-2349.5644951496042</v>
      </c>
      <c r="AE551">
        <f t="shared" si="1305"/>
        <v>117.0573918850186</v>
      </c>
      <c r="AF551">
        <f t="shared" si="1306"/>
        <v>-260.46578538869124</v>
      </c>
      <c r="AG551">
        <f t="shared" si="1307"/>
        <v>-501.76345032407642</v>
      </c>
      <c r="AH551">
        <f t="shared" si="1308"/>
        <v>-11480.111839902162</v>
      </c>
      <c r="AI551">
        <f t="shared" si="1309"/>
        <v>-3.188919955528378</v>
      </c>
      <c r="AJ551">
        <f t="shared" si="1310"/>
        <v>236.63988359541725</v>
      </c>
      <c r="AK551">
        <f t="shared" si="1311"/>
        <v>4.1301451102761479</v>
      </c>
      <c r="AL551">
        <f t="shared" si="1312"/>
        <v>236</v>
      </c>
      <c r="AM551">
        <f t="shared" si="1313"/>
        <v>38</v>
      </c>
      <c r="AN551">
        <f t="shared" si="1314"/>
        <v>23</v>
      </c>
      <c r="AP551">
        <f t="shared" si="1315"/>
        <v>1.7381135662246621</v>
      </c>
      <c r="AQ551">
        <f t="shared" si="1316"/>
        <v>3.0335804504200859E-2</v>
      </c>
      <c r="AR551" t="str">
        <f t="shared" si="1317"/>
        <v>POSITIF</v>
      </c>
      <c r="AS551">
        <f t="shared" si="1318"/>
        <v>1</v>
      </c>
      <c r="AT551">
        <f t="shared" si="1319"/>
        <v>44</v>
      </c>
      <c r="AU551">
        <f t="shared" si="1320"/>
        <v>17</v>
      </c>
      <c r="AV551">
        <f t="shared" si="1321"/>
        <v>1.0187550760296629</v>
      </c>
      <c r="AW551" s="4">
        <f t="shared" si="1322"/>
        <v>4.2448128167902617E-2</v>
      </c>
      <c r="AX551">
        <f t="shared" si="1323"/>
        <v>1.7780630348122779E-2</v>
      </c>
      <c r="AY551">
        <f t="shared" si="1324"/>
        <v>0.27759008569076088</v>
      </c>
      <c r="AZ551" s="4">
        <f t="shared" si="1325"/>
        <v>1.1566253570448369E-2</v>
      </c>
      <c r="BA551">
        <f t="shared" si="1326"/>
        <v>358723.84475876624</v>
      </c>
      <c r="BB551" t="s">
        <v>191</v>
      </c>
      <c r="BC551">
        <f t="shared" si="1327"/>
        <v>1.6702751908739374E-2</v>
      </c>
      <c r="BD551">
        <f t="shared" si="1328"/>
        <v>215.73486859609076</v>
      </c>
      <c r="BE551">
        <f t="shared" si="1329"/>
        <v>23.437480405882649</v>
      </c>
      <c r="BF551">
        <f t="shared" si="1330"/>
        <v>-2.2064778154356817E-3</v>
      </c>
      <c r="BG551">
        <f t="shared" si="1331"/>
        <v>23.435273928067215</v>
      </c>
      <c r="BH551" s="19">
        <f t="shared" si="1332"/>
        <v>0.13924026811012233</v>
      </c>
      <c r="BI551">
        <f t="shared" si="1333"/>
        <v>10.881272866250947</v>
      </c>
      <c r="BJ551">
        <f t="shared" si="1334"/>
        <v>18.302272866250949</v>
      </c>
      <c r="BK551">
        <f t="shared" si="1335"/>
        <v>34.895015284089233</v>
      </c>
      <c r="BL551">
        <f t="shared" si="1336"/>
        <v>0.60903290924110154</v>
      </c>
      <c r="BM551">
        <f t="shared" si="1337"/>
        <v>239.63907770967501</v>
      </c>
      <c r="BN551">
        <f t="shared" si="1338"/>
        <v>15.975938513978333</v>
      </c>
      <c r="BO551">
        <f t="shared" si="1339"/>
        <v>15</v>
      </c>
      <c r="BP551">
        <f t="shared" si="1340"/>
        <v>58</v>
      </c>
      <c r="BQ551">
        <f t="shared" si="1341"/>
        <v>33</v>
      </c>
      <c r="BR551">
        <f t="shared" si="1342"/>
        <v>-17.710043732206177</v>
      </c>
      <c r="BS551" t="str">
        <f t="shared" si="1343"/>
        <v>NEGATIF</v>
      </c>
      <c r="BT551">
        <f t="shared" si="1279"/>
        <v>-0.30909857379918271</v>
      </c>
      <c r="BU551">
        <f t="shared" si="1280"/>
        <v>17</v>
      </c>
      <c r="BV551">
        <f t="shared" si="1281"/>
        <v>-2083</v>
      </c>
      <c r="BW551">
        <f t="shared" si="1282"/>
        <v>23</v>
      </c>
      <c r="BX551" t="str">
        <f t="shared" si="1283"/>
        <v>NEGATIF</v>
      </c>
      <c r="BY551">
        <f t="shared" si="1344"/>
        <v>53.914079533500242</v>
      </c>
      <c r="BZ551">
        <f t="shared" si="1345"/>
        <v>233.91407953350023</v>
      </c>
      <c r="CA551">
        <f t="shared" si="1346"/>
        <v>47.596568553407607</v>
      </c>
      <c r="CB551" t="str">
        <f t="shared" si="1347"/>
        <v>POSITIF</v>
      </c>
      <c r="CC551">
        <f t="shared" si="1348"/>
        <v>47</v>
      </c>
      <c r="CD551">
        <f t="shared" si="1349"/>
        <v>35</v>
      </c>
      <c r="CE551">
        <f t="shared" si="1350"/>
        <v>47</v>
      </c>
      <c r="CG551">
        <f t="shared" si="1351"/>
        <v>4.1824909224763811</v>
      </c>
      <c r="CH551">
        <f t="shared" si="1352"/>
        <v>0.40902269115155765</v>
      </c>
      <c r="CI551">
        <f t="shared" si="1353"/>
        <v>0.40906120145430919</v>
      </c>
    </row>
    <row r="552" spans="1:87">
      <c r="A552">
        <f t="shared" ref="A552:F552" si="1501">A258</f>
        <v>7.0027777777777782</v>
      </c>
      <c r="B552">
        <f t="shared" si="1501"/>
        <v>111.315</v>
      </c>
      <c r="C552">
        <f t="shared" si="1501"/>
        <v>7</v>
      </c>
      <c r="D552">
        <f t="shared" si="1501"/>
        <v>2013</v>
      </c>
      <c r="E552">
        <f t="shared" si="1501"/>
        <v>12</v>
      </c>
      <c r="F552">
        <f t="shared" si="1501"/>
        <v>4</v>
      </c>
      <c r="G552">
        <f t="shared" si="1285"/>
        <v>0.12222152900771403</v>
      </c>
      <c r="H552">
        <f t="shared" ref="H552:J552" si="1502">H258</f>
        <v>13</v>
      </c>
      <c r="I552">
        <f t="shared" si="1502"/>
        <v>15</v>
      </c>
      <c r="J552">
        <f t="shared" si="1502"/>
        <v>13.25</v>
      </c>
      <c r="L552">
        <f t="shared" ref="L552:M552" si="1503">L258</f>
        <v>20</v>
      </c>
      <c r="M552">
        <f t="shared" si="1503"/>
        <v>-13</v>
      </c>
      <c r="N552">
        <f t="shared" si="1288"/>
        <v>2456630.760416667</v>
      </c>
      <c r="O552">
        <f t="shared" si="1289"/>
        <v>7.9272234243593946E-4</v>
      </c>
      <c r="P552">
        <f t="shared" si="1290"/>
        <v>2456630.7612093892</v>
      </c>
      <c r="Q552">
        <f t="shared" si="1291"/>
        <v>0.13924055330292115</v>
      </c>
      <c r="R552">
        <f t="shared" si="1292"/>
        <v>239.82880355094562</v>
      </c>
      <c r="S552">
        <f t="shared" si="1293"/>
        <v>340.38577027712017</v>
      </c>
      <c r="T552">
        <f t="shared" si="1294"/>
        <v>4.1858022630826692</v>
      </c>
      <c r="U552">
        <f t="shared" si="1295"/>
        <v>5.9408524182727982</v>
      </c>
      <c r="V552">
        <f t="shared" si="1296"/>
        <v>215.72999775358147</v>
      </c>
      <c r="W552">
        <f t="shared" si="1297"/>
        <v>3.7651987561199673</v>
      </c>
      <c r="X552">
        <f t="shared" si="1298"/>
        <v>253.23299489065175</v>
      </c>
      <c r="Y552">
        <f t="shared" si="1299"/>
        <v>4.4197495355278509</v>
      </c>
      <c r="Z552">
        <f t="shared" si="1300"/>
        <v>330.05364037952404</v>
      </c>
      <c r="AA552">
        <f t="shared" si="1301"/>
        <v>5.7605227328160016</v>
      </c>
      <c r="AB552">
        <f t="shared" si="1302"/>
        <v>-8340.7397881045872</v>
      </c>
      <c r="AC552">
        <f t="shared" si="1303"/>
        <v>-94.842205127229604</v>
      </c>
      <c r="AD552">
        <f t="shared" si="1304"/>
        <v>-2342.6924930087689</v>
      </c>
      <c r="AE552">
        <f t="shared" si="1305"/>
        <v>123.8031203924278</v>
      </c>
      <c r="AF552">
        <f t="shared" si="1306"/>
        <v>-261.5282246368418</v>
      </c>
      <c r="AG552">
        <f t="shared" si="1307"/>
        <v>-514.44061852863138</v>
      </c>
      <c r="AH552">
        <f t="shared" si="1308"/>
        <v>-11430.440209013632</v>
      </c>
      <c r="AI552">
        <f t="shared" si="1309"/>
        <v>-3.1751222802815642</v>
      </c>
      <c r="AJ552">
        <f t="shared" si="1310"/>
        <v>236.65368127066407</v>
      </c>
      <c r="AK552">
        <f t="shared" si="1311"/>
        <v>4.1303859251383255</v>
      </c>
      <c r="AL552">
        <f t="shared" si="1312"/>
        <v>236</v>
      </c>
      <c r="AM552">
        <f t="shared" si="1313"/>
        <v>39</v>
      </c>
      <c r="AN552">
        <f t="shared" si="1314"/>
        <v>13</v>
      </c>
      <c r="AP552">
        <f t="shared" si="1315"/>
        <v>1.7284273131029264</v>
      </c>
      <c r="AQ552">
        <f t="shared" si="1316"/>
        <v>3.0166747495044995E-2</v>
      </c>
      <c r="AR552" t="str">
        <f t="shared" si="1317"/>
        <v>POSITIF</v>
      </c>
      <c r="AS552">
        <f t="shared" si="1318"/>
        <v>1</v>
      </c>
      <c r="AT552">
        <f t="shared" si="1319"/>
        <v>43</v>
      </c>
      <c r="AU552">
        <f t="shared" si="1320"/>
        <v>42</v>
      </c>
      <c r="AV552">
        <f t="shared" si="1321"/>
        <v>1.0188017652265287</v>
      </c>
      <c r="AW552" s="4">
        <f t="shared" si="1322"/>
        <v>4.2450073551105361E-2</v>
      </c>
      <c r="AX552">
        <f t="shared" si="1323"/>
        <v>1.7781445228333199E-2</v>
      </c>
      <c r="AY552">
        <f t="shared" si="1324"/>
        <v>0.27760280630823225</v>
      </c>
      <c r="AZ552" s="4">
        <f t="shared" si="1325"/>
        <v>1.1566783596176343E-2</v>
      </c>
      <c r="BA552">
        <f t="shared" si="1326"/>
        <v>358707.40705353039</v>
      </c>
      <c r="BB552" t="s">
        <v>191</v>
      </c>
      <c r="BC552">
        <f t="shared" si="1327"/>
        <v>1.6702751896761278E-2</v>
      </c>
      <c r="BD552">
        <f t="shared" si="1328"/>
        <v>215.73431699435744</v>
      </c>
      <c r="BE552">
        <f t="shared" si="1329"/>
        <v>23.437480402173954</v>
      </c>
      <c r="BF552">
        <f t="shared" si="1330"/>
        <v>-2.2065235393047378E-3</v>
      </c>
      <c r="BG552">
        <f t="shared" si="1331"/>
        <v>23.43527387863465</v>
      </c>
      <c r="BH552" s="19">
        <f t="shared" si="1332"/>
        <v>0.13924055330292115</v>
      </c>
      <c r="BI552">
        <f t="shared" si="1333"/>
        <v>11.131957355483125</v>
      </c>
      <c r="BJ552">
        <f t="shared" si="1334"/>
        <v>18.552957355483127</v>
      </c>
      <c r="BK552">
        <f t="shared" si="1335"/>
        <v>38.642908407633826</v>
      </c>
      <c r="BL552">
        <f t="shared" si="1336"/>
        <v>0.67444598425980928</v>
      </c>
      <c r="BM552">
        <f t="shared" si="1337"/>
        <v>239.65145192461307</v>
      </c>
      <c r="BN552">
        <f t="shared" si="1338"/>
        <v>15.976763461640871</v>
      </c>
      <c r="BO552">
        <f t="shared" si="1339"/>
        <v>15</v>
      </c>
      <c r="BP552">
        <f t="shared" si="1340"/>
        <v>58</v>
      </c>
      <c r="BQ552">
        <f t="shared" si="1341"/>
        <v>36</v>
      </c>
      <c r="BR552">
        <f t="shared" si="1342"/>
        <v>-17.722637081293396</v>
      </c>
      <c r="BS552" t="str">
        <f t="shared" si="1343"/>
        <v>NEGATIF</v>
      </c>
      <c r="BT552">
        <f t="shared" si="1279"/>
        <v>-0.3093183692046077</v>
      </c>
      <c r="BU552">
        <f t="shared" si="1280"/>
        <v>17</v>
      </c>
      <c r="BV552">
        <f t="shared" si="1281"/>
        <v>-2084</v>
      </c>
      <c r="BW552">
        <f t="shared" si="1282"/>
        <v>38</v>
      </c>
      <c r="BX552" t="str">
        <f t="shared" si="1283"/>
        <v>NEGATIF</v>
      </c>
      <c r="BY552">
        <f t="shared" si="1344"/>
        <v>56.557971788263238</v>
      </c>
      <c r="BZ552">
        <f t="shared" si="1345"/>
        <v>236.55797178826325</v>
      </c>
      <c r="CA552">
        <f t="shared" si="1346"/>
        <v>44.533203830915291</v>
      </c>
      <c r="CB552" t="str">
        <f t="shared" si="1347"/>
        <v>POSITIF</v>
      </c>
      <c r="CC552">
        <f t="shared" si="1348"/>
        <v>44</v>
      </c>
      <c r="CD552">
        <f t="shared" si="1349"/>
        <v>31</v>
      </c>
      <c r="CE552">
        <f t="shared" si="1350"/>
        <v>59</v>
      </c>
      <c r="CG552">
        <f t="shared" si="1351"/>
        <v>4.1827068932693994</v>
      </c>
      <c r="CH552">
        <f t="shared" si="1352"/>
        <v>0.40902269028879662</v>
      </c>
      <c r="CI552">
        <f t="shared" si="1353"/>
        <v>0.40906120138958024</v>
      </c>
    </row>
    <row r="553" spans="1:87">
      <c r="A553">
        <f t="shared" ref="A553:F553" si="1504">A259</f>
        <v>7.0027777777777782</v>
      </c>
      <c r="B553">
        <f t="shared" si="1504"/>
        <v>111.315</v>
      </c>
      <c r="C553">
        <f t="shared" si="1504"/>
        <v>7</v>
      </c>
      <c r="D553">
        <f t="shared" si="1504"/>
        <v>2013</v>
      </c>
      <c r="E553">
        <f t="shared" si="1504"/>
        <v>12</v>
      </c>
      <c r="F553">
        <f t="shared" si="1504"/>
        <v>4</v>
      </c>
      <c r="G553">
        <f t="shared" si="1285"/>
        <v>0.12222152900771403</v>
      </c>
      <c r="H553">
        <f t="shared" ref="H553:J553" si="1505">H259</f>
        <v>13</v>
      </c>
      <c r="I553">
        <f t="shared" si="1505"/>
        <v>30</v>
      </c>
      <c r="J553">
        <f t="shared" si="1505"/>
        <v>13.5</v>
      </c>
      <c r="L553">
        <f t="shared" ref="L553:M553" si="1506">L259</f>
        <v>20</v>
      </c>
      <c r="M553">
        <f t="shared" si="1506"/>
        <v>-13</v>
      </c>
      <c r="N553">
        <f t="shared" si="1288"/>
        <v>2456630.7708333335</v>
      </c>
      <c r="O553">
        <f t="shared" si="1289"/>
        <v>7.9272234243593946E-4</v>
      </c>
      <c r="P553">
        <f t="shared" si="1290"/>
        <v>2456630.7716260557</v>
      </c>
      <c r="Q553">
        <f t="shared" si="1291"/>
        <v>0.13924083849570723</v>
      </c>
      <c r="R553">
        <f t="shared" si="1292"/>
        <v>239.82880355094562</v>
      </c>
      <c r="S553">
        <f t="shared" si="1293"/>
        <v>340.52186394637101</v>
      </c>
      <c r="T553">
        <f t="shared" si="1294"/>
        <v>4.1858022630826692</v>
      </c>
      <c r="U553">
        <f t="shared" si="1295"/>
        <v>5.9432277008923462</v>
      </c>
      <c r="V553">
        <f t="shared" si="1296"/>
        <v>215.72944615023579</v>
      </c>
      <c r="W553">
        <f t="shared" si="1297"/>
        <v>3.7651891288254205</v>
      </c>
      <c r="X553">
        <f t="shared" si="1298"/>
        <v>253.24326205026409</v>
      </c>
      <c r="Y553">
        <f t="shared" si="1299"/>
        <v>4.4199287312679143</v>
      </c>
      <c r="Z553">
        <f t="shared" si="1300"/>
        <v>330.06390704888963</v>
      </c>
      <c r="AA553">
        <f t="shared" si="1301"/>
        <v>5.7607019199996445</v>
      </c>
      <c r="AB553">
        <f t="shared" si="1302"/>
        <v>-8290.0624212402126</v>
      </c>
      <c r="AC553">
        <f t="shared" si="1303"/>
        <v>-95.673190383049899</v>
      </c>
      <c r="AD553">
        <f t="shared" si="1304"/>
        <v>-2334.8327102077874</v>
      </c>
      <c r="AE553">
        <f t="shared" si="1305"/>
        <v>130.53579930641087</v>
      </c>
      <c r="AF553">
        <f t="shared" si="1306"/>
        <v>-262.59185385365811</v>
      </c>
      <c r="AG553">
        <f t="shared" si="1307"/>
        <v>-527.11428143305545</v>
      </c>
      <c r="AH553">
        <f t="shared" si="1308"/>
        <v>-11379.738657811353</v>
      </c>
      <c r="AI553">
        <f t="shared" si="1309"/>
        <v>-3.1610385160587091</v>
      </c>
      <c r="AJ553">
        <f t="shared" si="1310"/>
        <v>236.66776503488691</v>
      </c>
      <c r="AK553">
        <f t="shared" si="1311"/>
        <v>4.1306317331950888</v>
      </c>
      <c r="AL553">
        <f t="shared" si="1312"/>
        <v>236</v>
      </c>
      <c r="AM553">
        <f t="shared" si="1313"/>
        <v>40</v>
      </c>
      <c r="AN553">
        <f t="shared" si="1314"/>
        <v>3</v>
      </c>
      <c r="AP553">
        <f t="shared" si="1315"/>
        <v>1.7286333358909733</v>
      </c>
      <c r="AQ553">
        <f t="shared" si="1316"/>
        <v>3.0170343271030551E-2</v>
      </c>
      <c r="AR553" t="str">
        <f t="shared" si="1317"/>
        <v>POSITIF</v>
      </c>
      <c r="AS553">
        <f t="shared" si="1318"/>
        <v>1</v>
      </c>
      <c r="AT553">
        <f t="shared" si="1319"/>
        <v>43</v>
      </c>
      <c r="AU553">
        <f t="shared" si="1320"/>
        <v>43</v>
      </c>
      <c r="AV553">
        <f t="shared" si="1321"/>
        <v>1.0188480565469733</v>
      </c>
      <c r="AW553" s="4">
        <f t="shared" si="1322"/>
        <v>4.245200235612389E-2</v>
      </c>
      <c r="AX553">
        <f t="shared" si="1323"/>
        <v>1.7782253164290052E-2</v>
      </c>
      <c r="AY553">
        <f t="shared" si="1324"/>
        <v>0.27761541852286176</v>
      </c>
      <c r="AZ553" s="4">
        <f t="shared" si="1325"/>
        <v>1.1567309105119239E-2</v>
      </c>
      <c r="BA553">
        <f t="shared" si="1326"/>
        <v>358691.1109146871</v>
      </c>
      <c r="BB553" t="s">
        <v>191</v>
      </c>
      <c r="BC553">
        <f t="shared" si="1327"/>
        <v>1.6702751884783183E-2</v>
      </c>
      <c r="BD553">
        <f t="shared" si="1328"/>
        <v>215.73376539264879</v>
      </c>
      <c r="BE553">
        <f t="shared" si="1329"/>
        <v>23.437480398465258</v>
      </c>
      <c r="BF553">
        <f t="shared" si="1330"/>
        <v>-2.206569246027371E-3</v>
      </c>
      <c r="BG553">
        <f t="shared" si="1331"/>
        <v>23.435273829219231</v>
      </c>
      <c r="BH553" s="19">
        <f t="shared" si="1332"/>
        <v>0.13924083849570723</v>
      </c>
      <c r="BI553">
        <f t="shared" si="1333"/>
        <v>11.382641833508387</v>
      </c>
      <c r="BJ553">
        <f t="shared" si="1334"/>
        <v>18.803641833508387</v>
      </c>
      <c r="BK553">
        <f t="shared" si="1335"/>
        <v>42.390544588893803</v>
      </c>
      <c r="BL553">
        <f t="shared" si="1336"/>
        <v>0.73985457478966299</v>
      </c>
      <c r="BM553">
        <f t="shared" si="1337"/>
        <v>239.66408291373199</v>
      </c>
      <c r="BN553">
        <f t="shared" si="1338"/>
        <v>15.977605527582133</v>
      </c>
      <c r="BO553">
        <f t="shared" si="1339"/>
        <v>15</v>
      </c>
      <c r="BP553">
        <f t="shared" si="1340"/>
        <v>58</v>
      </c>
      <c r="BQ553">
        <f t="shared" si="1341"/>
        <v>39</v>
      </c>
      <c r="BR553">
        <f t="shared" si="1342"/>
        <v>-17.725666897422549</v>
      </c>
      <c r="BS553" t="str">
        <f t="shared" si="1343"/>
        <v>NEGATIF</v>
      </c>
      <c r="BT553">
        <f t="shared" si="1279"/>
        <v>-0.30937124947179145</v>
      </c>
      <c r="BU553">
        <f t="shared" si="1280"/>
        <v>17</v>
      </c>
      <c r="BV553">
        <f t="shared" si="1281"/>
        <v>-2084</v>
      </c>
      <c r="BW553">
        <f t="shared" si="1282"/>
        <v>27</v>
      </c>
      <c r="BX553" t="str">
        <f t="shared" si="1283"/>
        <v>NEGATIF</v>
      </c>
      <c r="BY553">
        <f t="shared" si="1344"/>
        <v>58.862474658617295</v>
      </c>
      <c r="BZ553">
        <f t="shared" si="1345"/>
        <v>238.86247465861729</v>
      </c>
      <c r="CA553">
        <f t="shared" si="1346"/>
        <v>41.386596338937174</v>
      </c>
      <c r="CB553" t="str">
        <f t="shared" si="1347"/>
        <v>POSITIF</v>
      </c>
      <c r="CC553">
        <f t="shared" si="1348"/>
        <v>41</v>
      </c>
      <c r="CD553">
        <f t="shared" si="1349"/>
        <v>23</v>
      </c>
      <c r="CE553">
        <f t="shared" si="1350"/>
        <v>11</v>
      </c>
      <c r="CG553">
        <f t="shared" si="1351"/>
        <v>4.1829273456173084</v>
      </c>
      <c r="CH553">
        <f t="shared" si="1352"/>
        <v>0.40902268942633485</v>
      </c>
      <c r="CI553">
        <f t="shared" si="1353"/>
        <v>0.4090612013248513</v>
      </c>
    </row>
    <row r="554" spans="1:87">
      <c r="A554">
        <f t="shared" ref="A554:F554" si="1507">A260</f>
        <v>7.0027777777777782</v>
      </c>
      <c r="B554">
        <f t="shared" si="1507"/>
        <v>111.315</v>
      </c>
      <c r="C554">
        <f t="shared" si="1507"/>
        <v>7</v>
      </c>
      <c r="D554">
        <f t="shared" si="1507"/>
        <v>2013</v>
      </c>
      <c r="E554">
        <f t="shared" si="1507"/>
        <v>12</v>
      </c>
      <c r="F554">
        <f t="shared" si="1507"/>
        <v>4</v>
      </c>
      <c r="G554">
        <f t="shared" si="1285"/>
        <v>0.12222152900771403</v>
      </c>
      <c r="H554">
        <f t="shared" ref="H554:J554" si="1508">H260</f>
        <v>13</v>
      </c>
      <c r="I554">
        <f t="shared" si="1508"/>
        <v>45</v>
      </c>
      <c r="J554">
        <f t="shared" si="1508"/>
        <v>13.75</v>
      </c>
      <c r="L554">
        <f t="shared" ref="L554:M554" si="1509">L260</f>
        <v>20</v>
      </c>
      <c r="M554">
        <f t="shared" si="1509"/>
        <v>-13</v>
      </c>
      <c r="N554">
        <f t="shared" si="1288"/>
        <v>2456630.78125</v>
      </c>
      <c r="O554">
        <f t="shared" si="1289"/>
        <v>7.9272234243593946E-4</v>
      </c>
      <c r="P554">
        <f t="shared" si="1290"/>
        <v>2456630.7820427222</v>
      </c>
      <c r="Q554">
        <f t="shared" si="1291"/>
        <v>0.13924112368849331</v>
      </c>
      <c r="R554">
        <f t="shared" si="1292"/>
        <v>239.82880355094562</v>
      </c>
      <c r="S554">
        <f t="shared" si="1293"/>
        <v>340.65795761563641</v>
      </c>
      <c r="T554">
        <f t="shared" si="1294"/>
        <v>4.1858022630826692</v>
      </c>
      <c r="U554">
        <f t="shared" si="1295"/>
        <v>5.9456029835121473</v>
      </c>
      <c r="V554">
        <f t="shared" si="1296"/>
        <v>215.72889454689016</v>
      </c>
      <c r="W554">
        <f t="shared" si="1297"/>
        <v>3.765179501530874</v>
      </c>
      <c r="X554">
        <f t="shared" si="1298"/>
        <v>253.25352920987643</v>
      </c>
      <c r="Y554">
        <f t="shared" si="1299"/>
        <v>4.4201079270079768</v>
      </c>
      <c r="Z554">
        <f t="shared" si="1300"/>
        <v>330.07417371825522</v>
      </c>
      <c r="AA554">
        <f t="shared" si="1301"/>
        <v>5.7608811071832875</v>
      </c>
      <c r="AB554">
        <f t="shared" si="1302"/>
        <v>-8239.3424618071404</v>
      </c>
      <c r="AC554">
        <f t="shared" si="1303"/>
        <v>-96.494090379574715</v>
      </c>
      <c r="AD554">
        <f t="shared" si="1304"/>
        <v>-2325.9884604878844</v>
      </c>
      <c r="AE554">
        <f t="shared" si="1305"/>
        <v>137.25471928060907</v>
      </c>
      <c r="AF554">
        <f t="shared" si="1306"/>
        <v>-263.65664546262633</v>
      </c>
      <c r="AG554">
        <f t="shared" si="1307"/>
        <v>-539.78434338823081</v>
      </c>
      <c r="AH554">
        <f t="shared" si="1308"/>
        <v>-11328.011282244846</v>
      </c>
      <c r="AI554">
        <f t="shared" si="1309"/>
        <v>-3.1466698006235685</v>
      </c>
      <c r="AJ554">
        <f t="shared" si="1310"/>
        <v>236.68213375032207</v>
      </c>
      <c r="AK554">
        <f t="shared" si="1311"/>
        <v>4.1308825145887145</v>
      </c>
      <c r="AL554">
        <f t="shared" si="1312"/>
        <v>236</v>
      </c>
      <c r="AM554">
        <f t="shared" si="1313"/>
        <v>40</v>
      </c>
      <c r="AN554">
        <f t="shared" si="1314"/>
        <v>55</v>
      </c>
      <c r="AP554">
        <f t="shared" si="1315"/>
        <v>1.7368360605902697</v>
      </c>
      <c r="AQ554">
        <f t="shared" si="1316"/>
        <v>3.0313507824667935E-2</v>
      </c>
      <c r="AR554" t="str">
        <f t="shared" si="1317"/>
        <v>POSITIF</v>
      </c>
      <c r="AS554">
        <f t="shared" si="1318"/>
        <v>1</v>
      </c>
      <c r="AT554">
        <f t="shared" si="1319"/>
        <v>44</v>
      </c>
      <c r="AU554">
        <f t="shared" si="1320"/>
        <v>12</v>
      </c>
      <c r="AV554">
        <f t="shared" si="1321"/>
        <v>1.0188939495920541</v>
      </c>
      <c r="AW554" s="4">
        <f t="shared" si="1322"/>
        <v>4.2453914566335592E-2</v>
      </c>
      <c r="AX554">
        <f t="shared" si="1323"/>
        <v>1.7783054149030478E-2</v>
      </c>
      <c r="AY554">
        <f t="shared" si="1324"/>
        <v>0.27762792222596061</v>
      </c>
      <c r="AZ554" s="4">
        <f t="shared" si="1325"/>
        <v>1.1567830092748359E-2</v>
      </c>
      <c r="BA554">
        <f t="shared" si="1326"/>
        <v>358674.95644427044</v>
      </c>
      <c r="BB554" t="s">
        <v>191</v>
      </c>
      <c r="BC554">
        <f t="shared" si="1327"/>
        <v>1.6702751872805083E-2</v>
      </c>
      <c r="BD554">
        <f t="shared" si="1328"/>
        <v>215.73321379094014</v>
      </c>
      <c r="BE554">
        <f t="shared" si="1329"/>
        <v>23.437480394756562</v>
      </c>
      <c r="BF554">
        <f t="shared" si="1330"/>
        <v>-2.2066149356015962E-3</v>
      </c>
      <c r="BG554">
        <f t="shared" si="1331"/>
        <v>23.43527377982096</v>
      </c>
      <c r="BH554" s="19">
        <f t="shared" si="1332"/>
        <v>0.13924112368849331</v>
      </c>
      <c r="BI554">
        <f t="shared" si="1333"/>
        <v>11.633326311533649</v>
      </c>
      <c r="BJ554">
        <f t="shared" si="1334"/>
        <v>19.05432631153365</v>
      </c>
      <c r="BK554">
        <f t="shared" si="1335"/>
        <v>46.137925004102051</v>
      </c>
      <c r="BL554">
        <f t="shared" si="1336"/>
        <v>0.80525870135979905</v>
      </c>
      <c r="BM554">
        <f t="shared" si="1337"/>
        <v>239.6769696689027</v>
      </c>
      <c r="BN554">
        <f t="shared" si="1338"/>
        <v>15.978464644593513</v>
      </c>
      <c r="BO554">
        <f t="shared" si="1339"/>
        <v>15</v>
      </c>
      <c r="BP554">
        <f t="shared" si="1340"/>
        <v>58</v>
      </c>
      <c r="BQ554">
        <f t="shared" si="1341"/>
        <v>42</v>
      </c>
      <c r="BR554">
        <f t="shared" si="1342"/>
        <v>-17.720977327496051</v>
      </c>
      <c r="BS554" t="str">
        <f t="shared" si="1343"/>
        <v>NEGATIF</v>
      </c>
      <c r="BT554">
        <f t="shared" si="1279"/>
        <v>-0.30928940103607155</v>
      </c>
      <c r="BU554">
        <f t="shared" si="1280"/>
        <v>17</v>
      </c>
      <c r="BV554">
        <f t="shared" si="1281"/>
        <v>-2084</v>
      </c>
      <c r="BW554">
        <f t="shared" si="1282"/>
        <v>44</v>
      </c>
      <c r="BX554" t="str">
        <f t="shared" si="1283"/>
        <v>NEGATIF</v>
      </c>
      <c r="BY554">
        <f t="shared" si="1344"/>
        <v>60.879916162823271</v>
      </c>
      <c r="BZ554">
        <f t="shared" si="1345"/>
        <v>240.87991616282326</v>
      </c>
      <c r="CA554">
        <f t="shared" si="1346"/>
        <v>38.171125820652314</v>
      </c>
      <c r="CB554" t="str">
        <f t="shared" si="1347"/>
        <v>POSITIF</v>
      </c>
      <c r="CC554">
        <f t="shared" si="1348"/>
        <v>38</v>
      </c>
      <c r="CD554">
        <f t="shared" si="1349"/>
        <v>10</v>
      </c>
      <c r="CE554">
        <f t="shared" si="1350"/>
        <v>16</v>
      </c>
      <c r="CG554">
        <f t="shared" si="1351"/>
        <v>4.1831522619249357</v>
      </c>
      <c r="CH554">
        <f t="shared" si="1352"/>
        <v>0.4090226885641724</v>
      </c>
      <c r="CI554">
        <f t="shared" si="1353"/>
        <v>0.40906120126012235</v>
      </c>
    </row>
    <row r="555" spans="1:87">
      <c r="A555">
        <f t="shared" ref="A555:F555" si="1510">A261</f>
        <v>7.0027777777777782</v>
      </c>
      <c r="B555">
        <f t="shared" si="1510"/>
        <v>111.315</v>
      </c>
      <c r="C555">
        <f t="shared" si="1510"/>
        <v>7</v>
      </c>
      <c r="D555">
        <f t="shared" si="1510"/>
        <v>2013</v>
      </c>
      <c r="E555">
        <f t="shared" si="1510"/>
        <v>12</v>
      </c>
      <c r="F555">
        <f t="shared" si="1510"/>
        <v>4</v>
      </c>
      <c r="G555">
        <f t="shared" si="1285"/>
        <v>0.12222152900771403</v>
      </c>
      <c r="H555">
        <f t="shared" ref="H555:J555" si="1511">H261</f>
        <v>14</v>
      </c>
      <c r="I555">
        <f t="shared" si="1511"/>
        <v>0</v>
      </c>
      <c r="J555">
        <f t="shared" si="1511"/>
        <v>14</v>
      </c>
      <c r="L555">
        <f t="shared" ref="L555:M555" si="1512">L261</f>
        <v>20</v>
      </c>
      <c r="M555">
        <f t="shared" si="1512"/>
        <v>-13</v>
      </c>
      <c r="N555">
        <f t="shared" si="1288"/>
        <v>2456630.791666667</v>
      </c>
      <c r="O555">
        <f t="shared" si="1289"/>
        <v>7.9272234243593946E-4</v>
      </c>
      <c r="P555">
        <f t="shared" si="1290"/>
        <v>2456630.7924593892</v>
      </c>
      <c r="Q555">
        <f t="shared" si="1291"/>
        <v>0.13924140888129213</v>
      </c>
      <c r="R555">
        <f t="shared" si="1292"/>
        <v>239.82880355094562</v>
      </c>
      <c r="S555">
        <f t="shared" si="1293"/>
        <v>340.7940512909845</v>
      </c>
      <c r="T555">
        <f t="shared" si="1294"/>
        <v>4.1858022630826692</v>
      </c>
      <c r="U555">
        <f t="shared" si="1295"/>
        <v>5.9479782662381115</v>
      </c>
      <c r="V555">
        <f t="shared" si="1296"/>
        <v>215.72834294351986</v>
      </c>
      <c r="W555">
        <f t="shared" si="1297"/>
        <v>3.7651698742358972</v>
      </c>
      <c r="X555">
        <f t="shared" si="1298"/>
        <v>253.26379636994716</v>
      </c>
      <c r="Y555">
        <f t="shared" si="1299"/>
        <v>4.420287122756041</v>
      </c>
      <c r="Z555">
        <f t="shared" si="1300"/>
        <v>330.08444038808011</v>
      </c>
      <c r="AA555">
        <f t="shared" si="1301"/>
        <v>5.7610602943749472</v>
      </c>
      <c r="AB555">
        <f t="shared" si="1302"/>
        <v>-8188.5801937012402</v>
      </c>
      <c r="AC555">
        <f t="shared" si="1303"/>
        <v>-97.304818618714151</v>
      </c>
      <c r="AD555">
        <f t="shared" si="1304"/>
        <v>-2316.1634725085464</v>
      </c>
      <c r="AE555">
        <f t="shared" si="1305"/>
        <v>143.9591724164431</v>
      </c>
      <c r="AF555">
        <f t="shared" si="1306"/>
        <v>-264.72257185678495</v>
      </c>
      <c r="AG555">
        <f t="shared" si="1307"/>
        <v>-552.45070876617331</v>
      </c>
      <c r="AH555">
        <f t="shared" si="1308"/>
        <v>-11275.262593035013</v>
      </c>
      <c r="AI555">
        <f t="shared" si="1309"/>
        <v>-3.1320173869541703</v>
      </c>
      <c r="AJ555">
        <f t="shared" si="1310"/>
        <v>236.69678616399145</v>
      </c>
      <c r="AK555">
        <f t="shared" si="1311"/>
        <v>4.1311382474506093</v>
      </c>
      <c r="AL555">
        <f t="shared" si="1312"/>
        <v>236</v>
      </c>
      <c r="AM555">
        <f t="shared" si="1313"/>
        <v>41</v>
      </c>
      <c r="AN555">
        <f t="shared" si="1314"/>
        <v>48</v>
      </c>
      <c r="AP555">
        <f t="shared" si="1315"/>
        <v>1.7373929182651133</v>
      </c>
      <c r="AQ555">
        <f t="shared" si="1316"/>
        <v>3.0323226824558954E-2</v>
      </c>
      <c r="AR555" t="str">
        <f t="shared" si="1317"/>
        <v>POSITIF</v>
      </c>
      <c r="AS555">
        <f t="shared" si="1318"/>
        <v>1</v>
      </c>
      <c r="AT555">
        <f t="shared" si="1319"/>
        <v>44</v>
      </c>
      <c r="AU555">
        <f t="shared" si="1320"/>
        <v>14</v>
      </c>
      <c r="AV555">
        <f t="shared" si="1321"/>
        <v>1.0189394439659314</v>
      </c>
      <c r="AW555" s="4">
        <f t="shared" si="1322"/>
        <v>4.2455810165247139E-2</v>
      </c>
      <c r="AX555">
        <f t="shared" si="1323"/>
        <v>1.778384817564577E-2</v>
      </c>
      <c r="AY555">
        <f t="shared" si="1324"/>
        <v>0.27764031730968536</v>
      </c>
      <c r="AZ555" s="4">
        <f t="shared" si="1325"/>
        <v>1.1568346554570223E-2</v>
      </c>
      <c r="BA555">
        <f t="shared" si="1326"/>
        <v>358658.94374351116</v>
      </c>
      <c r="BB555" t="s">
        <v>191</v>
      </c>
      <c r="BC555">
        <f t="shared" si="1327"/>
        <v>1.6702751860826988E-2</v>
      </c>
      <c r="BD555">
        <f t="shared" si="1328"/>
        <v>215.73266218920688</v>
      </c>
      <c r="BE555">
        <f t="shared" si="1329"/>
        <v>23.437480391047867</v>
      </c>
      <c r="BF555">
        <f t="shared" si="1330"/>
        <v>-2.2066606080254295E-3</v>
      </c>
      <c r="BG555">
        <f t="shared" si="1331"/>
        <v>23.435273730439842</v>
      </c>
      <c r="BH555" s="19">
        <f t="shared" si="1332"/>
        <v>0.13924140888129213</v>
      </c>
      <c r="BI555">
        <f t="shared" si="1333"/>
        <v>11.884010800765827</v>
      </c>
      <c r="BJ555">
        <f t="shared" si="1334"/>
        <v>19.305010800765828</v>
      </c>
      <c r="BK555">
        <f t="shared" si="1335"/>
        <v>49.885050932645221</v>
      </c>
      <c r="BL555">
        <f t="shared" si="1336"/>
        <v>0.87065838629972714</v>
      </c>
      <c r="BM555">
        <f t="shared" si="1337"/>
        <v>239.69011107884219</v>
      </c>
      <c r="BN555">
        <f t="shared" si="1338"/>
        <v>15.97934073858948</v>
      </c>
      <c r="BO555">
        <f t="shared" si="1339"/>
        <v>15</v>
      </c>
      <c r="BP555">
        <f t="shared" si="1340"/>
        <v>58</v>
      </c>
      <c r="BQ555">
        <f t="shared" si="1341"/>
        <v>45</v>
      </c>
      <c r="BR555">
        <f t="shared" si="1342"/>
        <v>-17.723793467188358</v>
      </c>
      <c r="BS555" t="str">
        <f t="shared" si="1343"/>
        <v>NEGATIF</v>
      </c>
      <c r="BT555">
        <f t="shared" si="1279"/>
        <v>-0.30933855194589843</v>
      </c>
      <c r="BU555">
        <f t="shared" si="1280"/>
        <v>17</v>
      </c>
      <c r="BV555">
        <f t="shared" si="1281"/>
        <v>-2084</v>
      </c>
      <c r="BW555">
        <f t="shared" si="1282"/>
        <v>34</v>
      </c>
      <c r="BX555" t="str">
        <f t="shared" si="1283"/>
        <v>NEGATIF</v>
      </c>
      <c r="BY555">
        <f t="shared" si="1344"/>
        <v>62.63792572258739</v>
      </c>
      <c r="BZ555">
        <f t="shared" si="1345"/>
        <v>242.6379257225874</v>
      </c>
      <c r="CA555">
        <f t="shared" si="1346"/>
        <v>34.893089585658004</v>
      </c>
      <c r="CB555" t="str">
        <f t="shared" si="1347"/>
        <v>POSITIF</v>
      </c>
      <c r="CC555">
        <f t="shared" si="1348"/>
        <v>34</v>
      </c>
      <c r="CD555">
        <f t="shared" si="1349"/>
        <v>53</v>
      </c>
      <c r="CE555">
        <f t="shared" si="1350"/>
        <v>35</v>
      </c>
      <c r="CG555">
        <f t="shared" si="1351"/>
        <v>4.183381622796734</v>
      </c>
      <c r="CH555">
        <f t="shared" si="1352"/>
        <v>0.40902268770230932</v>
      </c>
      <c r="CI555">
        <f t="shared" si="1353"/>
        <v>0.40906120119539341</v>
      </c>
    </row>
    <row r="556" spans="1:87">
      <c r="A556">
        <f t="shared" ref="A556:F556" si="1513">A262</f>
        <v>7.0027777777777782</v>
      </c>
      <c r="B556">
        <f t="shared" si="1513"/>
        <v>111.315</v>
      </c>
      <c r="C556">
        <f t="shared" si="1513"/>
        <v>7</v>
      </c>
      <c r="D556">
        <f t="shared" si="1513"/>
        <v>2013</v>
      </c>
      <c r="E556">
        <f t="shared" si="1513"/>
        <v>12</v>
      </c>
      <c r="F556">
        <f t="shared" si="1513"/>
        <v>4</v>
      </c>
      <c r="G556">
        <f t="shared" si="1285"/>
        <v>0.12222152900771403</v>
      </c>
      <c r="H556">
        <f t="shared" ref="H556:J556" si="1514">H262</f>
        <v>14</v>
      </c>
      <c r="I556">
        <f t="shared" si="1514"/>
        <v>15</v>
      </c>
      <c r="J556">
        <f t="shared" si="1514"/>
        <v>14.25</v>
      </c>
      <c r="L556">
        <f t="shared" ref="L556:M556" si="1515">L262</f>
        <v>20</v>
      </c>
      <c r="M556">
        <f t="shared" si="1515"/>
        <v>-13</v>
      </c>
      <c r="N556">
        <f t="shared" si="1288"/>
        <v>2456630.8020833335</v>
      </c>
      <c r="O556">
        <f t="shared" si="1289"/>
        <v>7.9272234243593946E-4</v>
      </c>
      <c r="P556">
        <f t="shared" si="1290"/>
        <v>2456630.8028760557</v>
      </c>
      <c r="Q556">
        <f t="shared" si="1291"/>
        <v>0.13924169407407819</v>
      </c>
      <c r="R556">
        <f t="shared" si="1292"/>
        <v>239.82880355094562</v>
      </c>
      <c r="S556">
        <f t="shared" si="1293"/>
        <v>340.93014496022079</v>
      </c>
      <c r="T556">
        <f t="shared" si="1294"/>
        <v>4.1858022630826692</v>
      </c>
      <c r="U556">
        <f t="shared" si="1295"/>
        <v>5.9503535488574046</v>
      </c>
      <c r="V556">
        <f t="shared" si="1296"/>
        <v>215.72779134017424</v>
      </c>
      <c r="W556">
        <f t="shared" si="1297"/>
        <v>3.7651602469413512</v>
      </c>
      <c r="X556">
        <f t="shared" si="1298"/>
        <v>253.27406352955768</v>
      </c>
      <c r="Y556">
        <f t="shared" si="1299"/>
        <v>4.4204663184960724</v>
      </c>
      <c r="Z556">
        <f t="shared" si="1300"/>
        <v>330.09470705744479</v>
      </c>
      <c r="AA556">
        <f t="shared" si="1301"/>
        <v>5.7612394815585741</v>
      </c>
      <c r="AB556">
        <f t="shared" si="1302"/>
        <v>-8137.7759078699482</v>
      </c>
      <c r="AC556">
        <f t="shared" si="1303"/>
        <v>-98.105289566121627</v>
      </c>
      <c r="AD556">
        <f t="shared" si="1304"/>
        <v>-2305.3618897908582</v>
      </c>
      <c r="AE556">
        <f t="shared" si="1305"/>
        <v>150.64845144013651</v>
      </c>
      <c r="AF556">
        <f t="shared" si="1306"/>
        <v>-265.78960525648978</v>
      </c>
      <c r="AG556">
        <f t="shared" si="1307"/>
        <v>-565.11328026526121</v>
      </c>
      <c r="AH556">
        <f t="shared" si="1308"/>
        <v>-11221.497521308544</v>
      </c>
      <c r="AI556">
        <f t="shared" si="1309"/>
        <v>-3.1170826448079287</v>
      </c>
      <c r="AJ556">
        <f t="shared" si="1310"/>
        <v>236.71172090613769</v>
      </c>
      <c r="AK556">
        <f t="shared" si="1311"/>
        <v>4.1313989078739981</v>
      </c>
      <c r="AL556">
        <f t="shared" si="1312"/>
        <v>236</v>
      </c>
      <c r="AM556">
        <f t="shared" si="1313"/>
        <v>42</v>
      </c>
      <c r="AN556">
        <f t="shared" si="1314"/>
        <v>42</v>
      </c>
      <c r="AP556">
        <f t="shared" si="1315"/>
        <v>1.7274290973103958</v>
      </c>
      <c r="AQ556">
        <f t="shared" si="1316"/>
        <v>3.014932534281993E-2</v>
      </c>
      <c r="AR556" t="str">
        <f t="shared" si="1317"/>
        <v>POSITIF</v>
      </c>
      <c r="AS556">
        <f t="shared" si="1318"/>
        <v>1</v>
      </c>
      <c r="AT556">
        <f t="shared" si="1319"/>
        <v>43</v>
      </c>
      <c r="AU556">
        <f t="shared" si="1320"/>
        <v>38</v>
      </c>
      <c r="AV556">
        <f t="shared" si="1321"/>
        <v>1.0189845392698686</v>
      </c>
      <c r="AW556" s="4">
        <f t="shared" si="1322"/>
        <v>4.2457689136244529E-2</v>
      </c>
      <c r="AX556">
        <f t="shared" si="1323"/>
        <v>1.7784635237176664E-2</v>
      </c>
      <c r="AY556">
        <f t="shared" si="1324"/>
        <v>0.27765260366540329</v>
      </c>
      <c r="AZ556" s="4">
        <f t="shared" si="1325"/>
        <v>1.1568858486058471E-2</v>
      </c>
      <c r="BA556">
        <f t="shared" si="1326"/>
        <v>358643.07291494892</v>
      </c>
      <c r="BB556" t="s">
        <v>191</v>
      </c>
      <c r="BC556">
        <f t="shared" si="1327"/>
        <v>1.6702751848848889E-2</v>
      </c>
      <c r="BD556">
        <f t="shared" si="1328"/>
        <v>215.73211058749828</v>
      </c>
      <c r="BE556">
        <f t="shared" si="1329"/>
        <v>23.437480387339171</v>
      </c>
      <c r="BF556">
        <f t="shared" si="1330"/>
        <v>-2.2067062632907626E-3</v>
      </c>
      <c r="BG556">
        <f t="shared" si="1331"/>
        <v>23.435273681075881</v>
      </c>
      <c r="BH556" s="19">
        <f t="shared" si="1332"/>
        <v>0.13924169407407819</v>
      </c>
      <c r="BI556">
        <f t="shared" si="1333"/>
        <v>12.134695278775569</v>
      </c>
      <c r="BJ556">
        <f t="shared" si="1334"/>
        <v>19.55569527877557</v>
      </c>
      <c r="BK556">
        <f t="shared" si="1335"/>
        <v>53.631923253935682</v>
      </c>
      <c r="BL556">
        <f t="shared" si="1336"/>
        <v>0.93605364495808852</v>
      </c>
      <c r="BM556">
        <f t="shared" si="1337"/>
        <v>239.70350592769788</v>
      </c>
      <c r="BN556">
        <f t="shared" si="1338"/>
        <v>15.980233728513191</v>
      </c>
      <c r="BO556">
        <f t="shared" si="1339"/>
        <v>15</v>
      </c>
      <c r="BP556">
        <f t="shared" si="1340"/>
        <v>58</v>
      </c>
      <c r="BQ556">
        <f t="shared" si="1341"/>
        <v>48</v>
      </c>
      <c r="BR556">
        <f t="shared" si="1342"/>
        <v>-17.736913689710324</v>
      </c>
      <c r="BS556" t="str">
        <f t="shared" si="1343"/>
        <v>NEGATIF</v>
      </c>
      <c r="BT556">
        <f t="shared" si="1279"/>
        <v>-0.30956754302750106</v>
      </c>
      <c r="BU556">
        <f t="shared" si="1280"/>
        <v>17</v>
      </c>
      <c r="BV556">
        <f t="shared" si="1281"/>
        <v>-2085</v>
      </c>
      <c r="BW556">
        <f t="shared" si="1282"/>
        <v>47</v>
      </c>
      <c r="BX556" t="str">
        <f t="shared" si="1283"/>
        <v>NEGATIF</v>
      </c>
      <c r="BY556">
        <f t="shared" si="1344"/>
        <v>64.171311104925493</v>
      </c>
      <c r="BZ556">
        <f t="shared" si="1345"/>
        <v>244.17131110492551</v>
      </c>
      <c r="CA556">
        <f t="shared" si="1346"/>
        <v>31.562532297445564</v>
      </c>
      <c r="CB556" t="str">
        <f t="shared" si="1347"/>
        <v>POSITIF</v>
      </c>
      <c r="CC556">
        <f t="shared" si="1348"/>
        <v>31</v>
      </c>
      <c r="CD556">
        <f t="shared" si="1349"/>
        <v>33</v>
      </c>
      <c r="CE556">
        <f t="shared" si="1350"/>
        <v>45</v>
      </c>
      <c r="CG556">
        <f t="shared" si="1351"/>
        <v>4.1836154070120726</v>
      </c>
      <c r="CH556">
        <f t="shared" si="1352"/>
        <v>0.40902268684074566</v>
      </c>
      <c r="CI556">
        <f t="shared" si="1353"/>
        <v>0.40906120113066446</v>
      </c>
    </row>
    <row r="557" spans="1:87">
      <c r="A557">
        <f t="shared" ref="A557:F557" si="1516">A263</f>
        <v>7.0027777777777782</v>
      </c>
      <c r="B557">
        <f t="shared" si="1516"/>
        <v>111.315</v>
      </c>
      <c r="C557">
        <f t="shared" si="1516"/>
        <v>7</v>
      </c>
      <c r="D557">
        <f t="shared" si="1516"/>
        <v>2013</v>
      </c>
      <c r="E557">
        <f t="shared" si="1516"/>
        <v>12</v>
      </c>
      <c r="F557">
        <f t="shared" si="1516"/>
        <v>4</v>
      </c>
      <c r="G557">
        <f t="shared" si="1285"/>
        <v>0.12222152900771403</v>
      </c>
      <c r="H557">
        <f t="shared" ref="H557:J557" si="1517">H263</f>
        <v>14</v>
      </c>
      <c r="I557">
        <f t="shared" si="1517"/>
        <v>30</v>
      </c>
      <c r="J557">
        <f t="shared" si="1517"/>
        <v>14.5</v>
      </c>
      <c r="L557">
        <f t="shared" ref="L557:M557" si="1518">L263</f>
        <v>20</v>
      </c>
      <c r="M557">
        <f t="shared" si="1518"/>
        <v>-13</v>
      </c>
      <c r="N557">
        <f t="shared" si="1288"/>
        <v>2456630.8125</v>
      </c>
      <c r="O557">
        <f t="shared" si="1289"/>
        <v>7.9272234243593946E-4</v>
      </c>
      <c r="P557">
        <f t="shared" si="1290"/>
        <v>2456630.8132927222</v>
      </c>
      <c r="Q557">
        <f t="shared" si="1291"/>
        <v>0.13924197926686427</v>
      </c>
      <c r="R557">
        <f t="shared" si="1292"/>
        <v>239.82880355094562</v>
      </c>
      <c r="S557">
        <f t="shared" si="1293"/>
        <v>341.06623862948618</v>
      </c>
      <c r="T557">
        <f t="shared" si="1294"/>
        <v>4.1858022630826692</v>
      </c>
      <c r="U557">
        <f t="shared" si="1295"/>
        <v>5.9527288314772058</v>
      </c>
      <c r="V557">
        <f t="shared" si="1296"/>
        <v>215.72723973682861</v>
      </c>
      <c r="W557">
        <f t="shared" si="1297"/>
        <v>3.7651506196468048</v>
      </c>
      <c r="X557">
        <f t="shared" si="1298"/>
        <v>253.28433068917002</v>
      </c>
      <c r="Y557">
        <f t="shared" si="1299"/>
        <v>4.4206455142361349</v>
      </c>
      <c r="Z557">
        <f t="shared" si="1300"/>
        <v>330.10497372681039</v>
      </c>
      <c r="AA557">
        <f t="shared" si="1301"/>
        <v>5.761418668742218</v>
      </c>
      <c r="AB557">
        <f t="shared" si="1302"/>
        <v>-8086.9298886596534</v>
      </c>
      <c r="AC557">
        <f t="shared" si="1303"/>
        <v>-98.895418877947435</v>
      </c>
      <c r="AD557">
        <f t="shared" si="1304"/>
        <v>-2293.5882663308139</v>
      </c>
      <c r="AE557">
        <f t="shared" si="1305"/>
        <v>157.32185157922032</v>
      </c>
      <c r="AF557">
        <f t="shared" si="1306"/>
        <v>-266.85771799676223</v>
      </c>
      <c r="AG557">
        <f t="shared" si="1307"/>
        <v>-577.77196231662526</v>
      </c>
      <c r="AH557">
        <f t="shared" si="1308"/>
        <v>-11166.721402602581</v>
      </c>
      <c r="AI557">
        <f t="shared" si="1309"/>
        <v>-3.1018670562784947</v>
      </c>
      <c r="AJ557">
        <f t="shared" si="1310"/>
        <v>236.72693649466711</v>
      </c>
      <c r="AK557">
        <f t="shared" si="1311"/>
        <v>4.1316644699914651</v>
      </c>
      <c r="AL557">
        <f t="shared" si="1312"/>
        <v>236</v>
      </c>
      <c r="AM557">
        <f t="shared" si="1313"/>
        <v>43</v>
      </c>
      <c r="AN557">
        <f t="shared" si="1314"/>
        <v>36</v>
      </c>
      <c r="AP557">
        <f t="shared" si="1315"/>
        <v>1.7363031089852259</v>
      </c>
      <c r="AQ557">
        <f t="shared" si="1316"/>
        <v>3.030420606440613E-2</v>
      </c>
      <c r="AR557" t="str">
        <f t="shared" si="1317"/>
        <v>POSITIF</v>
      </c>
      <c r="AS557">
        <f t="shared" si="1318"/>
        <v>1</v>
      </c>
      <c r="AT557">
        <f t="shared" si="1319"/>
        <v>44</v>
      </c>
      <c r="AU557">
        <f t="shared" si="1320"/>
        <v>10</v>
      </c>
      <c r="AV557">
        <f t="shared" si="1321"/>
        <v>1.0190292351144685</v>
      </c>
      <c r="AW557" s="4">
        <f t="shared" si="1322"/>
        <v>4.2459551463102853E-2</v>
      </c>
      <c r="AX557">
        <f t="shared" si="1323"/>
        <v>1.7785415326826891E-2</v>
      </c>
      <c r="AY557">
        <f t="shared" si="1324"/>
        <v>0.2776647811870262</v>
      </c>
      <c r="AZ557" s="4">
        <f t="shared" si="1325"/>
        <v>1.1569365882792759E-2</v>
      </c>
      <c r="BA557">
        <f t="shared" si="1326"/>
        <v>358627.34405812726</v>
      </c>
      <c r="BB557" t="s">
        <v>191</v>
      </c>
      <c r="BC557">
        <f t="shared" si="1327"/>
        <v>1.6702751836870793E-2</v>
      </c>
      <c r="BD557">
        <f t="shared" si="1328"/>
        <v>215.73155898578963</v>
      </c>
      <c r="BE557">
        <f t="shared" si="1329"/>
        <v>23.437480383630476</v>
      </c>
      <c r="BF557">
        <f t="shared" si="1330"/>
        <v>-2.2067519013956264E-3</v>
      </c>
      <c r="BG557">
        <f t="shared" si="1331"/>
        <v>23.435273631729078</v>
      </c>
      <c r="BH557" s="19">
        <f t="shared" si="1332"/>
        <v>0.13924197926686427</v>
      </c>
      <c r="BI557">
        <f t="shared" si="1333"/>
        <v>12.38537975680083</v>
      </c>
      <c r="BJ557">
        <f t="shared" si="1334"/>
        <v>19.80637975680083</v>
      </c>
      <c r="BK557">
        <f t="shared" si="1335"/>
        <v>57.378543452992858</v>
      </c>
      <c r="BL557">
        <f t="shared" si="1336"/>
        <v>1.0014445032533617</v>
      </c>
      <c r="BM557">
        <f t="shared" si="1337"/>
        <v>239.7171528990196</v>
      </c>
      <c r="BN557">
        <f t="shared" si="1338"/>
        <v>15.981143526601306</v>
      </c>
      <c r="BO557">
        <f t="shared" si="1339"/>
        <v>15</v>
      </c>
      <c r="BP557">
        <f t="shared" si="1340"/>
        <v>58</v>
      </c>
      <c r="BQ557">
        <f t="shared" si="1341"/>
        <v>52</v>
      </c>
      <c r="BR557">
        <f t="shared" si="1342"/>
        <v>-17.73176047368916</v>
      </c>
      <c r="BS557" t="str">
        <f t="shared" si="1343"/>
        <v>NEGATIF</v>
      </c>
      <c r="BT557">
        <f t="shared" si="1279"/>
        <v>-0.3094776024408652</v>
      </c>
      <c r="BU557">
        <f t="shared" si="1280"/>
        <v>17</v>
      </c>
      <c r="BV557">
        <f t="shared" si="1281"/>
        <v>-2084</v>
      </c>
      <c r="BW557">
        <f t="shared" si="1282"/>
        <v>5</v>
      </c>
      <c r="BX557" t="str">
        <f t="shared" si="1283"/>
        <v>NEGATIF</v>
      </c>
      <c r="BY557">
        <f t="shared" si="1344"/>
        <v>65.541997985913</v>
      </c>
      <c r="BZ557">
        <f t="shared" si="1345"/>
        <v>245.54199798591299</v>
      </c>
      <c r="CA557">
        <f t="shared" si="1346"/>
        <v>28.197612259367791</v>
      </c>
      <c r="CB557" t="str">
        <f t="shared" si="1347"/>
        <v>POSITIF</v>
      </c>
      <c r="CC557">
        <f t="shared" si="1348"/>
        <v>28</v>
      </c>
      <c r="CD557">
        <f t="shared" si="1349"/>
        <v>11</v>
      </c>
      <c r="CE557">
        <f t="shared" si="1350"/>
        <v>51</v>
      </c>
      <c r="CG557">
        <f t="shared" si="1351"/>
        <v>4.1838535915945618</v>
      </c>
      <c r="CH557">
        <f t="shared" si="1352"/>
        <v>0.40902268597948149</v>
      </c>
      <c r="CI557">
        <f t="shared" si="1353"/>
        <v>0.40906120106593552</v>
      </c>
    </row>
    <row r="558" spans="1:87">
      <c r="A558">
        <f t="shared" ref="A558:F558" si="1519">A264</f>
        <v>7.0027777777777782</v>
      </c>
      <c r="B558">
        <f t="shared" si="1519"/>
        <v>111.315</v>
      </c>
      <c r="C558">
        <f t="shared" si="1519"/>
        <v>7</v>
      </c>
      <c r="D558">
        <f t="shared" si="1519"/>
        <v>2013</v>
      </c>
      <c r="E558">
        <f t="shared" si="1519"/>
        <v>12</v>
      </c>
      <c r="F558">
        <f t="shared" si="1519"/>
        <v>4</v>
      </c>
      <c r="G558">
        <f t="shared" si="1285"/>
        <v>0.12222152900771403</v>
      </c>
      <c r="H558">
        <f t="shared" ref="H558:J558" si="1520">H264</f>
        <v>14</v>
      </c>
      <c r="I558">
        <f t="shared" si="1520"/>
        <v>45</v>
      </c>
      <c r="J558">
        <f t="shared" si="1520"/>
        <v>14.75</v>
      </c>
      <c r="L558">
        <f t="shared" ref="L558:M558" si="1521">L264</f>
        <v>20</v>
      </c>
      <c r="M558">
        <f t="shared" si="1521"/>
        <v>-13</v>
      </c>
      <c r="N558">
        <f t="shared" si="1288"/>
        <v>2456630.822916667</v>
      </c>
      <c r="O558">
        <f t="shared" si="1289"/>
        <v>7.9272234243593946E-4</v>
      </c>
      <c r="P558">
        <f t="shared" si="1290"/>
        <v>2456630.8237093892</v>
      </c>
      <c r="Q558">
        <f t="shared" si="1291"/>
        <v>0.13924226445966309</v>
      </c>
      <c r="R558">
        <f t="shared" si="1292"/>
        <v>239.82880355094562</v>
      </c>
      <c r="S558">
        <f t="shared" si="1293"/>
        <v>341.20233230483427</v>
      </c>
      <c r="T558">
        <f t="shared" si="1294"/>
        <v>4.1858022630826692</v>
      </c>
      <c r="U558">
        <f t="shared" si="1295"/>
        <v>5.9551041142031709</v>
      </c>
      <c r="V558">
        <f t="shared" si="1296"/>
        <v>215.72668813345831</v>
      </c>
      <c r="W558">
        <f t="shared" si="1297"/>
        <v>3.765140992351828</v>
      </c>
      <c r="X558">
        <f t="shared" si="1298"/>
        <v>253.29459784924074</v>
      </c>
      <c r="Y558">
        <f t="shared" si="1299"/>
        <v>4.4208247099841982</v>
      </c>
      <c r="Z558">
        <f t="shared" si="1300"/>
        <v>330.11524039663436</v>
      </c>
      <c r="AA558">
        <f t="shared" si="1301"/>
        <v>5.7615978559338616</v>
      </c>
      <c r="AB558">
        <f t="shared" si="1302"/>
        <v>-8036.0424206773205</v>
      </c>
      <c r="AC558">
        <f t="shared" si="1303"/>
        <v>-99.675123298218168</v>
      </c>
      <c r="AD558">
        <f t="shared" si="1304"/>
        <v>-2280.8475658111261</v>
      </c>
      <c r="AE558">
        <f t="shared" si="1305"/>
        <v>163.97866972970812</v>
      </c>
      <c r="AF558">
        <f t="shared" si="1306"/>
        <v>-267.92688238396852</v>
      </c>
      <c r="AG558">
        <f t="shared" si="1307"/>
        <v>-590.42665937019297</v>
      </c>
      <c r="AH558">
        <f t="shared" si="1308"/>
        <v>-11110.939981811118</v>
      </c>
      <c r="AI558">
        <f t="shared" si="1309"/>
        <v>-3.086372217169755</v>
      </c>
      <c r="AJ558">
        <f t="shared" si="1310"/>
        <v>236.74243133377587</v>
      </c>
      <c r="AK558">
        <f t="shared" si="1311"/>
        <v>4.1319349059509793</v>
      </c>
      <c r="AL558">
        <f t="shared" si="1312"/>
        <v>236</v>
      </c>
      <c r="AM558">
        <f t="shared" si="1313"/>
        <v>44</v>
      </c>
      <c r="AN558">
        <f t="shared" si="1314"/>
        <v>32</v>
      </c>
      <c r="AP558">
        <f t="shared" si="1315"/>
        <v>1.7465764547201947</v>
      </c>
      <c r="AQ558">
        <f t="shared" si="1316"/>
        <v>3.0483509772677053E-2</v>
      </c>
      <c r="AR558" t="str">
        <f t="shared" si="1317"/>
        <v>POSITIF</v>
      </c>
      <c r="AS558">
        <f t="shared" si="1318"/>
        <v>1</v>
      </c>
      <c r="AT558">
        <f t="shared" si="1319"/>
        <v>44</v>
      </c>
      <c r="AU558">
        <f t="shared" si="1320"/>
        <v>47</v>
      </c>
      <c r="AV558">
        <f t="shared" si="1321"/>
        <v>1.0190735311134416</v>
      </c>
      <c r="AW558" s="4">
        <f t="shared" si="1322"/>
        <v>4.2461397129726734E-2</v>
      </c>
      <c r="AX558">
        <f t="shared" si="1323"/>
        <v>1.7786188437854431E-2</v>
      </c>
      <c r="AY558">
        <f t="shared" si="1324"/>
        <v>0.27767684976931217</v>
      </c>
      <c r="AZ558" s="4">
        <f t="shared" si="1325"/>
        <v>1.1569868740388007E-2</v>
      </c>
      <c r="BA558">
        <f t="shared" si="1326"/>
        <v>358611.75727178855</v>
      </c>
      <c r="BB558" t="s">
        <v>191</v>
      </c>
      <c r="BC558">
        <f t="shared" si="1327"/>
        <v>1.6702751824892694E-2</v>
      </c>
      <c r="BD558">
        <f t="shared" si="1328"/>
        <v>215.73100738405631</v>
      </c>
      <c r="BE558">
        <f t="shared" si="1329"/>
        <v>23.43748037992178</v>
      </c>
      <c r="BF558">
        <f t="shared" si="1330"/>
        <v>-2.2067975223380356E-3</v>
      </c>
      <c r="BG558">
        <f t="shared" si="1331"/>
        <v>23.435273582399443</v>
      </c>
      <c r="BH558" s="19">
        <f t="shared" si="1332"/>
        <v>0.13924226445966309</v>
      </c>
      <c r="BI558">
        <f t="shared" si="1333"/>
        <v>12.636064246033008</v>
      </c>
      <c r="BJ558">
        <f t="shared" si="1334"/>
        <v>20.057064246033008</v>
      </c>
      <c r="BK558">
        <f t="shared" si="1335"/>
        <v>61.124913115980306</v>
      </c>
      <c r="BL558">
        <f t="shared" si="1336"/>
        <v>1.0668309888693228</v>
      </c>
      <c r="BM558">
        <f t="shared" si="1337"/>
        <v>239.73105057451482</v>
      </c>
      <c r="BN558">
        <f t="shared" si="1338"/>
        <v>15.982070038300987</v>
      </c>
      <c r="BO558">
        <f t="shared" si="1339"/>
        <v>15</v>
      </c>
      <c r="BP558">
        <f t="shared" si="1340"/>
        <v>58</v>
      </c>
      <c r="BQ558">
        <f t="shared" si="1341"/>
        <v>55</v>
      </c>
      <c r="BR558">
        <f t="shared" si="1342"/>
        <v>-17.725307281002138</v>
      </c>
      <c r="BS558" t="str">
        <f t="shared" si="1343"/>
        <v>NEGATIF</v>
      </c>
      <c r="BT558">
        <f t="shared" si="1279"/>
        <v>-0.30936497298121107</v>
      </c>
      <c r="BU558">
        <f t="shared" si="1280"/>
        <v>17</v>
      </c>
      <c r="BV558">
        <f t="shared" si="1281"/>
        <v>-2084</v>
      </c>
      <c r="BW558">
        <f t="shared" si="1282"/>
        <v>28</v>
      </c>
      <c r="BX558" t="str">
        <f t="shared" si="1283"/>
        <v>NEGATIF</v>
      </c>
      <c r="BY558">
        <f t="shared" si="1344"/>
        <v>66.755646777218246</v>
      </c>
      <c r="BZ558">
        <f t="shared" si="1345"/>
        <v>246.75564677721826</v>
      </c>
      <c r="CA558">
        <f t="shared" si="1346"/>
        <v>24.798440528129756</v>
      </c>
      <c r="CB558" t="str">
        <f t="shared" si="1347"/>
        <v>POSITIF</v>
      </c>
      <c r="CC558">
        <f t="shared" si="1348"/>
        <v>24</v>
      </c>
      <c r="CD558">
        <f t="shared" si="1349"/>
        <v>47</v>
      </c>
      <c r="CE558">
        <f t="shared" si="1350"/>
        <v>54</v>
      </c>
      <c r="CG558">
        <f t="shared" si="1351"/>
        <v>4.1840961517903272</v>
      </c>
      <c r="CH558">
        <f t="shared" si="1352"/>
        <v>0.40902268511851692</v>
      </c>
      <c r="CI558">
        <f t="shared" si="1353"/>
        <v>0.40906120100120658</v>
      </c>
    </row>
    <row r="559" spans="1:87">
      <c r="A559">
        <f t="shared" ref="A559:F559" si="1522">A265</f>
        <v>7.0027777777777782</v>
      </c>
      <c r="B559">
        <f t="shared" si="1522"/>
        <v>111.315</v>
      </c>
      <c r="C559">
        <f t="shared" si="1522"/>
        <v>7</v>
      </c>
      <c r="D559">
        <f t="shared" si="1522"/>
        <v>2013</v>
      </c>
      <c r="E559">
        <f t="shared" si="1522"/>
        <v>12</v>
      </c>
      <c r="F559">
        <f t="shared" si="1522"/>
        <v>4</v>
      </c>
      <c r="G559">
        <f t="shared" si="1285"/>
        <v>0.12222152900771403</v>
      </c>
      <c r="H559">
        <f t="shared" ref="H559:J559" si="1523">H265</f>
        <v>15</v>
      </c>
      <c r="I559">
        <f t="shared" si="1523"/>
        <v>0</v>
      </c>
      <c r="J559">
        <f t="shared" si="1523"/>
        <v>15</v>
      </c>
      <c r="L559">
        <f t="shared" ref="L559:M559" si="1524">L265</f>
        <v>20</v>
      </c>
      <c r="M559">
        <f t="shared" si="1524"/>
        <v>-13</v>
      </c>
      <c r="N559">
        <f t="shared" si="1288"/>
        <v>2456630.8333333335</v>
      </c>
      <c r="O559">
        <f t="shared" si="1289"/>
        <v>7.9272234243593946E-4</v>
      </c>
      <c r="P559">
        <f t="shared" si="1290"/>
        <v>2456630.8341260557</v>
      </c>
      <c r="Q559">
        <f t="shared" si="1291"/>
        <v>0.13924254965244917</v>
      </c>
      <c r="R559">
        <f t="shared" si="1292"/>
        <v>239.82880355094562</v>
      </c>
      <c r="S559">
        <f t="shared" si="1293"/>
        <v>341.33842597408511</v>
      </c>
      <c r="T559">
        <f t="shared" si="1294"/>
        <v>4.1858022630826692</v>
      </c>
      <c r="U559">
        <f t="shared" si="1295"/>
        <v>5.957479396822718</v>
      </c>
      <c r="V559">
        <f t="shared" si="1296"/>
        <v>215.72613653011263</v>
      </c>
      <c r="W559">
        <f t="shared" si="1297"/>
        <v>3.7651313650572806</v>
      </c>
      <c r="X559">
        <f t="shared" si="1298"/>
        <v>253.30486500885308</v>
      </c>
      <c r="Y559">
        <f t="shared" si="1299"/>
        <v>4.4210039057242616</v>
      </c>
      <c r="Z559">
        <f t="shared" si="1300"/>
        <v>330.12550706600086</v>
      </c>
      <c r="AA559">
        <f t="shared" si="1301"/>
        <v>5.7617770431175206</v>
      </c>
      <c r="AB559">
        <f t="shared" si="1302"/>
        <v>-7985.1137955825634</v>
      </c>
      <c r="AC559">
        <f t="shared" si="1303"/>
        <v>-100.44432056583197</v>
      </c>
      <c r="AD559">
        <f t="shared" si="1304"/>
        <v>-2267.1451614023131</v>
      </c>
      <c r="AE559">
        <f t="shared" si="1305"/>
        <v>170.61820364534177</v>
      </c>
      <c r="AF559">
        <f t="shared" si="1306"/>
        <v>-268.99707055376956</v>
      </c>
      <c r="AG559">
        <f t="shared" si="1307"/>
        <v>-603.07727420903245</v>
      </c>
      <c r="AH559">
        <f t="shared" si="1308"/>
        <v>-11054.159418668169</v>
      </c>
      <c r="AI559">
        <f t="shared" si="1309"/>
        <v>-3.0705998385189357</v>
      </c>
      <c r="AJ559">
        <f t="shared" si="1310"/>
        <v>236.75820371242668</v>
      </c>
      <c r="AK559">
        <f t="shared" si="1311"/>
        <v>4.1322101858893072</v>
      </c>
      <c r="AL559">
        <f t="shared" si="1312"/>
        <v>236</v>
      </c>
      <c r="AM559">
        <f t="shared" si="1313"/>
        <v>45</v>
      </c>
      <c r="AN559">
        <f t="shared" si="1314"/>
        <v>29</v>
      </c>
      <c r="AP559">
        <f t="shared" si="1315"/>
        <v>1.7453215005654195</v>
      </c>
      <c r="AQ559">
        <f t="shared" si="1316"/>
        <v>3.0461606690714644E-2</v>
      </c>
      <c r="AR559" t="str">
        <f t="shared" si="1317"/>
        <v>POSITIF</v>
      </c>
      <c r="AS559">
        <f t="shared" si="1318"/>
        <v>1</v>
      </c>
      <c r="AT559">
        <f t="shared" si="1319"/>
        <v>44</v>
      </c>
      <c r="AU559">
        <f t="shared" si="1320"/>
        <v>43</v>
      </c>
      <c r="AV559">
        <f t="shared" si="1321"/>
        <v>1.0191174268777854</v>
      </c>
      <c r="AW559" s="4">
        <f t="shared" si="1322"/>
        <v>4.2463226119907722E-2</v>
      </c>
      <c r="AX559">
        <f t="shared" si="1323"/>
        <v>1.778695456346991E-2</v>
      </c>
      <c r="AY559">
        <f t="shared" si="1324"/>
        <v>0.27768880930628087</v>
      </c>
      <c r="AZ559" s="4">
        <f t="shared" si="1325"/>
        <v>1.157036705442837E-2</v>
      </c>
      <c r="BA559">
        <f t="shared" si="1326"/>
        <v>358596.3126559229</v>
      </c>
      <c r="BB559" t="s">
        <v>191</v>
      </c>
      <c r="BC559">
        <f t="shared" si="1327"/>
        <v>1.6702751812914599E-2</v>
      </c>
      <c r="BD559">
        <f t="shared" si="1328"/>
        <v>215.73045578234766</v>
      </c>
      <c r="BE559">
        <f t="shared" si="1329"/>
        <v>23.437480376213085</v>
      </c>
      <c r="BF559">
        <f t="shared" si="1330"/>
        <v>-2.2068431261099003E-3</v>
      </c>
      <c r="BG559">
        <f t="shared" si="1331"/>
        <v>23.435273533086974</v>
      </c>
      <c r="BH559" s="19">
        <f t="shared" si="1332"/>
        <v>0.13924254965244917</v>
      </c>
      <c r="BI559">
        <f t="shared" si="1333"/>
        <v>12.886748724073792</v>
      </c>
      <c r="BJ559">
        <f t="shared" si="1334"/>
        <v>20.307748724073793</v>
      </c>
      <c r="BK559">
        <f t="shared" si="1335"/>
        <v>64.871033428438352</v>
      </c>
      <c r="BL559">
        <f t="shared" si="1336"/>
        <v>1.1322131224975545</v>
      </c>
      <c r="BM559">
        <f t="shared" si="1337"/>
        <v>239.74519743266853</v>
      </c>
      <c r="BN559">
        <f t="shared" si="1338"/>
        <v>15.983013162177903</v>
      </c>
      <c r="BO559">
        <f t="shared" si="1339"/>
        <v>15</v>
      </c>
      <c r="BP559">
        <f t="shared" si="1340"/>
        <v>58</v>
      </c>
      <c r="BQ559">
        <f t="shared" si="1341"/>
        <v>58</v>
      </c>
      <c r="BR559">
        <f t="shared" si="1342"/>
        <v>-17.730137998769511</v>
      </c>
      <c r="BS559" t="str">
        <f t="shared" si="1343"/>
        <v>NEGATIF</v>
      </c>
      <c r="BT559">
        <f t="shared" si="1279"/>
        <v>-0.30944928491148627</v>
      </c>
      <c r="BU559">
        <f t="shared" si="1280"/>
        <v>17</v>
      </c>
      <c r="BV559">
        <f t="shared" si="1281"/>
        <v>-2084</v>
      </c>
      <c r="BW559">
        <f t="shared" si="1282"/>
        <v>11</v>
      </c>
      <c r="BX559" t="str">
        <f t="shared" si="1283"/>
        <v>NEGATIF</v>
      </c>
      <c r="BY559">
        <f t="shared" si="1344"/>
        <v>67.819518622010719</v>
      </c>
      <c r="BZ559">
        <f t="shared" si="1345"/>
        <v>247.81951862201072</v>
      </c>
      <c r="CA559">
        <f t="shared" si="1346"/>
        <v>21.36704334289562</v>
      </c>
      <c r="CB559" t="str">
        <f t="shared" si="1347"/>
        <v>POSITIF</v>
      </c>
      <c r="CC559">
        <f t="shared" si="1348"/>
        <v>21</v>
      </c>
      <c r="CD559">
        <f t="shared" si="1349"/>
        <v>22</v>
      </c>
      <c r="CE559">
        <f t="shared" si="1350"/>
        <v>1</v>
      </c>
      <c r="CG559">
        <f t="shared" si="1351"/>
        <v>4.1843430610439221</v>
      </c>
      <c r="CH559">
        <f t="shared" si="1352"/>
        <v>0.40902268425785199</v>
      </c>
      <c r="CI559">
        <f t="shared" si="1353"/>
        <v>0.40906120093647758</v>
      </c>
    </row>
    <row r="560" spans="1:87">
      <c r="A560">
        <f t="shared" ref="A560:F560" si="1525">A266</f>
        <v>7.0027777777777782</v>
      </c>
      <c r="B560">
        <f t="shared" si="1525"/>
        <v>111.315</v>
      </c>
      <c r="C560">
        <f t="shared" si="1525"/>
        <v>7</v>
      </c>
      <c r="D560">
        <f t="shared" si="1525"/>
        <v>2013</v>
      </c>
      <c r="E560">
        <f t="shared" si="1525"/>
        <v>12</v>
      </c>
      <c r="F560">
        <f t="shared" si="1525"/>
        <v>4</v>
      </c>
      <c r="G560">
        <f t="shared" si="1285"/>
        <v>0.12222152900771403</v>
      </c>
      <c r="H560">
        <f t="shared" ref="H560:J560" si="1526">H266</f>
        <v>15</v>
      </c>
      <c r="I560">
        <f t="shared" si="1526"/>
        <v>15</v>
      </c>
      <c r="J560">
        <f t="shared" si="1526"/>
        <v>15.25</v>
      </c>
      <c r="L560">
        <f t="shared" ref="L560:M560" si="1527">L266</f>
        <v>20</v>
      </c>
      <c r="M560">
        <f t="shared" si="1527"/>
        <v>-13</v>
      </c>
      <c r="N560">
        <f t="shared" si="1288"/>
        <v>2456630.84375</v>
      </c>
      <c r="O560">
        <f t="shared" si="1289"/>
        <v>7.9272234243593946E-4</v>
      </c>
      <c r="P560">
        <f t="shared" si="1290"/>
        <v>2456630.8445427222</v>
      </c>
      <c r="Q560">
        <f t="shared" si="1291"/>
        <v>0.13924283484523525</v>
      </c>
      <c r="R560">
        <f t="shared" si="1292"/>
        <v>239.82880355094562</v>
      </c>
      <c r="S560">
        <f t="shared" si="1293"/>
        <v>341.4745196433505</v>
      </c>
      <c r="T560">
        <f t="shared" si="1294"/>
        <v>4.1858022630826692</v>
      </c>
      <c r="U560">
        <f t="shared" si="1295"/>
        <v>5.9598546794425191</v>
      </c>
      <c r="V560">
        <f t="shared" si="1296"/>
        <v>215.725584926767</v>
      </c>
      <c r="W560">
        <f t="shared" si="1297"/>
        <v>3.7651217377627346</v>
      </c>
      <c r="X560">
        <f t="shared" si="1298"/>
        <v>253.31513216846542</v>
      </c>
      <c r="Y560">
        <f t="shared" si="1299"/>
        <v>4.421183101464325</v>
      </c>
      <c r="Z560">
        <f t="shared" si="1300"/>
        <v>330.13577373536646</v>
      </c>
      <c r="AA560">
        <f t="shared" si="1301"/>
        <v>5.7619562303011636</v>
      </c>
      <c r="AB560">
        <f t="shared" si="1302"/>
        <v>-7934.1442984284949</v>
      </c>
      <c r="AC560">
        <f t="shared" si="1303"/>
        <v>-101.20292963194846</v>
      </c>
      <c r="AD560">
        <f t="shared" si="1304"/>
        <v>-2252.486830086174</v>
      </c>
      <c r="AE560">
        <f t="shared" si="1305"/>
        <v>177.23975379192885</v>
      </c>
      <c r="AF560">
        <f t="shared" si="1306"/>
        <v>-270.068254758742</v>
      </c>
      <c r="AG560">
        <f t="shared" si="1307"/>
        <v>-615.72371134508626</v>
      </c>
      <c r="AH560">
        <f t="shared" si="1308"/>
        <v>-10996.386270458517</v>
      </c>
      <c r="AI560">
        <f t="shared" si="1309"/>
        <v>-3.0545517417940324</v>
      </c>
      <c r="AJ560">
        <f t="shared" si="1310"/>
        <v>236.77425180915159</v>
      </c>
      <c r="AK560">
        <f t="shared" si="1311"/>
        <v>4.1324902780158359</v>
      </c>
      <c r="AL560">
        <f t="shared" si="1312"/>
        <v>236</v>
      </c>
      <c r="AM560">
        <f t="shared" si="1313"/>
        <v>46</v>
      </c>
      <c r="AN560">
        <f t="shared" si="1314"/>
        <v>27</v>
      </c>
      <c r="AP560">
        <f t="shared" si="1315"/>
        <v>1.7342587928272348</v>
      </c>
      <c r="AQ560">
        <f t="shared" si="1316"/>
        <v>3.0268526016497467E-2</v>
      </c>
      <c r="AR560" t="str">
        <f t="shared" si="1317"/>
        <v>POSITIF</v>
      </c>
      <c r="AS560">
        <f t="shared" si="1318"/>
        <v>1</v>
      </c>
      <c r="AT560">
        <f t="shared" si="1319"/>
        <v>44</v>
      </c>
      <c r="AU560">
        <f t="shared" si="1320"/>
        <v>3</v>
      </c>
      <c r="AV560">
        <f t="shared" si="1321"/>
        <v>1.0191609220276789</v>
      </c>
      <c r="AW560" s="4">
        <f t="shared" si="1322"/>
        <v>4.2465038417819956E-2</v>
      </c>
      <c r="AX560">
        <f t="shared" si="1323"/>
        <v>1.77877136970442E-2</v>
      </c>
      <c r="AY560">
        <f t="shared" si="1324"/>
        <v>0.27770065969445262</v>
      </c>
      <c r="AZ560" s="4">
        <f t="shared" si="1325"/>
        <v>1.1570860820602193E-2</v>
      </c>
      <c r="BA560">
        <f t="shared" si="1326"/>
        <v>358581.01030758448</v>
      </c>
      <c r="BB560" t="s">
        <v>191</v>
      </c>
      <c r="BC560">
        <f t="shared" si="1327"/>
        <v>1.6702751800936499E-2</v>
      </c>
      <c r="BD560">
        <f t="shared" si="1328"/>
        <v>215.72990418063901</v>
      </c>
      <c r="BE560">
        <f t="shared" si="1329"/>
        <v>23.437480372504389</v>
      </c>
      <c r="BF560">
        <f t="shared" si="1330"/>
        <v>-2.2068887127092412E-3</v>
      </c>
      <c r="BG560">
        <f t="shared" si="1331"/>
        <v>23.435273483791679</v>
      </c>
      <c r="BH560" s="19">
        <f t="shared" si="1332"/>
        <v>0.13924283484523525</v>
      </c>
      <c r="BI560">
        <f t="shared" si="1333"/>
        <v>13.137433202099055</v>
      </c>
      <c r="BJ560">
        <f t="shared" si="1334"/>
        <v>20.558433202099057</v>
      </c>
      <c r="BK560">
        <f t="shared" si="1335"/>
        <v>68.616906178448531</v>
      </c>
      <c r="BL560">
        <f t="shared" si="1336"/>
        <v>1.1975909353459666</v>
      </c>
      <c r="BM560">
        <f t="shared" si="1337"/>
        <v>239.75959185303731</v>
      </c>
      <c r="BN560">
        <f t="shared" si="1338"/>
        <v>15.983972790202488</v>
      </c>
      <c r="BO560">
        <f t="shared" si="1339"/>
        <v>15</v>
      </c>
      <c r="BP560">
        <f t="shared" si="1340"/>
        <v>59</v>
      </c>
      <c r="BQ560">
        <f t="shared" si="1341"/>
        <v>2</v>
      </c>
      <c r="BR560">
        <f t="shared" si="1342"/>
        <v>-17.744577964536255</v>
      </c>
      <c r="BS560" t="str">
        <f t="shared" si="1343"/>
        <v>NEGATIF</v>
      </c>
      <c r="BT560">
        <f t="shared" si="1279"/>
        <v>-0.30970130985799127</v>
      </c>
      <c r="BU560">
        <f t="shared" si="1280"/>
        <v>17</v>
      </c>
      <c r="BV560">
        <f t="shared" si="1281"/>
        <v>-2085</v>
      </c>
      <c r="BW560">
        <f t="shared" si="1282"/>
        <v>19</v>
      </c>
      <c r="BX560" t="str">
        <f t="shared" si="1283"/>
        <v>NEGATIF</v>
      </c>
      <c r="BY560">
        <f t="shared" si="1344"/>
        <v>68.752523469191871</v>
      </c>
      <c r="BZ560">
        <f t="shared" si="1345"/>
        <v>248.75252346919189</v>
      </c>
      <c r="CA560">
        <f t="shared" si="1346"/>
        <v>17.909129004543075</v>
      </c>
      <c r="CB560" t="str">
        <f t="shared" si="1347"/>
        <v>POSITIF</v>
      </c>
      <c r="CC560">
        <f t="shared" si="1348"/>
        <v>17</v>
      </c>
      <c r="CD560">
        <f t="shared" si="1349"/>
        <v>54</v>
      </c>
      <c r="CE560">
        <f t="shared" si="1350"/>
        <v>32</v>
      </c>
      <c r="CG560">
        <f t="shared" si="1351"/>
        <v>4.1845942910732736</v>
      </c>
      <c r="CH560">
        <f t="shared" si="1352"/>
        <v>0.40902268339748676</v>
      </c>
      <c r="CI560">
        <f t="shared" si="1353"/>
        <v>0.40906120087174863</v>
      </c>
    </row>
    <row r="561" spans="1:87">
      <c r="A561">
        <f t="shared" ref="A561:F561" si="1528">A267</f>
        <v>7.0027777777777782</v>
      </c>
      <c r="B561">
        <f t="shared" si="1528"/>
        <v>111.315</v>
      </c>
      <c r="C561">
        <f t="shared" si="1528"/>
        <v>7</v>
      </c>
      <c r="D561">
        <f t="shared" si="1528"/>
        <v>2013</v>
      </c>
      <c r="E561">
        <f t="shared" si="1528"/>
        <v>12</v>
      </c>
      <c r="F561">
        <f t="shared" si="1528"/>
        <v>4</v>
      </c>
      <c r="G561">
        <f t="shared" si="1285"/>
        <v>0.12222152900771403</v>
      </c>
      <c r="H561">
        <f t="shared" ref="H561:J561" si="1529">H267</f>
        <v>15</v>
      </c>
      <c r="I561">
        <f t="shared" si="1529"/>
        <v>30</v>
      </c>
      <c r="J561">
        <f t="shared" si="1529"/>
        <v>15.5</v>
      </c>
      <c r="L561">
        <f t="shared" ref="L561:M561" si="1530">L267</f>
        <v>20</v>
      </c>
      <c r="M561">
        <f t="shared" si="1530"/>
        <v>-13</v>
      </c>
      <c r="N561">
        <f t="shared" si="1288"/>
        <v>2456630.854166667</v>
      </c>
      <c r="O561">
        <f t="shared" si="1289"/>
        <v>7.9272234243593946E-4</v>
      </c>
      <c r="P561">
        <f t="shared" si="1290"/>
        <v>2456630.8549593892</v>
      </c>
      <c r="Q561">
        <f t="shared" si="1291"/>
        <v>0.13924312003803407</v>
      </c>
      <c r="R561">
        <f t="shared" si="1292"/>
        <v>239.82880355094562</v>
      </c>
      <c r="S561">
        <f t="shared" si="1293"/>
        <v>341.6106133186986</v>
      </c>
      <c r="T561">
        <f t="shared" si="1294"/>
        <v>4.1858022630826692</v>
      </c>
      <c r="U561">
        <f t="shared" si="1295"/>
        <v>5.9622299621684833</v>
      </c>
      <c r="V561">
        <f t="shared" si="1296"/>
        <v>215.7250333233967</v>
      </c>
      <c r="W561">
        <f t="shared" si="1297"/>
        <v>3.7651121104677578</v>
      </c>
      <c r="X561">
        <f t="shared" si="1298"/>
        <v>253.32539932853615</v>
      </c>
      <c r="Y561">
        <f t="shared" si="1299"/>
        <v>4.4213622972123883</v>
      </c>
      <c r="Z561">
        <f t="shared" si="1300"/>
        <v>330.14604040519043</v>
      </c>
      <c r="AA561">
        <f t="shared" si="1301"/>
        <v>5.7621354174928072</v>
      </c>
      <c r="AB561">
        <f t="shared" si="1302"/>
        <v>-7883.1342145078797</v>
      </c>
      <c r="AC561">
        <f t="shared" si="1303"/>
        <v>-101.95087056197735</v>
      </c>
      <c r="AD561">
        <f t="shared" si="1304"/>
        <v>-2236.8787517341552</v>
      </c>
      <c r="AE561">
        <f t="shared" si="1305"/>
        <v>183.84262252938413</v>
      </c>
      <c r="AF561">
        <f t="shared" si="1306"/>
        <v>-271.14040722532405</v>
      </c>
      <c r="AG561">
        <f t="shared" si="1307"/>
        <v>-628.36587531569023</v>
      </c>
      <c r="AH561">
        <f t="shared" si="1308"/>
        <v>-10937.627496815643</v>
      </c>
      <c r="AI561">
        <f t="shared" si="1309"/>
        <v>-3.0382298602265676</v>
      </c>
      <c r="AJ561">
        <f t="shared" si="1310"/>
        <v>236.79057369071904</v>
      </c>
      <c r="AK561">
        <f t="shared" si="1311"/>
        <v>4.1327751485893085</v>
      </c>
      <c r="AL561">
        <f t="shared" si="1312"/>
        <v>236</v>
      </c>
      <c r="AM561">
        <f t="shared" si="1313"/>
        <v>47</v>
      </c>
      <c r="AN561">
        <f t="shared" si="1314"/>
        <v>26</v>
      </c>
      <c r="AP561">
        <f t="shared" si="1315"/>
        <v>1.7435528643884293</v>
      </c>
      <c r="AQ561">
        <f t="shared" si="1316"/>
        <v>3.0430738166156279E-2</v>
      </c>
      <c r="AR561" t="str">
        <f t="shared" si="1317"/>
        <v>POSITIF</v>
      </c>
      <c r="AS561">
        <f t="shared" si="1318"/>
        <v>1</v>
      </c>
      <c r="AT561">
        <f t="shared" si="1319"/>
        <v>44</v>
      </c>
      <c r="AU561">
        <f t="shared" si="1320"/>
        <v>36</v>
      </c>
      <c r="AV561">
        <f t="shared" si="1321"/>
        <v>1.0192040161864377</v>
      </c>
      <c r="AW561" s="4">
        <f t="shared" si="1322"/>
        <v>4.2466834007768239E-2</v>
      </c>
      <c r="AX561">
        <f t="shared" si="1323"/>
        <v>1.7788465832002918E-2</v>
      </c>
      <c r="AY561">
        <f t="shared" si="1324"/>
        <v>0.27771240083120297</v>
      </c>
      <c r="AZ561" s="4">
        <f t="shared" si="1325"/>
        <v>1.1571350034633457E-2</v>
      </c>
      <c r="BA561">
        <f t="shared" si="1326"/>
        <v>358565.85032302013</v>
      </c>
      <c r="BB561" t="s">
        <v>191</v>
      </c>
      <c r="BC561">
        <f t="shared" si="1327"/>
        <v>1.6702751788958404E-2</v>
      </c>
      <c r="BD561">
        <f t="shared" si="1328"/>
        <v>215.72935257890575</v>
      </c>
      <c r="BE561">
        <f t="shared" si="1329"/>
        <v>23.437480368795693</v>
      </c>
      <c r="BF561">
        <f t="shared" si="1330"/>
        <v>-2.2069342821340841E-3</v>
      </c>
      <c r="BG561">
        <f t="shared" si="1331"/>
        <v>23.435273434513558</v>
      </c>
      <c r="BH561" s="19">
        <f t="shared" si="1332"/>
        <v>0.13924312003803407</v>
      </c>
      <c r="BI561">
        <f t="shared" si="1333"/>
        <v>13.388117691346755</v>
      </c>
      <c r="BJ561">
        <f t="shared" si="1334"/>
        <v>20.809117691346756</v>
      </c>
      <c r="BK561">
        <f t="shared" si="1335"/>
        <v>72.362533255161935</v>
      </c>
      <c r="BL561">
        <f t="shared" si="1336"/>
        <v>1.2629644603864658</v>
      </c>
      <c r="BM561">
        <f t="shared" si="1337"/>
        <v>239.77423211503941</v>
      </c>
      <c r="BN561">
        <f t="shared" si="1338"/>
        <v>15.984948807669294</v>
      </c>
      <c r="BO561">
        <f t="shared" si="1339"/>
        <v>15</v>
      </c>
      <c r="BP561">
        <f t="shared" si="1340"/>
        <v>59</v>
      </c>
      <c r="BQ561">
        <f t="shared" si="1341"/>
        <v>5</v>
      </c>
      <c r="BR561">
        <f t="shared" si="1342"/>
        <v>-17.739262285082468</v>
      </c>
      <c r="BS561" t="str">
        <f t="shared" si="1343"/>
        <v>NEGATIF</v>
      </c>
      <c r="BT561">
        <f t="shared" si="1279"/>
        <v>-0.30960853374954206</v>
      </c>
      <c r="BU561">
        <f t="shared" si="1280"/>
        <v>17</v>
      </c>
      <c r="BV561">
        <f t="shared" si="1281"/>
        <v>-2085</v>
      </c>
      <c r="BW561">
        <f t="shared" si="1282"/>
        <v>38</v>
      </c>
      <c r="BX561" t="str">
        <f t="shared" si="1283"/>
        <v>NEGATIF</v>
      </c>
      <c r="BY561">
        <f t="shared" si="1344"/>
        <v>69.598156168289634</v>
      </c>
      <c r="BZ561">
        <f t="shared" si="1345"/>
        <v>249.59815616828962</v>
      </c>
      <c r="CA561">
        <f t="shared" si="1346"/>
        <v>14.435347462821445</v>
      </c>
      <c r="CB561" t="str">
        <f t="shared" si="1347"/>
        <v>POSITIF</v>
      </c>
      <c r="CC561">
        <f t="shared" si="1348"/>
        <v>14</v>
      </c>
      <c r="CD561">
        <f t="shared" si="1349"/>
        <v>26</v>
      </c>
      <c r="CE561">
        <f t="shared" si="1350"/>
        <v>7</v>
      </c>
      <c r="CG561">
        <f t="shared" si="1351"/>
        <v>4.1848498118485651</v>
      </c>
      <c r="CH561">
        <f t="shared" si="1352"/>
        <v>0.4090226825374213</v>
      </c>
      <c r="CI561">
        <f t="shared" si="1353"/>
        <v>0.40906120080701969</v>
      </c>
    </row>
    <row r="562" spans="1:87">
      <c r="A562">
        <f t="shared" ref="A562:F562" si="1531">A268</f>
        <v>7.0027777777777782</v>
      </c>
      <c r="B562">
        <f t="shared" si="1531"/>
        <v>111.315</v>
      </c>
      <c r="C562">
        <f t="shared" si="1531"/>
        <v>7</v>
      </c>
      <c r="D562">
        <f t="shared" si="1531"/>
        <v>2013</v>
      </c>
      <c r="E562">
        <f t="shared" si="1531"/>
        <v>12</v>
      </c>
      <c r="F562">
        <f t="shared" si="1531"/>
        <v>4</v>
      </c>
      <c r="G562">
        <f t="shared" si="1285"/>
        <v>0.12222152900771403</v>
      </c>
      <c r="H562">
        <f t="shared" ref="H562:J562" si="1532">H268</f>
        <v>15</v>
      </c>
      <c r="I562">
        <f t="shared" si="1532"/>
        <v>45</v>
      </c>
      <c r="J562">
        <f t="shared" si="1532"/>
        <v>15.75</v>
      </c>
      <c r="L562">
        <f t="shared" ref="L562:M562" si="1533">L268</f>
        <v>20</v>
      </c>
      <c r="M562">
        <f t="shared" si="1533"/>
        <v>-13</v>
      </c>
      <c r="N562">
        <f t="shared" si="1288"/>
        <v>2456630.8645833335</v>
      </c>
      <c r="O562">
        <f t="shared" si="1289"/>
        <v>7.9272234243593946E-4</v>
      </c>
      <c r="P562">
        <f t="shared" si="1290"/>
        <v>2456630.8653760557</v>
      </c>
      <c r="Q562">
        <f t="shared" si="1291"/>
        <v>0.13924340523082016</v>
      </c>
      <c r="R562">
        <f t="shared" si="1292"/>
        <v>239.82880355094562</v>
      </c>
      <c r="S562">
        <f t="shared" si="1293"/>
        <v>341.74670698794944</v>
      </c>
      <c r="T562">
        <f t="shared" si="1294"/>
        <v>4.1858022630826692</v>
      </c>
      <c r="U562">
        <f t="shared" si="1295"/>
        <v>5.9646052447880313</v>
      </c>
      <c r="V562">
        <f t="shared" si="1296"/>
        <v>215.72448172005102</v>
      </c>
      <c r="W562">
        <f t="shared" si="1297"/>
        <v>3.7651024831732105</v>
      </c>
      <c r="X562">
        <f t="shared" si="1298"/>
        <v>253.33566648814849</v>
      </c>
      <c r="Y562">
        <f t="shared" si="1299"/>
        <v>4.4215414929524517</v>
      </c>
      <c r="Z562">
        <f t="shared" si="1300"/>
        <v>330.15630707455693</v>
      </c>
      <c r="AA562">
        <f t="shared" si="1301"/>
        <v>5.7623146046764662</v>
      </c>
      <c r="AB562">
        <f t="shared" si="1302"/>
        <v>-7832.0838361830438</v>
      </c>
      <c r="AC562">
        <f t="shared" si="1303"/>
        <v>-102.68806444595812</v>
      </c>
      <c r="AD562">
        <f t="shared" si="1304"/>
        <v>-2220.3275087838801</v>
      </c>
      <c r="AE562">
        <f t="shared" si="1305"/>
        <v>190.4261133027228</v>
      </c>
      <c r="AF562">
        <f t="shared" si="1306"/>
        <v>-272.21350001090838</v>
      </c>
      <c r="AG562">
        <f t="shared" si="1307"/>
        <v>-641.00366899374603</v>
      </c>
      <c r="AH562">
        <f t="shared" si="1308"/>
        <v>-10877.890465114813</v>
      </c>
      <c r="AI562">
        <f t="shared" si="1309"/>
        <v>-3.0216362403096704</v>
      </c>
      <c r="AJ562">
        <f t="shared" si="1310"/>
        <v>236.80716731063595</v>
      </c>
      <c r="AK562">
        <f t="shared" si="1311"/>
        <v>4.1330647618916831</v>
      </c>
      <c r="AL562">
        <f t="shared" si="1312"/>
        <v>236</v>
      </c>
      <c r="AM562">
        <f t="shared" si="1313"/>
        <v>48</v>
      </c>
      <c r="AN562">
        <f t="shared" si="1314"/>
        <v>25</v>
      </c>
      <c r="AP562">
        <f t="shared" si="1315"/>
        <v>1.7440905376538689</v>
      </c>
      <c r="AQ562">
        <f t="shared" si="1316"/>
        <v>3.044012233493815E-2</v>
      </c>
      <c r="AR562" t="str">
        <f t="shared" si="1317"/>
        <v>POSITIF</v>
      </c>
      <c r="AS562">
        <f t="shared" si="1318"/>
        <v>1</v>
      </c>
      <c r="AT562">
        <f t="shared" si="1319"/>
        <v>44</v>
      </c>
      <c r="AU562">
        <f t="shared" si="1320"/>
        <v>38</v>
      </c>
      <c r="AV562">
        <f t="shared" si="1321"/>
        <v>1.0192467089748365</v>
      </c>
      <c r="AW562" s="4">
        <f t="shared" si="1322"/>
        <v>4.2468612873951518E-2</v>
      </c>
      <c r="AX562">
        <f t="shared" si="1323"/>
        <v>1.7789210961727336E-2</v>
      </c>
      <c r="AY562">
        <f t="shared" si="1324"/>
        <v>0.27772403261321466</v>
      </c>
      <c r="AZ562" s="4">
        <f t="shared" si="1325"/>
        <v>1.1571834692217278E-2</v>
      </c>
      <c r="BA562">
        <f t="shared" si="1326"/>
        <v>358550.83279966749</v>
      </c>
      <c r="BB562" t="s">
        <v>191</v>
      </c>
      <c r="BC562">
        <f t="shared" si="1327"/>
        <v>1.6702751776980305E-2</v>
      </c>
      <c r="BD562">
        <f t="shared" si="1328"/>
        <v>215.7288009771971</v>
      </c>
      <c r="BE562">
        <f t="shared" si="1329"/>
        <v>23.437480365086998</v>
      </c>
      <c r="BF562">
        <f t="shared" si="1330"/>
        <v>-2.2069798343763505E-3</v>
      </c>
      <c r="BG562">
        <f t="shared" si="1331"/>
        <v>23.435273385252621</v>
      </c>
      <c r="BH562" s="19">
        <f t="shared" si="1332"/>
        <v>0.13924340523082016</v>
      </c>
      <c r="BI562">
        <f t="shared" si="1333"/>
        <v>13.638802169387539</v>
      </c>
      <c r="BJ562">
        <f t="shared" si="1334"/>
        <v>21.059802169387538</v>
      </c>
      <c r="BK562">
        <f t="shared" si="1335"/>
        <v>76.107916144216176</v>
      </c>
      <c r="BL562">
        <f t="shared" si="1336"/>
        <v>1.3283337235483197</v>
      </c>
      <c r="BM562">
        <f t="shared" si="1337"/>
        <v>239.78911639659691</v>
      </c>
      <c r="BN562">
        <f t="shared" si="1338"/>
        <v>15.98594109310646</v>
      </c>
      <c r="BO562">
        <f t="shared" si="1339"/>
        <v>15</v>
      </c>
      <c r="BP562">
        <f t="shared" si="1340"/>
        <v>59</v>
      </c>
      <c r="BQ562">
        <f t="shared" si="1341"/>
        <v>9</v>
      </c>
      <c r="BR562">
        <f t="shared" si="1342"/>
        <v>-17.742531243630083</v>
      </c>
      <c r="BS562" t="str">
        <f t="shared" si="1343"/>
        <v>NEGATIF</v>
      </c>
      <c r="BT562">
        <f t="shared" si="1279"/>
        <v>-0.30966558783930914</v>
      </c>
      <c r="BU562">
        <f t="shared" si="1280"/>
        <v>17</v>
      </c>
      <c r="BV562">
        <f t="shared" si="1281"/>
        <v>-2085</v>
      </c>
      <c r="BW562">
        <f t="shared" si="1282"/>
        <v>26</v>
      </c>
      <c r="BX562" t="str">
        <f t="shared" si="1283"/>
        <v>NEGATIF</v>
      </c>
      <c r="BY562">
        <f t="shared" si="1344"/>
        <v>70.338463885215759</v>
      </c>
      <c r="BZ562">
        <f t="shared" si="1345"/>
        <v>250.33846388521576</v>
      </c>
      <c r="CA562">
        <f t="shared" si="1346"/>
        <v>10.941987150437591</v>
      </c>
      <c r="CB562" t="str">
        <f t="shared" si="1347"/>
        <v>POSITIF</v>
      </c>
      <c r="CC562">
        <f t="shared" si="1348"/>
        <v>10</v>
      </c>
      <c r="CD562">
        <f t="shared" si="1349"/>
        <v>56</v>
      </c>
      <c r="CE562">
        <f t="shared" si="1350"/>
        <v>31</v>
      </c>
      <c r="CG562">
        <f t="shared" si="1351"/>
        <v>4.185109591568537</v>
      </c>
      <c r="CH562">
        <f t="shared" si="1352"/>
        <v>0.40902268167765576</v>
      </c>
      <c r="CI562">
        <f t="shared" si="1353"/>
        <v>0.40906120074229074</v>
      </c>
    </row>
    <row r="563" spans="1:87">
      <c r="A563">
        <f t="shared" ref="A563:F563" si="1534">A269</f>
        <v>7.0027777777777782</v>
      </c>
      <c r="B563">
        <f t="shared" si="1534"/>
        <v>111.315</v>
      </c>
      <c r="C563">
        <f t="shared" si="1534"/>
        <v>7</v>
      </c>
      <c r="D563">
        <f t="shared" si="1534"/>
        <v>2013</v>
      </c>
      <c r="E563">
        <f t="shared" si="1534"/>
        <v>12</v>
      </c>
      <c r="F563">
        <f t="shared" si="1534"/>
        <v>4</v>
      </c>
      <c r="G563">
        <f t="shared" si="1285"/>
        <v>0.12222152900771403</v>
      </c>
      <c r="H563">
        <f t="shared" ref="H563:J563" si="1535">H269</f>
        <v>16</v>
      </c>
      <c r="I563">
        <f t="shared" si="1535"/>
        <v>0</v>
      </c>
      <c r="J563">
        <f t="shared" si="1535"/>
        <v>16</v>
      </c>
      <c r="L563">
        <f t="shared" ref="L563:M563" si="1536">L269</f>
        <v>20</v>
      </c>
      <c r="M563">
        <f t="shared" si="1536"/>
        <v>-13</v>
      </c>
      <c r="N563">
        <f t="shared" si="1288"/>
        <v>2456630.875</v>
      </c>
      <c r="O563">
        <f t="shared" si="1289"/>
        <v>7.9272234243593946E-4</v>
      </c>
      <c r="P563">
        <f t="shared" si="1290"/>
        <v>2456630.8757927222</v>
      </c>
      <c r="Q563">
        <f t="shared" si="1291"/>
        <v>0.13924369042360624</v>
      </c>
      <c r="R563">
        <f t="shared" si="1292"/>
        <v>239.82880355094562</v>
      </c>
      <c r="S563">
        <f t="shared" si="1293"/>
        <v>341.88280065721483</v>
      </c>
      <c r="T563">
        <f t="shared" si="1294"/>
        <v>4.1858022630826692</v>
      </c>
      <c r="U563">
        <f t="shared" si="1295"/>
        <v>5.9669805274078325</v>
      </c>
      <c r="V563">
        <f t="shared" si="1296"/>
        <v>215.72393011670539</v>
      </c>
      <c r="W563">
        <f t="shared" si="1297"/>
        <v>3.7650928558786645</v>
      </c>
      <c r="X563">
        <f t="shared" si="1298"/>
        <v>253.34593364776083</v>
      </c>
      <c r="Y563">
        <f t="shared" si="1299"/>
        <v>4.4217206886925142</v>
      </c>
      <c r="Z563">
        <f t="shared" si="1300"/>
        <v>330.16657374392253</v>
      </c>
      <c r="AA563">
        <f t="shared" si="1301"/>
        <v>5.7624937918601091</v>
      </c>
      <c r="AB563">
        <f t="shared" si="1302"/>
        <v>-7780.993449188557</v>
      </c>
      <c r="AC563">
        <f t="shared" si="1303"/>
        <v>-103.41443360723082</v>
      </c>
      <c r="AD563">
        <f t="shared" si="1304"/>
        <v>-2202.8400792828456</v>
      </c>
      <c r="AE563">
        <f t="shared" si="1305"/>
        <v>196.98953248254796</v>
      </c>
      <c r="AF563">
        <f t="shared" si="1306"/>
        <v>-273.28750529238289</v>
      </c>
      <c r="AG563">
        <f t="shared" si="1307"/>
        <v>-653.63699698149617</v>
      </c>
      <c r="AH563">
        <f t="shared" si="1308"/>
        <v>-10817.182931869964</v>
      </c>
      <c r="AI563">
        <f t="shared" si="1309"/>
        <v>-3.0047730366305454</v>
      </c>
      <c r="AJ563">
        <f t="shared" si="1310"/>
        <v>236.82403051431507</v>
      </c>
      <c r="AK563">
        <f t="shared" si="1311"/>
        <v>4.1333590803183178</v>
      </c>
      <c r="AL563">
        <f t="shared" si="1312"/>
        <v>236</v>
      </c>
      <c r="AM563">
        <f t="shared" si="1313"/>
        <v>49</v>
      </c>
      <c r="AN563">
        <f t="shared" si="1314"/>
        <v>26</v>
      </c>
      <c r="AP563">
        <f t="shared" si="1315"/>
        <v>1.7532261239132338</v>
      </c>
      <c r="AQ563">
        <f t="shared" si="1316"/>
        <v>3.0599568394264021E-2</v>
      </c>
      <c r="AR563" t="str">
        <f t="shared" si="1317"/>
        <v>POSITIF</v>
      </c>
      <c r="AS563">
        <f t="shared" si="1318"/>
        <v>1</v>
      </c>
      <c r="AT563">
        <f t="shared" si="1319"/>
        <v>45</v>
      </c>
      <c r="AU563">
        <f t="shared" si="1320"/>
        <v>11</v>
      </c>
      <c r="AV563">
        <f t="shared" si="1321"/>
        <v>1.0192890000226855</v>
      </c>
      <c r="AW563" s="4">
        <f t="shared" si="1322"/>
        <v>4.2470375000945228E-2</v>
      </c>
      <c r="AX563">
        <f t="shared" si="1323"/>
        <v>1.778994907975642E-2</v>
      </c>
      <c r="AY563">
        <f t="shared" si="1324"/>
        <v>0.27773555493963259</v>
      </c>
      <c r="AZ563" s="4">
        <f t="shared" si="1325"/>
        <v>1.1572314789151357E-2</v>
      </c>
      <c r="BA563">
        <f t="shared" si="1326"/>
        <v>358535.95783208421</v>
      </c>
      <c r="BB563" t="s">
        <v>191</v>
      </c>
      <c r="BC563">
        <f t="shared" si="1327"/>
        <v>1.6702751765002209E-2</v>
      </c>
      <c r="BD563">
        <f t="shared" si="1328"/>
        <v>215.72824937548845</v>
      </c>
      <c r="BE563">
        <f t="shared" si="1329"/>
        <v>23.437480361378302</v>
      </c>
      <c r="BF563">
        <f t="shared" si="1330"/>
        <v>-2.2070253694340654E-3</v>
      </c>
      <c r="BG563">
        <f t="shared" si="1331"/>
        <v>23.435273336008869</v>
      </c>
      <c r="BH563" s="19">
        <f t="shared" si="1332"/>
        <v>0.13924369042360624</v>
      </c>
      <c r="BI563">
        <f t="shared" si="1333"/>
        <v>13.889486647428324</v>
      </c>
      <c r="BJ563">
        <f t="shared" si="1334"/>
        <v>21.310486647428323</v>
      </c>
      <c r="BK563">
        <f t="shared" si="1335"/>
        <v>79.853056932669674</v>
      </c>
      <c r="BL563">
        <f t="shared" si="1336"/>
        <v>1.3936987612575698</v>
      </c>
      <c r="BM563">
        <f t="shared" si="1337"/>
        <v>239.80424277875517</v>
      </c>
      <c r="BN563">
        <f t="shared" si="1338"/>
        <v>15.986949518583678</v>
      </c>
      <c r="BO563">
        <f t="shared" si="1339"/>
        <v>15</v>
      </c>
      <c r="BP563">
        <f t="shared" si="1340"/>
        <v>59</v>
      </c>
      <c r="BQ563">
        <f t="shared" si="1341"/>
        <v>13</v>
      </c>
      <c r="BR563">
        <f t="shared" si="1342"/>
        <v>-17.737489708448869</v>
      </c>
      <c r="BS563" t="str">
        <f t="shared" si="1343"/>
        <v>NEGATIF</v>
      </c>
      <c r="BT563">
        <f t="shared" si="1279"/>
        <v>-0.30957759645104183</v>
      </c>
      <c r="BU563">
        <f t="shared" si="1280"/>
        <v>17</v>
      </c>
      <c r="BV563">
        <f t="shared" si="1281"/>
        <v>-2085</v>
      </c>
      <c r="BW563">
        <f t="shared" si="1282"/>
        <v>45</v>
      </c>
      <c r="BX563" t="str">
        <f t="shared" si="1283"/>
        <v>NEGATIF</v>
      </c>
      <c r="BY563">
        <f t="shared" si="1344"/>
        <v>70.999360674316634</v>
      </c>
      <c r="BZ563">
        <f t="shared" si="1345"/>
        <v>250.99936067431662</v>
      </c>
      <c r="CA563">
        <f t="shared" si="1346"/>
        <v>7.4351388358505854</v>
      </c>
      <c r="CB563" t="str">
        <f t="shared" si="1347"/>
        <v>POSITIF</v>
      </c>
      <c r="CC563">
        <f t="shared" si="1348"/>
        <v>7</v>
      </c>
      <c r="CD563">
        <f t="shared" si="1349"/>
        <v>26</v>
      </c>
      <c r="CE563">
        <f t="shared" si="1350"/>
        <v>6</v>
      </c>
      <c r="CG563">
        <f t="shared" si="1351"/>
        <v>4.1853735967411136</v>
      </c>
      <c r="CH563">
        <f t="shared" si="1352"/>
        <v>0.40902268081819015</v>
      </c>
      <c r="CI563">
        <f t="shared" si="1353"/>
        <v>0.4090612006775618</v>
      </c>
    </row>
    <row r="564" spans="1:87">
      <c r="A564">
        <f t="shared" ref="A564:F564" si="1537">A270</f>
        <v>7.0027777777777782</v>
      </c>
      <c r="B564">
        <f t="shared" si="1537"/>
        <v>111.315</v>
      </c>
      <c r="C564">
        <f t="shared" si="1537"/>
        <v>7</v>
      </c>
      <c r="D564">
        <f t="shared" si="1537"/>
        <v>2013</v>
      </c>
      <c r="E564">
        <f t="shared" si="1537"/>
        <v>12</v>
      </c>
      <c r="F564">
        <f t="shared" si="1537"/>
        <v>4</v>
      </c>
      <c r="G564">
        <f t="shared" si="1285"/>
        <v>0.12222152900771403</v>
      </c>
      <c r="H564">
        <f t="shared" ref="H564:J564" si="1538">H270</f>
        <v>16</v>
      </c>
      <c r="I564">
        <f t="shared" si="1538"/>
        <v>15</v>
      </c>
      <c r="J564">
        <f t="shared" si="1538"/>
        <v>16.25</v>
      </c>
      <c r="L564">
        <f t="shared" ref="L564:M564" si="1539">L270</f>
        <v>20</v>
      </c>
      <c r="M564">
        <f t="shared" si="1539"/>
        <v>-13</v>
      </c>
      <c r="N564">
        <f t="shared" si="1288"/>
        <v>2456630.885416667</v>
      </c>
      <c r="O564">
        <f t="shared" si="1289"/>
        <v>7.9272234243593946E-4</v>
      </c>
      <c r="P564">
        <f t="shared" si="1290"/>
        <v>2456630.8862093892</v>
      </c>
      <c r="Q564">
        <f t="shared" si="1291"/>
        <v>0.13924397561640506</v>
      </c>
      <c r="R564">
        <f t="shared" si="1292"/>
        <v>239.82880355094562</v>
      </c>
      <c r="S564">
        <f t="shared" si="1293"/>
        <v>342.01889433254837</v>
      </c>
      <c r="T564">
        <f t="shared" si="1294"/>
        <v>4.1858022630826692</v>
      </c>
      <c r="U564">
        <f t="shared" si="1295"/>
        <v>5.9693558101335427</v>
      </c>
      <c r="V564">
        <f t="shared" si="1296"/>
        <v>215.72337851333509</v>
      </c>
      <c r="W564">
        <f t="shared" si="1297"/>
        <v>3.7650832285836877</v>
      </c>
      <c r="X564">
        <f t="shared" si="1298"/>
        <v>253.35620080783156</v>
      </c>
      <c r="Y564">
        <f t="shared" si="1299"/>
        <v>4.4218998844405784</v>
      </c>
      <c r="Z564">
        <f t="shared" si="1300"/>
        <v>330.1768404137465</v>
      </c>
      <c r="AA564">
        <f t="shared" si="1301"/>
        <v>5.7626729790517528</v>
      </c>
      <c r="AB564">
        <f t="shared" si="1302"/>
        <v>-7729.8633394993594</v>
      </c>
      <c r="AC564">
        <f t="shared" si="1303"/>
        <v>-104.12990150827601</v>
      </c>
      <c r="AD564">
        <f t="shared" si="1304"/>
        <v>-2184.4238358483299</v>
      </c>
      <c r="AE564">
        <f t="shared" si="1305"/>
        <v>203.53218855324636</v>
      </c>
      <c r="AF564">
        <f t="shared" si="1306"/>
        <v>-274.36239522255818</v>
      </c>
      <c r="AG564">
        <f t="shared" si="1307"/>
        <v>-666.26576390762057</v>
      </c>
      <c r="AH564">
        <f t="shared" si="1308"/>
        <v>-10755.513047432898</v>
      </c>
      <c r="AI564">
        <f t="shared" si="1309"/>
        <v>-2.9876425131758051</v>
      </c>
      <c r="AJ564">
        <f t="shared" si="1310"/>
        <v>236.84116103776981</v>
      </c>
      <c r="AK564">
        <f t="shared" si="1311"/>
        <v>4.1336580643551937</v>
      </c>
      <c r="AL564">
        <f t="shared" si="1312"/>
        <v>236</v>
      </c>
      <c r="AM564">
        <f t="shared" si="1313"/>
        <v>50</v>
      </c>
      <c r="AN564">
        <f t="shared" si="1314"/>
        <v>28</v>
      </c>
      <c r="AP564">
        <f t="shared" si="1315"/>
        <v>1.7489997124368035</v>
      </c>
      <c r="AQ564">
        <f t="shared" si="1316"/>
        <v>3.0525803598456237E-2</v>
      </c>
      <c r="AR564" t="str">
        <f t="shared" si="1317"/>
        <v>POSITIF</v>
      </c>
      <c r="AS564">
        <f t="shared" si="1318"/>
        <v>1</v>
      </c>
      <c r="AT564">
        <f t="shared" si="1319"/>
        <v>44</v>
      </c>
      <c r="AU564">
        <f t="shared" si="1320"/>
        <v>56</v>
      </c>
      <c r="AV564">
        <f t="shared" si="1321"/>
        <v>1.0193308889629427</v>
      </c>
      <c r="AW564" s="4">
        <f t="shared" si="1322"/>
        <v>4.2472120373455942E-2</v>
      </c>
      <c r="AX564">
        <f t="shared" si="1323"/>
        <v>1.7790680179684076E-2</v>
      </c>
      <c r="AY564">
        <f t="shared" si="1324"/>
        <v>0.2777469677104587</v>
      </c>
      <c r="AZ564" s="4">
        <f t="shared" si="1325"/>
        <v>1.1572790321269113E-2</v>
      </c>
      <c r="BA564">
        <f t="shared" si="1326"/>
        <v>358521.22551402048</v>
      </c>
      <c r="BB564" t="s">
        <v>191</v>
      </c>
      <c r="BC564">
        <f t="shared" si="1327"/>
        <v>1.670275175302411E-2</v>
      </c>
      <c r="BD564">
        <f t="shared" si="1328"/>
        <v>215.72769777375512</v>
      </c>
      <c r="BE564">
        <f t="shared" si="1329"/>
        <v>23.437480357669607</v>
      </c>
      <c r="BF564">
        <f t="shared" si="1330"/>
        <v>-2.207070887305259E-3</v>
      </c>
      <c r="BG564">
        <f t="shared" si="1331"/>
        <v>23.435273286782301</v>
      </c>
      <c r="BH564" s="19">
        <f t="shared" si="1332"/>
        <v>0.13924397561640506</v>
      </c>
      <c r="BI564">
        <f t="shared" si="1333"/>
        <v>14.140171136676024</v>
      </c>
      <c r="BJ564">
        <f t="shared" si="1334"/>
        <v>21.561171136676023</v>
      </c>
      <c r="BK564">
        <f t="shared" si="1335"/>
        <v>83.597957805643105</v>
      </c>
      <c r="BL564">
        <f t="shared" si="1336"/>
        <v>1.459059611651766</v>
      </c>
      <c r="BM564">
        <f t="shared" si="1337"/>
        <v>239.81960924449723</v>
      </c>
      <c r="BN564">
        <f t="shared" si="1338"/>
        <v>15.987973949633149</v>
      </c>
      <c r="BO564">
        <f t="shared" si="1339"/>
        <v>15</v>
      </c>
      <c r="BP564">
        <f t="shared" si="1340"/>
        <v>59</v>
      </c>
      <c r="BQ564">
        <f t="shared" si="1341"/>
        <v>16</v>
      </c>
      <c r="BR564">
        <f t="shared" si="1342"/>
        <v>-17.745515928337102</v>
      </c>
      <c r="BS564" t="str">
        <f t="shared" si="1343"/>
        <v>NEGATIF</v>
      </c>
      <c r="BT564">
        <f t="shared" si="1279"/>
        <v>-0.30971768041458053</v>
      </c>
      <c r="BU564">
        <f t="shared" si="1280"/>
        <v>17</v>
      </c>
      <c r="BV564">
        <f t="shared" si="1281"/>
        <v>-2085</v>
      </c>
      <c r="BW564">
        <f t="shared" si="1282"/>
        <v>16</v>
      </c>
      <c r="BX564" t="str">
        <f t="shared" si="1283"/>
        <v>NEGATIF</v>
      </c>
      <c r="BY564">
        <f t="shared" si="1344"/>
        <v>71.566676351183631</v>
      </c>
      <c r="BZ564">
        <f t="shared" si="1345"/>
        <v>251.56667635118362</v>
      </c>
      <c r="CA564">
        <f t="shared" si="1346"/>
        <v>3.9133370138413119</v>
      </c>
      <c r="CB564" t="str">
        <f t="shared" si="1347"/>
        <v>POSITIF</v>
      </c>
      <c r="CC564">
        <f t="shared" si="1348"/>
        <v>3</v>
      </c>
      <c r="CD564">
        <f t="shared" si="1349"/>
        <v>54</v>
      </c>
      <c r="CE564">
        <f t="shared" si="1350"/>
        <v>48</v>
      </c>
      <c r="CG564">
        <f t="shared" si="1351"/>
        <v>4.1856417921627074</v>
      </c>
      <c r="CH564">
        <f t="shared" si="1352"/>
        <v>0.40902267995902447</v>
      </c>
      <c r="CI564">
        <f t="shared" si="1353"/>
        <v>0.40906120061283285</v>
      </c>
    </row>
    <row r="565" spans="1:87">
      <c r="A565">
        <f t="shared" ref="A565:F565" si="1540">A271</f>
        <v>7.0027777777777782</v>
      </c>
      <c r="B565">
        <f t="shared" si="1540"/>
        <v>111.315</v>
      </c>
      <c r="C565">
        <f t="shared" si="1540"/>
        <v>7</v>
      </c>
      <c r="D565">
        <f t="shared" si="1540"/>
        <v>2013</v>
      </c>
      <c r="E565">
        <f t="shared" si="1540"/>
        <v>12</v>
      </c>
      <c r="F565">
        <f t="shared" si="1540"/>
        <v>4</v>
      </c>
      <c r="G565">
        <f t="shared" si="1285"/>
        <v>0.12222152900771403</v>
      </c>
      <c r="H565">
        <f t="shared" ref="H565:J565" si="1541">H271</f>
        <v>16</v>
      </c>
      <c r="I565">
        <f t="shared" si="1541"/>
        <v>30</v>
      </c>
      <c r="J565">
        <f t="shared" si="1541"/>
        <v>16.5</v>
      </c>
      <c r="L565">
        <f t="shared" ref="L565:M565" si="1542">L271</f>
        <v>20</v>
      </c>
      <c r="M565">
        <f t="shared" si="1542"/>
        <v>-13</v>
      </c>
      <c r="N565">
        <f t="shared" si="1288"/>
        <v>2456630.8958333335</v>
      </c>
      <c r="O565">
        <f t="shared" si="1289"/>
        <v>7.9272234243593946E-4</v>
      </c>
      <c r="P565">
        <f t="shared" si="1290"/>
        <v>2456630.8966260557</v>
      </c>
      <c r="Q565">
        <f t="shared" si="1291"/>
        <v>0.13924426080919114</v>
      </c>
      <c r="R565">
        <f t="shared" si="1292"/>
        <v>239.82880355094562</v>
      </c>
      <c r="S565">
        <f t="shared" si="1293"/>
        <v>342.15498800181376</v>
      </c>
      <c r="T565">
        <f t="shared" si="1294"/>
        <v>4.1858022630826692</v>
      </c>
      <c r="U565">
        <f t="shared" si="1295"/>
        <v>5.9717310927533438</v>
      </c>
      <c r="V565">
        <f t="shared" si="1296"/>
        <v>215.72282690998941</v>
      </c>
      <c r="W565">
        <f t="shared" si="1297"/>
        <v>3.7650736012891404</v>
      </c>
      <c r="X565">
        <f t="shared" si="1298"/>
        <v>253.3664679674439</v>
      </c>
      <c r="Y565">
        <f t="shared" si="1299"/>
        <v>4.4220790801806409</v>
      </c>
      <c r="Z565">
        <f t="shared" si="1300"/>
        <v>330.1871070831121</v>
      </c>
      <c r="AA565">
        <f t="shared" si="1301"/>
        <v>5.7628521662353966</v>
      </c>
      <c r="AB565">
        <f t="shared" si="1302"/>
        <v>-7678.6938001493072</v>
      </c>
      <c r="AC565">
        <f t="shared" si="1303"/>
        <v>-104.83439266513287</v>
      </c>
      <c r="AD565">
        <f t="shared" si="1304"/>
        <v>-2165.0865452131061</v>
      </c>
      <c r="AE565">
        <f t="shared" si="1305"/>
        <v>210.05339131125791</v>
      </c>
      <c r="AF565">
        <f t="shared" si="1306"/>
        <v>-275.43814178743867</v>
      </c>
      <c r="AG565">
        <f t="shared" si="1307"/>
        <v>-678.88987274486033</v>
      </c>
      <c r="AH565">
        <f t="shared" si="1308"/>
        <v>-10692.889361248588</v>
      </c>
      <c r="AI565">
        <f t="shared" si="1309"/>
        <v>-2.9702470447912743</v>
      </c>
      <c r="AJ565">
        <f t="shared" si="1310"/>
        <v>236.85855650615434</v>
      </c>
      <c r="AK565">
        <f t="shared" si="1311"/>
        <v>4.1339616725534301</v>
      </c>
      <c r="AL565">
        <f t="shared" si="1312"/>
        <v>236</v>
      </c>
      <c r="AM565">
        <f t="shared" si="1313"/>
        <v>51</v>
      </c>
      <c r="AN565">
        <f t="shared" si="1314"/>
        <v>30</v>
      </c>
      <c r="AP565">
        <f t="shared" si="1315"/>
        <v>1.7545770252391311</v>
      </c>
      <c r="AQ565">
        <f t="shared" si="1316"/>
        <v>3.0623146070270484E-2</v>
      </c>
      <c r="AR565" t="str">
        <f t="shared" si="1317"/>
        <v>POSITIF</v>
      </c>
      <c r="AS565">
        <f t="shared" si="1318"/>
        <v>1</v>
      </c>
      <c r="AT565">
        <f t="shared" si="1319"/>
        <v>45</v>
      </c>
      <c r="AU565">
        <f t="shared" si="1320"/>
        <v>16</v>
      </c>
      <c r="AV565">
        <f t="shared" si="1321"/>
        <v>1.0193723754262198</v>
      </c>
      <c r="AW565" s="4">
        <f t="shared" si="1322"/>
        <v>4.2473848976092493E-2</v>
      </c>
      <c r="AX565">
        <f t="shared" si="1323"/>
        <v>1.7791404255063273E-2</v>
      </c>
      <c r="AY565">
        <f t="shared" si="1324"/>
        <v>0.27775827082505627</v>
      </c>
      <c r="AZ565" s="4">
        <f t="shared" si="1325"/>
        <v>1.1573261284377344E-2</v>
      </c>
      <c r="BA565">
        <f t="shared" si="1326"/>
        <v>358506.63594035228</v>
      </c>
      <c r="BB565" t="s">
        <v>191</v>
      </c>
      <c r="BC565">
        <f t="shared" si="1327"/>
        <v>1.6702751741046015E-2</v>
      </c>
      <c r="BD565">
        <f t="shared" si="1328"/>
        <v>215.72714617204647</v>
      </c>
      <c r="BE565">
        <f t="shared" si="1329"/>
        <v>23.437480353960911</v>
      </c>
      <c r="BF565">
        <f t="shared" si="1330"/>
        <v>-2.2071163879818631E-3</v>
      </c>
      <c r="BG565">
        <f t="shared" si="1331"/>
        <v>23.435273237572929</v>
      </c>
      <c r="BH565" s="19">
        <f t="shared" si="1332"/>
        <v>0.13924426080919114</v>
      </c>
      <c r="BI565">
        <f t="shared" si="1333"/>
        <v>14.390855614716807</v>
      </c>
      <c r="BJ565">
        <f t="shared" si="1334"/>
        <v>21.811855614716809</v>
      </c>
      <c r="BK565">
        <f t="shared" si="1335"/>
        <v>87.342620543333609</v>
      </c>
      <c r="BL565">
        <f t="shared" si="1336"/>
        <v>1.5244163058012101</v>
      </c>
      <c r="BM565">
        <f t="shared" si="1337"/>
        <v>239.83521367741852</v>
      </c>
      <c r="BN565">
        <f t="shared" si="1338"/>
        <v>15.989014245161234</v>
      </c>
      <c r="BO565">
        <f t="shared" si="1339"/>
        <v>15</v>
      </c>
      <c r="BP565">
        <f t="shared" si="1340"/>
        <v>59</v>
      </c>
      <c r="BQ565">
        <f t="shared" si="1341"/>
        <v>20</v>
      </c>
      <c r="BR565">
        <f t="shared" si="1342"/>
        <v>-17.744056278910122</v>
      </c>
      <c r="BS565" t="str">
        <f t="shared" si="1343"/>
        <v>NEGATIF</v>
      </c>
      <c r="BT565">
        <f t="shared" ref="BT565:BT582" si="1543">RADIANS(BR565)</f>
        <v>-0.30969220472615488</v>
      </c>
      <c r="BU565">
        <f t="shared" ref="BU565:BU598" si="1544">INT(ABS(BR565))</f>
        <v>17</v>
      </c>
      <c r="BV565">
        <f t="shared" ref="BV565:BV598" si="1545">INT(60*(BR565-BU565))</f>
        <v>-2085</v>
      </c>
      <c r="BW565">
        <f t="shared" ref="BW565:BW598" si="1546">INT(3600*(BR565-BU565)-60*BV565)</f>
        <v>21</v>
      </c>
      <c r="BX565" t="str">
        <f t="shared" ref="BX565:BX598" si="1547">IF(BR565&lt;0, "NEGATIF", "POSITIF")</f>
        <v>NEGATIF</v>
      </c>
      <c r="BY565">
        <f t="shared" si="1344"/>
        <v>72.068334997656848</v>
      </c>
      <c r="BZ565">
        <f t="shared" si="1345"/>
        <v>252.06833499765685</v>
      </c>
      <c r="CA565">
        <f t="shared" si="1346"/>
        <v>0.38228748176303484</v>
      </c>
      <c r="CB565" t="str">
        <f t="shared" si="1347"/>
        <v>POSITIF</v>
      </c>
      <c r="CC565">
        <f t="shared" si="1348"/>
        <v>0</v>
      </c>
      <c r="CD565">
        <f t="shared" si="1349"/>
        <v>22</v>
      </c>
      <c r="CE565">
        <f t="shared" si="1350"/>
        <v>56</v>
      </c>
      <c r="CG565">
        <f t="shared" si="1351"/>
        <v>4.1859141408950906</v>
      </c>
      <c r="CH565">
        <f t="shared" si="1352"/>
        <v>0.40902267910015888</v>
      </c>
      <c r="CI565">
        <f t="shared" si="1353"/>
        <v>0.40906120054810391</v>
      </c>
    </row>
    <row r="566" spans="1:87">
      <c r="A566">
        <f t="shared" ref="A566:F566" si="1548">A272</f>
        <v>7.0027777777777782</v>
      </c>
      <c r="B566">
        <f t="shared" si="1548"/>
        <v>111.315</v>
      </c>
      <c r="C566">
        <f t="shared" si="1548"/>
        <v>7</v>
      </c>
      <c r="D566">
        <f t="shared" si="1548"/>
        <v>2013</v>
      </c>
      <c r="E566">
        <f t="shared" si="1548"/>
        <v>20</v>
      </c>
      <c r="F566">
        <f t="shared" si="1548"/>
        <v>4</v>
      </c>
      <c r="G566">
        <f t="shared" ref="G566:G598" si="1549">RADIANS(A566)</f>
        <v>0.12222152900771403</v>
      </c>
      <c r="H566">
        <f t="shared" ref="H566:J566" si="1550">H272</f>
        <v>16</v>
      </c>
      <c r="I566">
        <f t="shared" si="1550"/>
        <v>45</v>
      </c>
      <c r="J566">
        <f t="shared" si="1550"/>
        <v>16.75</v>
      </c>
      <c r="L566">
        <f t="shared" ref="L566:M566" si="1551">L272</f>
        <v>20</v>
      </c>
      <c r="M566">
        <f t="shared" si="1551"/>
        <v>-13</v>
      </c>
      <c r="N566">
        <f t="shared" ref="N566:N602" si="1552">1720994.5+INT(365.25*D566)+INT(30.60001*(E566+1))+M566+F566+(H566+I566/60)/24 -C566/24</f>
        <v>2456875.90625</v>
      </c>
      <c r="O566">
        <f t="shared" ref="O566:O629" si="1553">O272</f>
        <v>7.9272234243593946E-4</v>
      </c>
      <c r="P566">
        <f t="shared" ref="P566:P598" si="1554">N566+O566</f>
        <v>2456875.9070427222</v>
      </c>
      <c r="Q566">
        <f t="shared" ref="Q566:Q598" si="1555">(P566-2451545)/36525</f>
        <v>0.14595228043045086</v>
      </c>
      <c r="R566">
        <f t="shared" ref="R566:R598" si="1556" xml:space="preserve"> MOD(218.317 + 481267.883*O566, 360)</f>
        <v>239.82880355094562</v>
      </c>
      <c r="S566">
        <f t="shared" ref="S566:S598" si="1557" xml:space="preserve"> MOD(134.954 + 477198.849*Q566, 360)</f>
        <v>303.21423033636529</v>
      </c>
      <c r="T566">
        <f t="shared" ref="T566:T598" si="1558">RADIANS(R566)</f>
        <v>4.1858022630826692</v>
      </c>
      <c r="U566">
        <f t="shared" ref="U566:U598" si="1559">RADIANS(S566)</f>
        <v>5.2920866582700476</v>
      </c>
      <c r="V566">
        <f t="shared" ref="V566:V598" si="1560" xml:space="preserve"> MOD(125.041 - 1934.142*Q566, 360)</f>
        <v>202.7485644236869</v>
      </c>
      <c r="W566">
        <f t="shared" ref="W566:W598" si="1561">RADIANS(V566)</f>
        <v>3.538630002885176</v>
      </c>
      <c r="X566">
        <f t="shared" ref="X566:X598" si="1562" xml:space="preserve"> MOD(280.466 + 36000.769*Q566, 360)</f>
        <v>134.8603327998826</v>
      </c>
      <c r="Y566">
        <f t="shared" ref="Y566:Y598" si="1563">RADIANS(X566)</f>
        <v>2.3537568376932545</v>
      </c>
      <c r="Z566">
        <f t="shared" ref="Z566:Z598" si="1564" xml:space="preserve"> MOD(357.526 + 35999.05*Q566, 360)</f>
        <v>211.66944082982263</v>
      </c>
      <c r="AA566">
        <f t="shared" ref="AA566:AA598" si="1565">RADIANS(Z566)</f>
        <v>3.6943286683357233</v>
      </c>
      <c r="AB566">
        <f t="shared" ref="AB566:AB598" si="1566" xml:space="preserve"> 22640*SIN(U566) + 769*SIN(2*D292) + 36*SIN(3*D292)</f>
        <v>-19682.084030158792</v>
      </c>
      <c r="AC566">
        <f t="shared" ref="AC566:AC598" si="1567" xml:space="preserve"> -125*SIN(T566 - X566)</f>
        <v>-119.47471084538348</v>
      </c>
      <c r="AD566">
        <f t="shared" ref="AD566:AD598" si="1568" xml:space="preserve"> 2370*SIN(2*(T566 - X566))</f>
        <v>1332.0753131575239</v>
      </c>
      <c r="AE566">
        <f t="shared" ref="AE566:AE598" si="1569" xml:space="preserve"> -668*SIN(Z566)</f>
        <v>618.32995182583363</v>
      </c>
      <c r="AF566">
        <f t="shared" ref="AF566:AF598" si="1570" xml:space="preserve"> -412*SIN(2*(T566 - W566)) + 212*SIN(2*(T566 - Y566 - U566))</f>
        <v>-522.43354382663802</v>
      </c>
      <c r="AG566">
        <f t="shared" ref="AG566:AG598" si="1571" xml:space="preserve"> 4586*SIN(2*(T566 - Y566) - U566) + 206*SIN(2*(T566 - Y566) - U566 -AA566) + 192*SIN(2*(T566 - Y566) + U566) + 165*SIN(2*(T566 - Y566) - AA566) + 148*SIN(U566 - AA566) - 110*SIN(U566 + AA566)</f>
        <v>-4226.6628359790366</v>
      </c>
      <c r="AH566">
        <f t="shared" ref="AH566:AH598" si="1572" xml:space="preserve"> SUM(AB566:AG566)</f>
        <v>-22600.249855826492</v>
      </c>
      <c r="AI566">
        <f t="shared" ref="AI566:AI598" si="1573">AH566/3600</f>
        <v>-6.2778471821740256</v>
      </c>
      <c r="AJ566">
        <f t="shared" ref="AJ566:AJ598" si="1574">MOD(R566+AI566,360)</f>
        <v>233.55095636877161</v>
      </c>
      <c r="AK566">
        <f t="shared" ref="AK566:AK598" si="1575">RADIANS(AJ566)</f>
        <v>4.0762331598166845</v>
      </c>
      <c r="AL566">
        <f t="shared" ref="AL566:AL598" si="1576">INT(AJ566)</f>
        <v>233</v>
      </c>
      <c r="AM566">
        <f t="shared" ref="AM566:AM598" si="1577">INT(60*(AJ566-AL566))</f>
        <v>33</v>
      </c>
      <c r="AN566">
        <f t="shared" ref="AN566:AN598" si="1578">INT(3600*(AJ566-AL566)-60*AM566)</f>
        <v>3</v>
      </c>
      <c r="AP566">
        <f t="shared" ref="AP566:AP598" si="1579">(18520*SIN(AK566-W566+0.114*SIN(2*(T566-W566))*PI()/180+0.15*SIN(AA566)*PI()/180)-526*SIN(2*Y566-T566-W566)+44*SIN(2*Y566-T566-W566+U566)-31*SIN((2*Y566-T566-W566-U566)-23*SIN((2*Y566-T566-W566+AA566)+11*SIN((2*Y566-T566-W566-AA566)-25*SIN(T566-W566-2*U566)+21*SIN(T566-W566-U566)))))/3600</f>
        <v>2.6558445444514005</v>
      </c>
      <c r="AQ566">
        <f t="shared" ref="AQ566:AQ598" si="1580">RADIANS(AP566)</f>
        <v>4.6353231721805839E-2</v>
      </c>
      <c r="AR566" t="str">
        <f t="shared" ref="AR566:AR598" si="1581">IF(B308&lt;0, "NEGATIF", "POSITIF")</f>
        <v>POSITIF</v>
      </c>
      <c r="AS566">
        <f t="shared" ref="AS566:AS598" si="1582">INT(ABS(AP566))</f>
        <v>2</v>
      </c>
      <c r="AT566">
        <f t="shared" ref="AT566:AT598" si="1583">INT(60*(ABS(AP566)-AS566))</f>
        <v>39</v>
      </c>
      <c r="AU566">
        <f t="shared" ref="AU566:AU598" si="1584">INT(3600*(ABS(AP566)-AS566)-60*AT566)</f>
        <v>21</v>
      </c>
      <c r="AV566">
        <f t="shared" ref="AV566:AV598" si="1585">(3423 + 187*COS(U566)+10*COS(2*U566)+34*COS(2*(T566-Y566)-U566)+28*COS(2*(T566-Y566))+3*COS(2*(T566-Y566)+U566))/3600</f>
        <v>0.97015272618302106</v>
      </c>
      <c r="AW566" s="4">
        <f t="shared" ref="AW566:AW598" si="1586">AV566/24</f>
        <v>4.0423030257625878E-2</v>
      </c>
      <c r="AX566">
        <f t="shared" ref="AX566:AX598" si="1587">RADIANS(AV566)</f>
        <v>1.6932359319092719E-2</v>
      </c>
      <c r="AY566">
        <f t="shared" ref="AY566:AY598" si="1588">DEGREES(ASIN(0.272493*SIN(AX566)))</f>
        <v>0.26434813263851215</v>
      </c>
      <c r="AZ566" s="4">
        <f t="shared" ref="AZ566:AZ598" si="1589">AY566/24</f>
        <v>1.1014505526604672E-2</v>
      </c>
      <c r="BA566">
        <f t="shared" ref="BA566:BA598" si="1590">6378/SIN(AX566)</f>
        <v>376693.20956332114</v>
      </c>
      <c r="BB566" t="s">
        <v>191</v>
      </c>
      <c r="BC566">
        <f t="shared" ref="BC566:BC598" si="1591">0.0167086 - 0.000042*Q566</f>
        <v>1.6702470004221922E-2</v>
      </c>
      <c r="BD566">
        <f t="shared" ref="BD566:BD598" si="1592">MOD(125.04452-1934.13626*Q566, 360)</f>
        <v>202.75292218977657</v>
      </c>
      <c r="BE566">
        <f t="shared" ref="BE566:BE598" si="1593">23.43929111 - 0.01300417*Q566</f>
        <v>23.437393121733393</v>
      </c>
      <c r="BF566">
        <f t="shared" ref="BF566:BF598" si="1594">9.2*COS(W566)/3600 + 0.57*COS(2*Y566)/3600</f>
        <v>-2.357532497399957E-3</v>
      </c>
      <c r="BG566">
        <f t="shared" ref="BG566:BG598" si="1595">BE566+BF566</f>
        <v>23.435035589235994</v>
      </c>
      <c r="BH566" s="19">
        <f t="shared" ref="BH566:BH598" si="1596">(P566-2451545)/36525</f>
        <v>0.14595228043045086</v>
      </c>
      <c r="BI566">
        <f t="shared" ref="BI566:BI598" si="1597">MOD(280.46061837+360.98564736629*(N566-2451545)+0.000387933*BH566*BH566+(-17.2*SIN(W566)-1.32*SIN(2*Y566))*COS(CH566)/3600,360)/15</f>
        <v>6.7404242275127517</v>
      </c>
      <c r="BJ566">
        <f t="shared" ref="BJ566:BJ598" si="1598">MOD(BI566+B566/15,24)</f>
        <v>14.161424227512752</v>
      </c>
      <c r="BK566">
        <f t="shared" ref="BK566:BK598" si="1599">MOD(BJ566-BN566,24)*15</f>
        <v>335.54766631392903</v>
      </c>
      <c r="BL566">
        <f t="shared" ref="BL566:BL598" si="1600">RADIANS(BK566)</f>
        <v>5.8564115745613261</v>
      </c>
      <c r="BM566">
        <f t="shared" ref="BM566:BM598" si="1601">MOD(DEGREES(ATAN2(COS(AK566),SIN(AK566)*COS(CH566)-TAN(CI566)*SIN(CH566))),360)</f>
        <v>236.87369709876225</v>
      </c>
      <c r="BN566">
        <f t="shared" ref="BN566:BN598" si="1602">BM566/15</f>
        <v>15.791579806584149</v>
      </c>
      <c r="BO566">
        <f t="shared" ref="BO566:BO598" si="1603">INT(BN566)</f>
        <v>15</v>
      </c>
      <c r="BP566">
        <f t="shared" ref="BP566:BP598" si="1604">INT(60*(BN566-BO566))</f>
        <v>47</v>
      </c>
      <c r="BQ566">
        <f t="shared" ref="BQ566:BQ598" si="1605">INT(3600*(BN566-BO566)-60*BP566)</f>
        <v>29</v>
      </c>
      <c r="BR566">
        <f t="shared" ref="BR566:BR598" si="1606">DEGREES(ASIN(SIN(AQ566)*COS(CH566)+COS(AQ566)*SIN(CH566)*SIN(AK566)))</f>
        <v>-16.084418453817165</v>
      </c>
      <c r="BS566" t="str">
        <f t="shared" ref="BS566:BS598" si="1607">IF(BR566&lt;0, "NEGATIF", "POSITIF")</f>
        <v>NEGATIF</v>
      </c>
      <c r="BT566">
        <f t="shared" si="1543"/>
        <v>-0.28072606028764502</v>
      </c>
      <c r="BU566">
        <f t="shared" si="1544"/>
        <v>16</v>
      </c>
      <c r="BV566">
        <f t="shared" si="1545"/>
        <v>-1926</v>
      </c>
      <c r="BW566">
        <f t="shared" si="1546"/>
        <v>56</v>
      </c>
      <c r="BX566" t="str">
        <f t="shared" si="1547"/>
        <v>NEGATIF</v>
      </c>
      <c r="BY566">
        <f t="shared" ref="BY566:BY598" si="1608">DEGREES(ATAN2(COS(BL566)*SIN(G566)-TAN(BT566)*COS(G566),SIN(BL566)))</f>
        <v>-46.184039328569092</v>
      </c>
      <c r="BZ566">
        <f t="shared" ref="BZ566:BZ598" si="1609">MOD(BY566+180,360)</f>
        <v>133.8159606714309</v>
      </c>
      <c r="CA566">
        <f t="shared" ref="CA566:CA598" si="1610">DEGREES(ASIN(SIN(G566)*SIN(BT566)+COS(G566)*COS(BT566)*COS(BL566)))</f>
        <v>56.550203856857046</v>
      </c>
      <c r="CB566" t="str">
        <f t="shared" ref="CB566:CB598" si="1611">IF(CA566&lt;0, "NEGATIF", "POSITIF")</f>
        <v>POSITIF</v>
      </c>
      <c r="CC566">
        <f t="shared" ref="CC566:CC598" si="1612">INT(ABS(CA566))</f>
        <v>56</v>
      </c>
      <c r="CD566">
        <f t="shared" ref="CD566:CD598" si="1613">INT(60*(ABS(CA566)-CC566))</f>
        <v>33</v>
      </c>
      <c r="CE566">
        <f t="shared" ref="CE566:CE598" si="1614">INT(3600*(ABS(CA566)-CC566)-60*CD566)</f>
        <v>0</v>
      </c>
      <c r="CG566">
        <f t="shared" ref="CG566:CG598" si="1615">RADIANS(BM566)</f>
        <v>4.1342259257451408</v>
      </c>
      <c r="CH566">
        <f t="shared" ref="CH566:CH598" si="1616">RADIANS(BG566)</f>
        <v>0.40901853135421751</v>
      </c>
      <c r="CI566">
        <f t="shared" ref="CI566:CI598" si="1617">RADIANS(BE566)</f>
        <v>0.40905967805851989</v>
      </c>
    </row>
    <row r="567" spans="1:87">
      <c r="A567">
        <f t="shared" ref="A567:F567" si="1618">A273</f>
        <v>7.0027777777777782</v>
      </c>
      <c r="B567">
        <f t="shared" si="1618"/>
        <v>111.315</v>
      </c>
      <c r="C567">
        <f t="shared" si="1618"/>
        <v>7</v>
      </c>
      <c r="D567">
        <f t="shared" si="1618"/>
        <v>2013</v>
      </c>
      <c r="E567">
        <f t="shared" si="1618"/>
        <v>12</v>
      </c>
      <c r="F567">
        <f t="shared" si="1618"/>
        <v>4</v>
      </c>
      <c r="G567">
        <f t="shared" si="1549"/>
        <v>0.12222152900771403</v>
      </c>
      <c r="H567" s="5">
        <f t="shared" ref="H567:J567" si="1619">H273</f>
        <v>17</v>
      </c>
      <c r="I567" s="5">
        <f t="shared" si="1619"/>
        <v>0</v>
      </c>
      <c r="J567" s="5">
        <f t="shared" si="1619"/>
        <v>17</v>
      </c>
      <c r="K567" s="5"/>
      <c r="L567" s="5">
        <f t="shared" ref="L567:M567" si="1620">L273</f>
        <v>20</v>
      </c>
      <c r="M567" s="5">
        <f t="shared" si="1620"/>
        <v>-13</v>
      </c>
      <c r="N567" s="5">
        <f t="shared" si="1552"/>
        <v>2456630.916666667</v>
      </c>
      <c r="O567" s="5">
        <f t="shared" si="1553"/>
        <v>7.9272234243593946E-4</v>
      </c>
      <c r="P567" s="5">
        <f t="shared" si="1554"/>
        <v>2456630.9174593892</v>
      </c>
      <c r="Q567" s="5">
        <f t="shared" si="1555"/>
        <v>0.13924483119477604</v>
      </c>
      <c r="R567" s="5">
        <f t="shared" si="1556"/>
        <v>239.82880355094562</v>
      </c>
      <c r="S567" s="5">
        <f t="shared" si="1557"/>
        <v>342.4271753464127</v>
      </c>
      <c r="T567" s="5">
        <f t="shared" si="1558"/>
        <v>4.1858022630826692</v>
      </c>
      <c r="U567" s="5">
        <f t="shared" si="1559"/>
        <v>5.976481658098856</v>
      </c>
      <c r="V567" s="5">
        <f t="shared" si="1560"/>
        <v>215.72172370327348</v>
      </c>
      <c r="W567" s="5">
        <f t="shared" si="1561"/>
        <v>3.7650543466996176</v>
      </c>
      <c r="X567" s="5">
        <f t="shared" si="1562"/>
        <v>253.38700228712696</v>
      </c>
      <c r="Y567" s="5">
        <f t="shared" si="1563"/>
        <v>4.4224374716687676</v>
      </c>
      <c r="Z567" s="5">
        <f t="shared" si="1564"/>
        <v>330.20764042230257</v>
      </c>
      <c r="AA567" s="5">
        <f t="shared" si="1565"/>
        <v>5.7632105406106993</v>
      </c>
      <c r="AB567" s="5">
        <f t="shared" si="1566"/>
        <v>-7576.2375783518401</v>
      </c>
      <c r="AC567" s="5">
        <f t="shared" si="1567"/>
        <v>-106.21014898606778</v>
      </c>
      <c r="AD567" s="5">
        <f t="shared" si="1568"/>
        <v>-2123.6818176551815</v>
      </c>
      <c r="AE567" s="5">
        <f t="shared" si="1569"/>
        <v>223.0286909575421</v>
      </c>
      <c r="AF567" s="5">
        <f t="shared" si="1570"/>
        <v>-277.5920932295079</v>
      </c>
      <c r="AG567" s="5">
        <f t="shared" si="1571"/>
        <v>-704.12373496856151</v>
      </c>
      <c r="AH567" s="5">
        <f t="shared" si="1572"/>
        <v>-10564.816682233617</v>
      </c>
      <c r="AI567" s="5">
        <f t="shared" si="1573"/>
        <v>-2.9346713006204492</v>
      </c>
      <c r="AJ567" s="5">
        <f t="shared" si="1574"/>
        <v>236.89413225032519</v>
      </c>
      <c r="AK567" s="5">
        <f t="shared" si="1575"/>
        <v>4.1345825864230585</v>
      </c>
      <c r="AL567" s="5">
        <f t="shared" si="1576"/>
        <v>236</v>
      </c>
      <c r="AM567" s="5">
        <f t="shared" si="1577"/>
        <v>53</v>
      </c>
      <c r="AN567" s="5">
        <f t="shared" si="1578"/>
        <v>38</v>
      </c>
      <c r="AO567" s="5"/>
      <c r="AP567" s="5">
        <f t="shared" si="1579"/>
        <v>1.7493806957199833</v>
      </c>
      <c r="AQ567" s="5">
        <f t="shared" si="1580"/>
        <v>3.0532453011142782E-2</v>
      </c>
      <c r="AR567" s="5" t="str">
        <f t="shared" si="1581"/>
        <v>POSITIF</v>
      </c>
      <c r="AS567" s="5">
        <f t="shared" si="1582"/>
        <v>1</v>
      </c>
      <c r="AT567" s="5">
        <f t="shared" si="1583"/>
        <v>44</v>
      </c>
      <c r="AU567" s="5">
        <f t="shared" si="1584"/>
        <v>57</v>
      </c>
      <c r="AV567" s="5">
        <f t="shared" si="1585"/>
        <v>1.019454139482906</v>
      </c>
      <c r="AW567" s="23">
        <f t="shared" si="1586"/>
        <v>4.2477255811787747E-2</v>
      </c>
      <c r="AX567" s="5">
        <f t="shared" si="1587"/>
        <v>1.7792831307062232E-2</v>
      </c>
      <c r="AY567" s="5">
        <f t="shared" si="1588"/>
        <v>0.27778054769354077</v>
      </c>
      <c r="AZ567" s="23">
        <f t="shared" si="1589"/>
        <v>1.1574189487230865E-2</v>
      </c>
      <c r="BA567" s="5">
        <f t="shared" si="1590"/>
        <v>358477.88539363415</v>
      </c>
      <c r="BB567" s="5" t="s">
        <v>191</v>
      </c>
      <c r="BC567" s="5">
        <f t="shared" si="1591"/>
        <v>1.670275171708982E-2</v>
      </c>
      <c r="BD567" s="5">
        <f t="shared" si="1592"/>
        <v>215.72604296860456</v>
      </c>
      <c r="BE567" s="5">
        <f t="shared" si="1593"/>
        <v>23.43748034654352</v>
      </c>
      <c r="BF567" s="5">
        <f t="shared" si="1594"/>
        <v>-2.2072073377434271E-3</v>
      </c>
      <c r="BG567" s="5">
        <f t="shared" si="1595"/>
        <v>23.435273139205776</v>
      </c>
      <c r="BH567" s="19">
        <f t="shared" si="1596"/>
        <v>0.13924483119477604</v>
      </c>
      <c r="BI567">
        <f t="shared" si="1597"/>
        <v>14.892224582005293</v>
      </c>
      <c r="BJ567">
        <f t="shared" si="1598"/>
        <v>22.313224582005294</v>
      </c>
      <c r="BK567">
        <f t="shared" si="1599"/>
        <v>94.831241224348702</v>
      </c>
      <c r="BL567" s="5">
        <f t="shared" si="1600"/>
        <v>1.6551173931178635</v>
      </c>
      <c r="BM567">
        <f t="shared" si="1601"/>
        <v>239.86712750573071</v>
      </c>
      <c r="BN567" s="5">
        <f t="shared" si="1602"/>
        <v>15.99114183371538</v>
      </c>
      <c r="BO567" s="5">
        <f t="shared" si="1603"/>
        <v>15</v>
      </c>
      <c r="BP567" s="5">
        <f t="shared" si="1604"/>
        <v>59</v>
      </c>
      <c r="BQ567" s="5">
        <f t="shared" si="1605"/>
        <v>28</v>
      </c>
      <c r="BR567">
        <f t="shared" si="1606"/>
        <v>-17.757229768604319</v>
      </c>
      <c r="BS567" s="5" t="str">
        <f t="shared" si="1607"/>
        <v>NEGATIF</v>
      </c>
      <c r="BT567" s="5">
        <f t="shared" si="1543"/>
        <v>-0.30992212549529619</v>
      </c>
      <c r="BU567" s="5">
        <f t="shared" si="1544"/>
        <v>17</v>
      </c>
      <c r="BV567" s="5">
        <f t="shared" si="1545"/>
        <v>-2086</v>
      </c>
      <c r="BW567" s="5">
        <f t="shared" si="1546"/>
        <v>33</v>
      </c>
      <c r="BX567" s="5" t="str">
        <f t="shared" si="1547"/>
        <v>NEGATIF</v>
      </c>
      <c r="BY567">
        <f t="shared" si="1608"/>
        <v>72.845515718520474</v>
      </c>
      <c r="BZ567" s="5">
        <f t="shared" si="1609"/>
        <v>252.84551571852046</v>
      </c>
      <c r="CA567">
        <f t="shared" si="1610"/>
        <v>-6.7070680454400016</v>
      </c>
      <c r="CB567" s="5" t="str">
        <f t="shared" si="1611"/>
        <v>NEGATIF</v>
      </c>
      <c r="CC567" s="5">
        <f t="shared" si="1612"/>
        <v>6</v>
      </c>
      <c r="CD567" s="5">
        <f t="shared" si="1613"/>
        <v>42</v>
      </c>
      <c r="CE567" s="5">
        <f t="shared" si="1614"/>
        <v>25</v>
      </c>
      <c r="CF567" s="5"/>
      <c r="CG567">
        <f t="shared" si="1615"/>
        <v>4.1864711422760541</v>
      </c>
      <c r="CH567">
        <f t="shared" si="1616"/>
        <v>0.4090226773833282</v>
      </c>
      <c r="CI567">
        <f t="shared" si="1617"/>
        <v>0.40906120041864602</v>
      </c>
    </row>
    <row r="568" spans="1:87">
      <c r="A568">
        <f t="shared" ref="A568:F568" si="1621">A274</f>
        <v>7.0027777777777782</v>
      </c>
      <c r="B568">
        <f t="shared" si="1621"/>
        <v>111.315</v>
      </c>
      <c r="C568">
        <f t="shared" si="1621"/>
        <v>7</v>
      </c>
      <c r="D568">
        <f t="shared" si="1621"/>
        <v>2013</v>
      </c>
      <c r="E568">
        <f t="shared" si="1621"/>
        <v>12</v>
      </c>
      <c r="F568">
        <f t="shared" si="1621"/>
        <v>4</v>
      </c>
      <c r="G568">
        <f t="shared" si="1549"/>
        <v>0.12222152900771403</v>
      </c>
      <c r="H568" s="5">
        <f t="shared" ref="H568:J568" si="1622">H274</f>
        <v>17</v>
      </c>
      <c r="I568" s="5">
        <f t="shared" si="1622"/>
        <v>15</v>
      </c>
      <c r="J568" s="5">
        <f t="shared" si="1622"/>
        <v>17.25</v>
      </c>
      <c r="K568" s="5"/>
      <c r="L568" s="5">
        <f t="shared" ref="L568:M568" si="1623">L274</f>
        <v>20</v>
      </c>
      <c r="M568" s="5">
        <f t="shared" si="1623"/>
        <v>-13</v>
      </c>
      <c r="N568" s="5">
        <f t="shared" si="1552"/>
        <v>2456630.9270833335</v>
      </c>
      <c r="O568" s="5">
        <f t="shared" si="1553"/>
        <v>7.9272234243593946E-4</v>
      </c>
      <c r="P568" s="5">
        <f t="shared" si="1554"/>
        <v>2456630.9278760557</v>
      </c>
      <c r="Q568" s="5">
        <f t="shared" si="1555"/>
        <v>0.13924511638756212</v>
      </c>
      <c r="R568" s="5">
        <f t="shared" si="1556"/>
        <v>239.82880355094562</v>
      </c>
      <c r="S568" s="5">
        <f t="shared" si="1557"/>
        <v>342.56326901567809</v>
      </c>
      <c r="T568" s="5">
        <f t="shared" si="1558"/>
        <v>4.1858022630826692</v>
      </c>
      <c r="U568" s="5">
        <f t="shared" si="1559"/>
        <v>5.9788569407186571</v>
      </c>
      <c r="V568" s="5">
        <f t="shared" si="1560"/>
        <v>215.7211720999278</v>
      </c>
      <c r="W568" s="5">
        <f t="shared" si="1561"/>
        <v>3.7650447194050702</v>
      </c>
      <c r="X568" s="5">
        <f t="shared" si="1562"/>
        <v>253.3972694467393</v>
      </c>
      <c r="Y568" s="5">
        <f t="shared" si="1563"/>
        <v>4.422616667408831</v>
      </c>
      <c r="Z568" s="5">
        <f t="shared" si="1564"/>
        <v>330.21790709166817</v>
      </c>
      <c r="AA568" s="5">
        <f t="shared" si="1565"/>
        <v>5.7633897277943422</v>
      </c>
      <c r="AB568" s="5">
        <f t="shared" si="1566"/>
        <v>-7524.9514762430081</v>
      </c>
      <c r="AC568" s="5">
        <f t="shared" si="1567"/>
        <v>-106.88126909595219</v>
      </c>
      <c r="AD568" s="5">
        <f t="shared" si="1568"/>
        <v>-2101.6318396889892</v>
      </c>
      <c r="AE568" s="5">
        <f t="shared" si="1569"/>
        <v>229.48141991261812</v>
      </c>
      <c r="AF568" s="5">
        <f t="shared" si="1570"/>
        <v>-278.67024211351202</v>
      </c>
      <c r="AG568" s="5">
        <f t="shared" si="1571"/>
        <v>-716.73329615961302</v>
      </c>
      <c r="AH568" s="5">
        <f t="shared" si="1572"/>
        <v>-10499.386703388456</v>
      </c>
      <c r="AI568" s="5">
        <f t="shared" si="1573"/>
        <v>-2.9164963064967933</v>
      </c>
      <c r="AJ568" s="5">
        <f t="shared" si="1574"/>
        <v>236.91230724444884</v>
      </c>
      <c r="AK568" s="5">
        <f t="shared" si="1575"/>
        <v>4.1348997999120467</v>
      </c>
      <c r="AL568" s="5">
        <f t="shared" si="1576"/>
        <v>236</v>
      </c>
      <c r="AM568" s="5">
        <f t="shared" si="1577"/>
        <v>54</v>
      </c>
      <c r="AN568" s="5">
        <f t="shared" si="1578"/>
        <v>44</v>
      </c>
      <c r="AO568" s="5"/>
      <c r="AP568" s="5">
        <f t="shared" si="1579"/>
        <v>1.7458743661318565</v>
      </c>
      <c r="AQ568" s="5">
        <f t="shared" si="1580"/>
        <v>3.0471256015169874E-2</v>
      </c>
      <c r="AR568" s="5" t="str">
        <f t="shared" si="1581"/>
        <v>POSITIF</v>
      </c>
      <c r="AS568" s="5">
        <f t="shared" si="1582"/>
        <v>1</v>
      </c>
      <c r="AT568" s="5">
        <f t="shared" si="1583"/>
        <v>44</v>
      </c>
      <c r="AU568" s="5">
        <f t="shared" si="1584"/>
        <v>45</v>
      </c>
      <c r="AV568" s="5">
        <f t="shared" si="1585"/>
        <v>1.0194944163594497</v>
      </c>
      <c r="AW568" s="23">
        <f t="shared" si="1586"/>
        <v>4.2478934014977071E-2</v>
      </c>
      <c r="AX568" s="5">
        <f t="shared" si="1587"/>
        <v>1.7793534271170339E-2</v>
      </c>
      <c r="AY568" s="5">
        <f t="shared" si="1588"/>
        <v>0.27779152125212325</v>
      </c>
      <c r="AZ568" s="23">
        <f t="shared" si="1589"/>
        <v>1.1574646718838469E-2</v>
      </c>
      <c r="BA568" s="5">
        <f t="shared" si="1590"/>
        <v>358463.72460414527</v>
      </c>
      <c r="BB568" s="5" t="s">
        <v>191</v>
      </c>
      <c r="BC568" s="5">
        <f t="shared" si="1591"/>
        <v>1.6702751705111724E-2</v>
      </c>
      <c r="BD568" s="5">
        <f t="shared" si="1592"/>
        <v>215.72549136689591</v>
      </c>
      <c r="BE568" s="5">
        <f t="shared" si="1593"/>
        <v>23.437480342834824</v>
      </c>
      <c r="BF568" s="5">
        <f t="shared" si="1594"/>
        <v>-2.2072527868183642E-3</v>
      </c>
      <c r="BG568" s="5">
        <f t="shared" si="1595"/>
        <v>23.435273090048007</v>
      </c>
      <c r="BH568" s="19">
        <f t="shared" si="1596"/>
        <v>0.13924511638756212</v>
      </c>
      <c r="BI568">
        <f t="shared" si="1597"/>
        <v>15.1429090600616</v>
      </c>
      <c r="BJ568">
        <f t="shared" si="1598"/>
        <v>22.563909060061601</v>
      </c>
      <c r="BK568">
        <f t="shared" si="1599"/>
        <v>98.575203709668614</v>
      </c>
      <c r="BL568" s="5">
        <f t="shared" si="1600"/>
        <v>1.7204618655578459</v>
      </c>
      <c r="BM568">
        <f t="shared" si="1601"/>
        <v>239.88343219125539</v>
      </c>
      <c r="BN568" s="5">
        <f t="shared" si="1602"/>
        <v>15.99222881275036</v>
      </c>
      <c r="BO568" s="5">
        <f t="shared" si="1603"/>
        <v>15</v>
      </c>
      <c r="BP568" s="5">
        <f t="shared" si="1604"/>
        <v>59</v>
      </c>
      <c r="BQ568" s="5">
        <f t="shared" si="1605"/>
        <v>32</v>
      </c>
      <c r="BR568">
        <f t="shared" si="1606"/>
        <v>-17.764786407393469</v>
      </c>
      <c r="BS568" s="5" t="str">
        <f t="shared" si="1607"/>
        <v>NEGATIF</v>
      </c>
      <c r="BT568" s="5">
        <f t="shared" si="1543"/>
        <v>-0.31005401372255076</v>
      </c>
      <c r="BU568" s="5">
        <f t="shared" si="1544"/>
        <v>17</v>
      </c>
      <c r="BV568" s="5">
        <f t="shared" si="1545"/>
        <v>-2086</v>
      </c>
      <c r="BW568" s="5">
        <f t="shared" si="1546"/>
        <v>6</v>
      </c>
      <c r="BX568" s="5" t="str">
        <f t="shared" si="1547"/>
        <v>NEGATIF</v>
      </c>
      <c r="BY568">
        <f t="shared" si="1608"/>
        <v>73.132286508886509</v>
      </c>
      <c r="BZ568" s="5">
        <f t="shared" si="1609"/>
        <v>253.13228650888652</v>
      </c>
      <c r="CA568">
        <f t="shared" si="1610"/>
        <v>-10.261236268095152</v>
      </c>
      <c r="CB568" s="5" t="str">
        <f t="shared" si="1611"/>
        <v>NEGATIF</v>
      </c>
      <c r="CC568" s="5">
        <f t="shared" si="1612"/>
        <v>10</v>
      </c>
      <c r="CD568" s="5">
        <f t="shared" si="1613"/>
        <v>15</v>
      </c>
      <c r="CE568" s="5">
        <f t="shared" si="1614"/>
        <v>40</v>
      </c>
      <c r="CF568" s="5"/>
      <c r="CG568">
        <f t="shared" si="1615"/>
        <v>4.1867557127219621</v>
      </c>
      <c r="CH568">
        <f t="shared" si="1616"/>
        <v>0.40902267652536328</v>
      </c>
      <c r="CI568">
        <f t="shared" si="1617"/>
        <v>0.40906120035391708</v>
      </c>
    </row>
    <row r="569" spans="1:87">
      <c r="A569">
        <f t="shared" ref="A569:F569" si="1624">A275</f>
        <v>7.0027777777777782</v>
      </c>
      <c r="B569">
        <f t="shared" si="1624"/>
        <v>111.315</v>
      </c>
      <c r="C569">
        <f t="shared" si="1624"/>
        <v>7</v>
      </c>
      <c r="D569">
        <f t="shared" si="1624"/>
        <v>2013</v>
      </c>
      <c r="E569">
        <f t="shared" si="1624"/>
        <v>12</v>
      </c>
      <c r="F569">
        <f t="shared" si="1624"/>
        <v>4</v>
      </c>
      <c r="G569">
        <f t="shared" si="1549"/>
        <v>0.12222152900771403</v>
      </c>
      <c r="H569" s="5">
        <f t="shared" ref="H569:J569" si="1625">H275</f>
        <v>17</v>
      </c>
      <c r="I569" s="5">
        <f t="shared" si="1625"/>
        <v>30</v>
      </c>
      <c r="J569" s="5">
        <f t="shared" si="1625"/>
        <v>17.5</v>
      </c>
      <c r="K569" s="5"/>
      <c r="L569" s="5">
        <f t="shared" ref="L569:M569" si="1626">L275</f>
        <v>20</v>
      </c>
      <c r="M569" s="5">
        <f t="shared" si="1626"/>
        <v>-13</v>
      </c>
      <c r="N569" s="5">
        <f t="shared" si="1552"/>
        <v>2456630.9375</v>
      </c>
      <c r="O569" s="5">
        <f t="shared" si="1553"/>
        <v>7.9272234243593946E-4</v>
      </c>
      <c r="P569" s="5">
        <f t="shared" si="1554"/>
        <v>2456630.9382927222</v>
      </c>
      <c r="Q569" s="5">
        <f t="shared" si="1555"/>
        <v>0.1392454015803482</v>
      </c>
      <c r="R569" s="5">
        <f t="shared" si="1556"/>
        <v>239.82880355094562</v>
      </c>
      <c r="S569" s="5">
        <f t="shared" si="1557"/>
        <v>342.69936268494348</v>
      </c>
      <c r="T569" s="5">
        <f t="shared" si="1558"/>
        <v>4.1858022630826692</v>
      </c>
      <c r="U569" s="5">
        <f t="shared" si="1559"/>
        <v>5.9812322233384583</v>
      </c>
      <c r="V569" s="5">
        <f t="shared" si="1560"/>
        <v>215.72062049658217</v>
      </c>
      <c r="W569" s="5">
        <f t="shared" si="1561"/>
        <v>3.7650350921105238</v>
      </c>
      <c r="X569" s="5">
        <f t="shared" si="1562"/>
        <v>253.40753660635073</v>
      </c>
      <c r="Y569" s="5">
        <f t="shared" si="1563"/>
        <v>4.4227958631488784</v>
      </c>
      <c r="Z569" s="5">
        <f t="shared" si="1564"/>
        <v>330.22817376103467</v>
      </c>
      <c r="AA569" s="5">
        <f t="shared" si="1565"/>
        <v>5.7635689149780012</v>
      </c>
      <c r="AB569" s="5">
        <f t="shared" si="1566"/>
        <v>-7473.6270982999504</v>
      </c>
      <c r="AC569" s="5">
        <f t="shared" si="1567"/>
        <v>-107.54112246210313</v>
      </c>
      <c r="AD569" s="5">
        <f t="shared" si="1568"/>
        <v>-2078.6957224255161</v>
      </c>
      <c r="AE569" s="5">
        <f t="shared" si="1569"/>
        <v>235.9099607064318</v>
      </c>
      <c r="AF569" s="5">
        <f t="shared" si="1570"/>
        <v>-279.74913579126826</v>
      </c>
      <c r="AG569" s="5">
        <f t="shared" si="1571"/>
        <v>-729.33781656096562</v>
      </c>
      <c r="AH569" s="5">
        <f t="shared" si="1572"/>
        <v>-10433.040934833371</v>
      </c>
      <c r="AI569" s="5">
        <f t="shared" si="1573"/>
        <v>-2.8980669263426031</v>
      </c>
      <c r="AJ569" s="5">
        <f t="shared" si="1574"/>
        <v>236.93073662460301</v>
      </c>
      <c r="AK569" s="5">
        <f t="shared" si="1575"/>
        <v>4.1352214532748386</v>
      </c>
      <c r="AL569" s="5">
        <f t="shared" si="1576"/>
        <v>236</v>
      </c>
      <c r="AM569" s="5">
        <f t="shared" si="1577"/>
        <v>55</v>
      </c>
      <c r="AN569" s="5">
        <f t="shared" si="1578"/>
        <v>50</v>
      </c>
      <c r="AO569" s="5"/>
      <c r="AP569" s="5">
        <f t="shared" si="1579"/>
        <v>1.7535712203234213</v>
      </c>
      <c r="AQ569" s="5">
        <f t="shared" si="1580"/>
        <v>3.0605591462858604E-2</v>
      </c>
      <c r="AR569" s="5" t="str">
        <f t="shared" si="1581"/>
        <v>POSITIF</v>
      </c>
      <c r="AS569" s="5">
        <f t="shared" si="1582"/>
        <v>1</v>
      </c>
      <c r="AT569" s="5">
        <f t="shared" si="1583"/>
        <v>45</v>
      </c>
      <c r="AU569" s="5">
        <f t="shared" si="1584"/>
        <v>12</v>
      </c>
      <c r="AV569" s="5">
        <f t="shared" si="1585"/>
        <v>1.0195342893308141</v>
      </c>
      <c r="AW569" s="23">
        <f t="shared" si="1586"/>
        <v>4.2480595388783925E-2</v>
      </c>
      <c r="AX569" s="5">
        <f t="shared" si="1587"/>
        <v>1.77942301858032E-2</v>
      </c>
      <c r="AY569" s="5">
        <f t="shared" si="1588"/>
        <v>0.27780238476537528</v>
      </c>
      <c r="AZ569" s="23">
        <f t="shared" si="1589"/>
        <v>1.1575099365223969E-2</v>
      </c>
      <c r="BA569" s="5">
        <f t="shared" si="1590"/>
        <v>358449.7069242319</v>
      </c>
      <c r="BB569" s="5" t="s">
        <v>191</v>
      </c>
      <c r="BC569" s="5">
        <f t="shared" si="1591"/>
        <v>1.6702751693133625E-2</v>
      </c>
      <c r="BD569" s="5">
        <f t="shared" si="1592"/>
        <v>215.72493976518726</v>
      </c>
      <c r="BE569" s="5">
        <f t="shared" si="1593"/>
        <v>23.437480339126129</v>
      </c>
      <c r="BF569" s="5">
        <f t="shared" si="1594"/>
        <v>-2.2072982186847512E-3</v>
      </c>
      <c r="BG569" s="5">
        <f t="shared" si="1595"/>
        <v>23.435273040907443</v>
      </c>
      <c r="BH569" s="19">
        <f t="shared" si="1596"/>
        <v>0.1392454015803482</v>
      </c>
      <c r="BI569">
        <f t="shared" si="1597"/>
        <v>15.393593538102383</v>
      </c>
      <c r="BJ569">
        <f t="shared" si="1598"/>
        <v>22.814593538102383</v>
      </c>
      <c r="BK569">
        <f t="shared" si="1599"/>
        <v>102.31893764337156</v>
      </c>
      <c r="BL569" s="5">
        <f t="shared" si="1600"/>
        <v>1.7858023490196013</v>
      </c>
      <c r="BM569">
        <f t="shared" si="1601"/>
        <v>239.89996542816419</v>
      </c>
      <c r="BN569" s="5">
        <f t="shared" si="1602"/>
        <v>15.993331028544279</v>
      </c>
      <c r="BO569" s="5">
        <f t="shared" si="1603"/>
        <v>15</v>
      </c>
      <c r="BP569" s="5">
        <f t="shared" si="1604"/>
        <v>59</v>
      </c>
      <c r="BQ569" s="5">
        <f t="shared" si="1605"/>
        <v>35</v>
      </c>
      <c r="BR569">
        <f t="shared" si="1606"/>
        <v>-17.761490825852782</v>
      </c>
      <c r="BS569" s="5" t="str">
        <f t="shared" si="1607"/>
        <v>NEGATIF</v>
      </c>
      <c r="BT569" s="5">
        <f t="shared" si="1543"/>
        <v>-0.30999649497389781</v>
      </c>
      <c r="BU569" s="5">
        <f t="shared" si="1544"/>
        <v>17</v>
      </c>
      <c r="BV569" s="5">
        <f t="shared" si="1545"/>
        <v>-2086</v>
      </c>
      <c r="BW569" s="5">
        <f t="shared" si="1546"/>
        <v>18</v>
      </c>
      <c r="BX569" s="5" t="str">
        <f t="shared" si="1547"/>
        <v>NEGATIF</v>
      </c>
      <c r="BY569">
        <f t="shared" si="1608"/>
        <v>73.363722792989563</v>
      </c>
      <c r="BZ569" s="5">
        <f t="shared" si="1609"/>
        <v>253.36372279298956</v>
      </c>
      <c r="CA569">
        <f t="shared" si="1610"/>
        <v>-13.819243746810269</v>
      </c>
      <c r="CB569" s="5" t="str">
        <f t="shared" si="1611"/>
        <v>NEGATIF</v>
      </c>
      <c r="CC569" s="5">
        <f t="shared" si="1612"/>
        <v>13</v>
      </c>
      <c r="CD569" s="5">
        <f t="shared" si="1613"/>
        <v>49</v>
      </c>
      <c r="CE569" s="5">
        <f t="shared" si="1614"/>
        <v>9</v>
      </c>
      <c r="CF569" s="5"/>
      <c r="CG569">
        <f t="shared" si="1615"/>
        <v>4.1870442721420336</v>
      </c>
      <c r="CH569">
        <f t="shared" si="1616"/>
        <v>0.40902267566769862</v>
      </c>
      <c r="CI569">
        <f t="shared" si="1617"/>
        <v>0.40906120028918813</v>
      </c>
    </row>
    <row r="570" spans="1:87">
      <c r="A570">
        <f t="shared" ref="A570:F570" si="1627">A276</f>
        <v>7.0027777777777782</v>
      </c>
      <c r="B570">
        <f t="shared" si="1627"/>
        <v>111.315</v>
      </c>
      <c r="C570">
        <f t="shared" si="1627"/>
        <v>7</v>
      </c>
      <c r="D570">
        <f t="shared" si="1627"/>
        <v>2013</v>
      </c>
      <c r="E570">
        <f t="shared" si="1627"/>
        <v>12</v>
      </c>
      <c r="F570">
        <f t="shared" si="1627"/>
        <v>4</v>
      </c>
      <c r="G570">
        <f t="shared" si="1549"/>
        <v>0.12222152900771403</v>
      </c>
      <c r="H570" s="5">
        <f t="shared" ref="H570:J570" si="1628">H276</f>
        <v>17</v>
      </c>
      <c r="I570" s="5">
        <f t="shared" si="1628"/>
        <v>45</v>
      </c>
      <c r="J570" s="5">
        <f t="shared" si="1628"/>
        <v>17.75</v>
      </c>
      <c r="K570" s="5"/>
      <c r="L570" s="5">
        <f t="shared" ref="L570:M570" si="1629">L276</f>
        <v>20</v>
      </c>
      <c r="M570" s="5">
        <f t="shared" si="1629"/>
        <v>-13</v>
      </c>
      <c r="N570" s="5">
        <f t="shared" si="1552"/>
        <v>2456630.947916667</v>
      </c>
      <c r="O570" s="5">
        <f t="shared" si="1553"/>
        <v>7.9272234243593946E-4</v>
      </c>
      <c r="P570" s="5">
        <f t="shared" si="1554"/>
        <v>2456630.9487093892</v>
      </c>
      <c r="Q570" s="5">
        <f t="shared" si="1555"/>
        <v>0.13924568677314703</v>
      </c>
      <c r="R570" s="5">
        <f t="shared" si="1556"/>
        <v>239.82880355094562</v>
      </c>
      <c r="S570" s="5">
        <f t="shared" si="1557"/>
        <v>342.83545636027702</v>
      </c>
      <c r="T570" s="5">
        <f t="shared" si="1558"/>
        <v>4.1858022630826692</v>
      </c>
      <c r="U570" s="5">
        <f t="shared" si="1559"/>
        <v>5.9836075060641694</v>
      </c>
      <c r="V570" s="5">
        <f t="shared" si="1560"/>
        <v>215.72006889321187</v>
      </c>
      <c r="W570" s="5">
        <f t="shared" si="1561"/>
        <v>3.765025464815547</v>
      </c>
      <c r="X570" s="5">
        <f t="shared" si="1562"/>
        <v>253.41780376642146</v>
      </c>
      <c r="Y570" s="5">
        <f t="shared" si="1563"/>
        <v>4.4229750588969416</v>
      </c>
      <c r="Z570" s="5">
        <f t="shared" si="1564"/>
        <v>330.23844043085865</v>
      </c>
      <c r="AA570" s="5">
        <f t="shared" si="1565"/>
        <v>5.7637481021696448</v>
      </c>
      <c r="AB570" s="5">
        <f t="shared" si="1566"/>
        <v>-7422.264731801999</v>
      </c>
      <c r="AC570" s="5">
        <f t="shared" si="1567"/>
        <v>-108.18963955579147</v>
      </c>
      <c r="AD570" s="5">
        <f t="shared" si="1568"/>
        <v>-2054.8831356417618</v>
      </c>
      <c r="AE570" s="5">
        <f t="shared" si="1569"/>
        <v>242.31363603201439</v>
      </c>
      <c r="AF570" s="5">
        <f t="shared" si="1570"/>
        <v>-280.82874628830024</v>
      </c>
      <c r="AG570" s="5">
        <f t="shared" si="1571"/>
        <v>-741.93720100717326</v>
      </c>
      <c r="AH570" s="5">
        <f t="shared" si="1572"/>
        <v>-10365.789818263011</v>
      </c>
      <c r="AI570" s="5">
        <f t="shared" si="1573"/>
        <v>-2.8793860606286139</v>
      </c>
      <c r="AJ570" s="5">
        <f t="shared" si="1574"/>
        <v>236.94941749031702</v>
      </c>
      <c r="AK570" s="5">
        <f t="shared" si="1575"/>
        <v>4.1355474958886713</v>
      </c>
      <c r="AL570" s="5">
        <f t="shared" si="1576"/>
        <v>236</v>
      </c>
      <c r="AM570" s="5">
        <f t="shared" si="1577"/>
        <v>56</v>
      </c>
      <c r="AN570" s="5">
        <f t="shared" si="1578"/>
        <v>57</v>
      </c>
      <c r="AO570" s="5"/>
      <c r="AP570" s="5">
        <f t="shared" si="1579"/>
        <v>1.7579956890066646</v>
      </c>
      <c r="AQ570" s="5">
        <f t="shared" si="1580"/>
        <v>3.068281300903258E-2</v>
      </c>
      <c r="AR570" s="5" t="str">
        <f t="shared" si="1581"/>
        <v>POSITIF</v>
      </c>
      <c r="AS570" s="5">
        <f t="shared" si="1582"/>
        <v>1</v>
      </c>
      <c r="AT570" s="5">
        <f t="shared" si="1583"/>
        <v>45</v>
      </c>
      <c r="AU570" s="5">
        <f t="shared" si="1584"/>
        <v>28</v>
      </c>
      <c r="AV570" s="5">
        <f t="shared" si="1585"/>
        <v>1.0195737580493889</v>
      </c>
      <c r="AW570" s="23">
        <f t="shared" si="1586"/>
        <v>4.2482239918724539E-2</v>
      </c>
      <c r="AX570" s="5">
        <f t="shared" si="1587"/>
        <v>1.7794919044893873E-2</v>
      </c>
      <c r="AY570" s="5">
        <f t="shared" si="1588"/>
        <v>0.27781313813859321</v>
      </c>
      <c r="AZ570" s="23">
        <f t="shared" si="1589"/>
        <v>1.1575547422441384E-2</v>
      </c>
      <c r="BA570" s="5">
        <f t="shared" si="1590"/>
        <v>358435.83244263387</v>
      </c>
      <c r="BB570" s="5" t="s">
        <v>191</v>
      </c>
      <c r="BC570" s="5">
        <f t="shared" si="1591"/>
        <v>1.670275168115553E-2</v>
      </c>
      <c r="BD570" s="5">
        <f t="shared" si="1592"/>
        <v>215.72438816345394</v>
      </c>
      <c r="BE570" s="5">
        <f t="shared" si="1593"/>
        <v>23.437480335417433</v>
      </c>
      <c r="BF570" s="5">
        <f t="shared" si="1594"/>
        <v>-2.2073436333406313E-3</v>
      </c>
      <c r="BG570" s="5">
        <f t="shared" si="1595"/>
        <v>23.435272991784093</v>
      </c>
      <c r="BH570" s="19">
        <f t="shared" si="1596"/>
        <v>0.13924568677314703</v>
      </c>
      <c r="BI570">
        <f t="shared" si="1597"/>
        <v>15.644278027350083</v>
      </c>
      <c r="BJ570">
        <f t="shared" si="1598"/>
        <v>23.065278027350082</v>
      </c>
      <c r="BK570">
        <f t="shared" si="1599"/>
        <v>106.06244578166218</v>
      </c>
      <c r="BL570" s="5">
        <f t="shared" si="1600"/>
        <v>1.8511388916079758</v>
      </c>
      <c r="BM570">
        <f t="shared" si="1601"/>
        <v>239.91672462858907</v>
      </c>
      <c r="BN570" s="5">
        <f t="shared" si="1602"/>
        <v>15.994448308572604</v>
      </c>
      <c r="BO570" s="5">
        <f t="shared" si="1603"/>
        <v>15</v>
      </c>
      <c r="BP570" s="5">
        <f t="shared" si="1604"/>
        <v>59</v>
      </c>
      <c r="BQ570" s="5">
        <f t="shared" si="1605"/>
        <v>40</v>
      </c>
      <c r="BR570">
        <f t="shared" si="1606"/>
        <v>-17.76143649585843</v>
      </c>
      <c r="BS570" s="5" t="str">
        <f t="shared" si="1607"/>
        <v>NEGATIF</v>
      </c>
      <c r="BT570" s="5">
        <f t="shared" si="1543"/>
        <v>-0.30999554673661378</v>
      </c>
      <c r="BU570" s="5">
        <f t="shared" si="1544"/>
        <v>17</v>
      </c>
      <c r="BV570" s="5">
        <f t="shared" si="1545"/>
        <v>-2086</v>
      </c>
      <c r="BW570" s="5">
        <f t="shared" si="1546"/>
        <v>18</v>
      </c>
      <c r="BX570" s="5" t="str">
        <f t="shared" si="1547"/>
        <v>NEGATIF</v>
      </c>
      <c r="BY570">
        <f t="shared" si="1608"/>
        <v>73.524624508244699</v>
      </c>
      <c r="BZ570" s="5">
        <f t="shared" si="1609"/>
        <v>253.5246245082447</v>
      </c>
      <c r="CA570">
        <f t="shared" si="1610"/>
        <v>-17.380889033507671</v>
      </c>
      <c r="CB570" s="5" t="str">
        <f t="shared" si="1611"/>
        <v>NEGATIF</v>
      </c>
      <c r="CC570" s="5">
        <f t="shared" si="1612"/>
        <v>17</v>
      </c>
      <c r="CD570" s="5">
        <f t="shared" si="1613"/>
        <v>22</v>
      </c>
      <c r="CE570" s="5">
        <f t="shared" si="1614"/>
        <v>51</v>
      </c>
      <c r="CF570" s="5"/>
      <c r="CG570">
        <f t="shared" si="1615"/>
        <v>4.1873367753694488</v>
      </c>
      <c r="CH570">
        <f t="shared" si="1616"/>
        <v>0.40902267481033444</v>
      </c>
      <c r="CI570">
        <f t="shared" si="1617"/>
        <v>0.40906120022445919</v>
      </c>
    </row>
    <row r="571" spans="1:87">
      <c r="A571">
        <f t="shared" ref="A571:F571" si="1630">A277</f>
        <v>7.0027777777777782</v>
      </c>
      <c r="B571">
        <f t="shared" si="1630"/>
        <v>111.315</v>
      </c>
      <c r="C571">
        <f t="shared" si="1630"/>
        <v>7</v>
      </c>
      <c r="D571">
        <f t="shared" si="1630"/>
        <v>2013</v>
      </c>
      <c r="E571">
        <f t="shared" si="1630"/>
        <v>12</v>
      </c>
      <c r="F571">
        <f t="shared" si="1630"/>
        <v>4</v>
      </c>
      <c r="G571">
        <f t="shared" si="1549"/>
        <v>0.12222152900771403</v>
      </c>
      <c r="H571" s="5">
        <f t="shared" ref="H571:J571" si="1631">H277</f>
        <v>18</v>
      </c>
      <c r="I571" s="5">
        <f t="shared" si="1631"/>
        <v>0</v>
      </c>
      <c r="J571" s="5">
        <f t="shared" si="1631"/>
        <v>18</v>
      </c>
      <c r="K571" s="5"/>
      <c r="L571" s="5">
        <f t="shared" ref="L571:M571" si="1632">L277</f>
        <v>20</v>
      </c>
      <c r="M571" s="5">
        <f t="shared" si="1632"/>
        <v>-13</v>
      </c>
      <c r="N571" s="5">
        <f t="shared" si="1552"/>
        <v>2456630.9583333335</v>
      </c>
      <c r="O571" s="5">
        <f t="shared" si="1553"/>
        <v>7.9272234243593946E-4</v>
      </c>
      <c r="P571" s="5">
        <f t="shared" si="1554"/>
        <v>2456630.9591260557</v>
      </c>
      <c r="Q571" s="5">
        <f t="shared" si="1555"/>
        <v>0.13924597196593311</v>
      </c>
      <c r="R571" s="5">
        <f t="shared" si="1556"/>
        <v>239.82880355094562</v>
      </c>
      <c r="S571" s="5">
        <f t="shared" si="1557"/>
        <v>342.97155002954241</v>
      </c>
      <c r="T571" s="5">
        <f t="shared" si="1558"/>
        <v>4.1858022630826692</v>
      </c>
      <c r="U571" s="5">
        <f t="shared" si="1559"/>
        <v>5.9859827886839705</v>
      </c>
      <c r="V571" s="5">
        <f t="shared" si="1560"/>
        <v>215.71951728986619</v>
      </c>
      <c r="W571" s="5">
        <f t="shared" si="1561"/>
        <v>3.7650158375210001</v>
      </c>
      <c r="X571" s="5">
        <f t="shared" si="1562"/>
        <v>253.4280709260338</v>
      </c>
      <c r="Y571" s="5">
        <f t="shared" si="1563"/>
        <v>4.4231542546370051</v>
      </c>
      <c r="Z571" s="5">
        <f t="shared" si="1564"/>
        <v>330.24870710022424</v>
      </c>
      <c r="AA571" s="5">
        <f t="shared" si="1565"/>
        <v>5.7639272893532878</v>
      </c>
      <c r="AB571" s="5">
        <f t="shared" si="1566"/>
        <v>-7370.8646711141473</v>
      </c>
      <c r="AC571" s="5">
        <f t="shared" si="1567"/>
        <v>-108.82675195650387</v>
      </c>
      <c r="AD571" s="5">
        <f t="shared" si="1568"/>
        <v>-2030.2041218871484</v>
      </c>
      <c r="AE571" s="5">
        <f t="shared" si="1569"/>
        <v>248.69177034785375</v>
      </c>
      <c r="AF571" s="5">
        <f t="shared" si="1570"/>
        <v>-281.90904546695441</v>
      </c>
      <c r="AG571" s="5">
        <f t="shared" si="1571"/>
        <v>-754.53135268361962</v>
      </c>
      <c r="AH571" s="5">
        <f t="shared" si="1572"/>
        <v>-10297.644172760522</v>
      </c>
      <c r="AI571" s="5">
        <f t="shared" si="1573"/>
        <v>-2.8604567146557005</v>
      </c>
      <c r="AJ571" s="5">
        <f t="shared" si="1574"/>
        <v>236.96834683628992</v>
      </c>
      <c r="AK571" s="5">
        <f t="shared" si="1575"/>
        <v>4.1358778753011478</v>
      </c>
      <c r="AL571" s="5">
        <f t="shared" si="1576"/>
        <v>236</v>
      </c>
      <c r="AM571" s="5">
        <f t="shared" si="1577"/>
        <v>58</v>
      </c>
      <c r="AN571" s="5">
        <f t="shared" si="1578"/>
        <v>6</v>
      </c>
      <c r="AO571" s="5"/>
      <c r="AP571" s="5">
        <f t="shared" si="1579"/>
        <v>1.7610805832293019</v>
      </c>
      <c r="AQ571" s="5">
        <f t="shared" si="1580"/>
        <v>3.0736654570293353E-2</v>
      </c>
      <c r="AR571" s="5" t="str">
        <f t="shared" si="1581"/>
        <v>POSITIF</v>
      </c>
      <c r="AS571" s="5">
        <f t="shared" si="1582"/>
        <v>1</v>
      </c>
      <c r="AT571" s="5">
        <f t="shared" si="1583"/>
        <v>45</v>
      </c>
      <c r="AU571" s="5">
        <f t="shared" si="1584"/>
        <v>39</v>
      </c>
      <c r="AV571" s="5">
        <f t="shared" si="1585"/>
        <v>1.019612822165566</v>
      </c>
      <c r="AW571" s="23">
        <f t="shared" si="1586"/>
        <v>4.248386759023192E-2</v>
      </c>
      <c r="AX571" s="5">
        <f t="shared" si="1587"/>
        <v>1.7795600842340546E-2</v>
      </c>
      <c r="AY571" s="5">
        <f t="shared" si="1588"/>
        <v>0.2778237812765289</v>
      </c>
      <c r="AZ571" s="23">
        <f t="shared" si="1589"/>
        <v>1.1575990886522038E-2</v>
      </c>
      <c r="BA571" s="5">
        <f t="shared" si="1590"/>
        <v>358422.10124910122</v>
      </c>
      <c r="BB571" s="5" t="s">
        <v>191</v>
      </c>
      <c r="BC571" s="5">
        <f t="shared" si="1591"/>
        <v>1.6702751669177431E-2</v>
      </c>
      <c r="BD571" s="5">
        <f t="shared" si="1592"/>
        <v>215.72383656174529</v>
      </c>
      <c r="BE571" s="5">
        <f t="shared" si="1593"/>
        <v>23.437480331708738</v>
      </c>
      <c r="BF571" s="5">
        <f t="shared" si="1594"/>
        <v>-2.207389030777955E-3</v>
      </c>
      <c r="BG571" s="5">
        <f t="shared" si="1595"/>
        <v>23.435272942677958</v>
      </c>
      <c r="BH571" s="19">
        <f t="shared" si="1596"/>
        <v>0.13924597196593311</v>
      </c>
      <c r="BI571">
        <f t="shared" si="1597"/>
        <v>15.89496250540639</v>
      </c>
      <c r="BJ571">
        <f t="shared" si="1598"/>
        <v>23.315962505406389</v>
      </c>
      <c r="BK571">
        <f t="shared" si="1599"/>
        <v>109.80573047051328</v>
      </c>
      <c r="BL571" s="5">
        <f t="shared" si="1600"/>
        <v>1.9164715342679191</v>
      </c>
      <c r="BM571">
        <f t="shared" si="1601"/>
        <v>239.93370711058256</v>
      </c>
      <c r="BN571" s="5">
        <f t="shared" si="1602"/>
        <v>15.995580474038837</v>
      </c>
      <c r="BO571" s="5">
        <f t="shared" si="1603"/>
        <v>15</v>
      </c>
      <c r="BP571" s="5">
        <f t="shared" si="1604"/>
        <v>59</v>
      </c>
      <c r="BQ571" s="5">
        <f t="shared" si="1605"/>
        <v>44</v>
      </c>
      <c r="BR571">
        <f t="shared" si="1606"/>
        <v>-17.762740846557666</v>
      </c>
      <c r="BS571" s="5" t="str">
        <f t="shared" si="1607"/>
        <v>NEGATIF</v>
      </c>
      <c r="BT571" s="5">
        <f t="shared" si="1543"/>
        <v>-0.31001831195091617</v>
      </c>
      <c r="BU571" s="5">
        <f t="shared" si="1544"/>
        <v>17</v>
      </c>
      <c r="BV571" s="5">
        <f t="shared" si="1545"/>
        <v>-2086</v>
      </c>
      <c r="BW571" s="5">
        <f t="shared" si="1546"/>
        <v>14</v>
      </c>
      <c r="BX571" s="5" t="str">
        <f t="shared" si="1547"/>
        <v>NEGATIF</v>
      </c>
      <c r="BY571">
        <f t="shared" si="1608"/>
        <v>73.614452308939008</v>
      </c>
      <c r="BZ571" s="5">
        <f t="shared" si="1609"/>
        <v>253.61445230893901</v>
      </c>
      <c r="CA571">
        <f t="shared" si="1610"/>
        <v>-20.944668484299235</v>
      </c>
      <c r="CB571" s="5" t="str">
        <f t="shared" si="1611"/>
        <v>NEGATIF</v>
      </c>
      <c r="CC571" s="5">
        <f t="shared" si="1612"/>
        <v>20</v>
      </c>
      <c r="CD571" s="5">
        <f t="shared" si="1613"/>
        <v>56</v>
      </c>
      <c r="CE571" s="5">
        <f t="shared" si="1614"/>
        <v>40</v>
      </c>
      <c r="CF571" s="5"/>
      <c r="CG571">
        <f t="shared" si="1615"/>
        <v>4.1876331755953959</v>
      </c>
      <c r="CH571">
        <f t="shared" si="1616"/>
        <v>0.40902267395327069</v>
      </c>
      <c r="CI571">
        <f t="shared" si="1617"/>
        <v>0.40906120015973024</v>
      </c>
    </row>
    <row r="572" spans="1:87">
      <c r="A572">
        <f t="shared" ref="A572:F572" si="1633">A278</f>
        <v>7.0027777777777782</v>
      </c>
      <c r="B572">
        <f t="shared" si="1633"/>
        <v>111.315</v>
      </c>
      <c r="C572">
        <f t="shared" si="1633"/>
        <v>7</v>
      </c>
      <c r="D572">
        <f t="shared" si="1633"/>
        <v>2013</v>
      </c>
      <c r="E572">
        <f t="shared" si="1633"/>
        <v>12</v>
      </c>
      <c r="F572">
        <f t="shared" si="1633"/>
        <v>4</v>
      </c>
      <c r="G572">
        <f t="shared" si="1549"/>
        <v>0.12222152900771403</v>
      </c>
      <c r="H572" s="5">
        <f t="shared" ref="H572:J572" si="1634">H278</f>
        <v>18</v>
      </c>
      <c r="I572" s="5">
        <f t="shared" si="1634"/>
        <v>15</v>
      </c>
      <c r="J572" s="5">
        <f t="shared" si="1634"/>
        <v>18.25</v>
      </c>
      <c r="K572" s="5"/>
      <c r="L572" s="5">
        <f t="shared" ref="L572:M572" si="1635">L278</f>
        <v>20</v>
      </c>
      <c r="M572" s="5">
        <f t="shared" si="1635"/>
        <v>-13</v>
      </c>
      <c r="N572" s="5">
        <f t="shared" si="1552"/>
        <v>2456630.96875</v>
      </c>
      <c r="O572" s="5">
        <f t="shared" si="1553"/>
        <v>7.9272234243593946E-4</v>
      </c>
      <c r="P572" s="5">
        <f t="shared" si="1554"/>
        <v>2456630.9695427222</v>
      </c>
      <c r="Q572" s="5">
        <f t="shared" si="1555"/>
        <v>0.13924625715871916</v>
      </c>
      <c r="R572" s="5">
        <f t="shared" si="1556"/>
        <v>239.82880355094562</v>
      </c>
      <c r="S572" s="5">
        <f t="shared" si="1557"/>
        <v>343.10764369879325</v>
      </c>
      <c r="T572" s="5">
        <f t="shared" si="1558"/>
        <v>4.1858022630826692</v>
      </c>
      <c r="U572" s="5">
        <f t="shared" si="1559"/>
        <v>5.9883580713035176</v>
      </c>
      <c r="V572" s="5">
        <f t="shared" si="1560"/>
        <v>215.71896568652062</v>
      </c>
      <c r="W572" s="5">
        <f t="shared" si="1561"/>
        <v>3.7650062102264545</v>
      </c>
      <c r="X572" s="5">
        <f t="shared" si="1562"/>
        <v>253.43833808564523</v>
      </c>
      <c r="Y572" s="5">
        <f t="shared" si="1563"/>
        <v>4.4233334503770516</v>
      </c>
      <c r="Z572" s="5">
        <f t="shared" si="1564"/>
        <v>330.25897376958892</v>
      </c>
      <c r="AA572" s="5">
        <f t="shared" si="1565"/>
        <v>5.7641064765369157</v>
      </c>
      <c r="AB572" s="5">
        <f t="shared" si="1566"/>
        <v>-7319.4272039499147</v>
      </c>
      <c r="AC572" s="5">
        <f t="shared" si="1567"/>
        <v>-109.45239253305503</v>
      </c>
      <c r="AD572" s="5">
        <f t="shared" si="1568"/>
        <v>-2004.6690858648376</v>
      </c>
      <c r="AE572" s="5">
        <f t="shared" si="1569"/>
        <v>255.04369166170676</v>
      </c>
      <c r="AF572" s="5">
        <f t="shared" si="1570"/>
        <v>-282.99000531590258</v>
      </c>
      <c r="AG572" s="5">
        <f t="shared" si="1571"/>
        <v>-767.12017649787776</v>
      </c>
      <c r="AH572" s="5">
        <f t="shared" si="1572"/>
        <v>-10228.61517249988</v>
      </c>
      <c r="AI572" s="5">
        <f t="shared" si="1573"/>
        <v>-2.8412819923610777</v>
      </c>
      <c r="AJ572" s="5">
        <f t="shared" si="1574"/>
        <v>236.98752155858455</v>
      </c>
      <c r="AK572" s="5">
        <f t="shared" si="1575"/>
        <v>4.136212537338344</v>
      </c>
      <c r="AL572" s="5">
        <f t="shared" si="1576"/>
        <v>236</v>
      </c>
      <c r="AM572" s="5">
        <f t="shared" si="1577"/>
        <v>59</v>
      </c>
      <c r="AN572" s="5">
        <f t="shared" si="1578"/>
        <v>15</v>
      </c>
      <c r="AO572" s="5"/>
      <c r="AP572" s="5">
        <f t="shared" si="1579"/>
        <v>1.7660490566422857</v>
      </c>
      <c r="AQ572" s="5">
        <f t="shared" si="1580"/>
        <v>3.0823370790147717E-2</v>
      </c>
      <c r="AR572" s="5" t="str">
        <f t="shared" si="1581"/>
        <v>POSITIF</v>
      </c>
      <c r="AS572" s="5">
        <f t="shared" si="1582"/>
        <v>1</v>
      </c>
      <c r="AT572" s="5">
        <f t="shared" si="1583"/>
        <v>45</v>
      </c>
      <c r="AU572" s="5">
        <f t="shared" si="1584"/>
        <v>57</v>
      </c>
      <c r="AV572" s="5">
        <f t="shared" si="1585"/>
        <v>1.0196514813382995</v>
      </c>
      <c r="AW572" s="23">
        <f t="shared" si="1586"/>
        <v>4.2485478389095811E-2</v>
      </c>
      <c r="AX572" s="5">
        <f t="shared" si="1587"/>
        <v>1.7796275572190844E-2</v>
      </c>
      <c r="AY572" s="5">
        <f t="shared" si="1588"/>
        <v>0.27783431408626702</v>
      </c>
      <c r="AZ572" s="23">
        <f t="shared" si="1589"/>
        <v>1.1576429753594459E-2</v>
      </c>
      <c r="BA572" s="5">
        <f t="shared" si="1590"/>
        <v>358408.51343068323</v>
      </c>
      <c r="BB572" s="5" t="s">
        <v>191</v>
      </c>
      <c r="BC572" s="5">
        <f t="shared" si="1591"/>
        <v>1.6702751657199335E-2</v>
      </c>
      <c r="BD572" s="5">
        <f t="shared" si="1592"/>
        <v>215.72328496003669</v>
      </c>
      <c r="BE572" s="5">
        <f t="shared" si="1593"/>
        <v>23.437480328000042</v>
      </c>
      <c r="BF572" s="5">
        <f t="shared" si="1594"/>
        <v>-2.2074344109947589E-3</v>
      </c>
      <c r="BG572" s="5">
        <f t="shared" si="1595"/>
        <v>23.435272893589048</v>
      </c>
      <c r="BH572" s="19">
        <f t="shared" si="1596"/>
        <v>0.13924625715871916</v>
      </c>
      <c r="BI572">
        <f t="shared" si="1597"/>
        <v>16.145646983447175</v>
      </c>
      <c r="BJ572">
        <f t="shared" si="1598"/>
        <v>23.566646983447175</v>
      </c>
      <c r="BK572">
        <f t="shared" si="1599"/>
        <v>113.54879464804975</v>
      </c>
      <c r="BL572" s="5">
        <f t="shared" si="1600"/>
        <v>1.9818003282793839</v>
      </c>
      <c r="BM572">
        <f t="shared" si="1601"/>
        <v>239.95091010365786</v>
      </c>
      <c r="BN572" s="5">
        <f t="shared" si="1602"/>
        <v>15.996727340243858</v>
      </c>
      <c r="BO572" s="5">
        <f t="shared" si="1603"/>
        <v>15</v>
      </c>
      <c r="BP572" s="5">
        <f t="shared" si="1604"/>
        <v>59</v>
      </c>
      <c r="BQ572" s="5">
        <f t="shared" si="1605"/>
        <v>48</v>
      </c>
      <c r="BR572">
        <f t="shared" si="1606"/>
        <v>-17.76226458018246</v>
      </c>
      <c r="BS572" s="5" t="str">
        <f t="shared" si="1607"/>
        <v>NEGATIF</v>
      </c>
      <c r="BT572" s="5">
        <f t="shared" si="1543"/>
        <v>-0.31000999953455227</v>
      </c>
      <c r="BU572" s="5">
        <f t="shared" si="1544"/>
        <v>17</v>
      </c>
      <c r="BV572" s="5">
        <f t="shared" si="1545"/>
        <v>-2086</v>
      </c>
      <c r="BW572" s="5">
        <f t="shared" si="1546"/>
        <v>15</v>
      </c>
      <c r="BX572" s="5" t="str">
        <f t="shared" si="1547"/>
        <v>NEGATIF</v>
      </c>
      <c r="BY572">
        <f t="shared" si="1608"/>
        <v>73.632572733212442</v>
      </c>
      <c r="BZ572" s="5">
        <f t="shared" si="1609"/>
        <v>253.63257273321244</v>
      </c>
      <c r="CA572">
        <f t="shared" si="1610"/>
        <v>-24.509199840720019</v>
      </c>
      <c r="CB572" s="5" t="str">
        <f t="shared" si="1611"/>
        <v>NEGATIF</v>
      </c>
      <c r="CC572" s="5">
        <f t="shared" si="1612"/>
        <v>24</v>
      </c>
      <c r="CD572" s="5">
        <f t="shared" si="1613"/>
        <v>30</v>
      </c>
      <c r="CE572" s="5">
        <f t="shared" si="1614"/>
        <v>33</v>
      </c>
      <c r="CF572" s="5"/>
      <c r="CG572">
        <f t="shared" si="1615"/>
        <v>4.1879334244657578</v>
      </c>
      <c r="CH572">
        <f t="shared" si="1616"/>
        <v>0.40902267309650758</v>
      </c>
      <c r="CI572">
        <f t="shared" si="1617"/>
        <v>0.40906120009500124</v>
      </c>
    </row>
    <row r="573" spans="1:87">
      <c r="A573">
        <f t="shared" ref="A573:F573" si="1636">A279</f>
        <v>7.0027777777777782</v>
      </c>
      <c r="B573">
        <f t="shared" si="1636"/>
        <v>111.315</v>
      </c>
      <c r="C573">
        <f t="shared" si="1636"/>
        <v>7</v>
      </c>
      <c r="D573">
        <f t="shared" si="1636"/>
        <v>2013</v>
      </c>
      <c r="E573">
        <f t="shared" si="1636"/>
        <v>12</v>
      </c>
      <c r="F573">
        <f t="shared" si="1636"/>
        <v>4</v>
      </c>
      <c r="G573">
        <f t="shared" si="1549"/>
        <v>0.12222152900771403</v>
      </c>
      <c r="H573" s="5">
        <f t="shared" ref="H573:J573" si="1637">H279</f>
        <v>18</v>
      </c>
      <c r="I573" s="5">
        <f t="shared" si="1637"/>
        <v>30</v>
      </c>
      <c r="J573" s="5">
        <f t="shared" si="1637"/>
        <v>18.5</v>
      </c>
      <c r="K573" s="5"/>
      <c r="L573" s="5">
        <f t="shared" ref="L573:M573" si="1638">L279</f>
        <v>20</v>
      </c>
      <c r="M573" s="5">
        <f t="shared" si="1638"/>
        <v>-13</v>
      </c>
      <c r="N573" s="5">
        <f t="shared" si="1552"/>
        <v>2456630.979166667</v>
      </c>
      <c r="O573" s="5">
        <f t="shared" si="1553"/>
        <v>7.9272234243593946E-4</v>
      </c>
      <c r="P573" s="5">
        <f t="shared" si="1554"/>
        <v>2456630.9799593892</v>
      </c>
      <c r="Q573" s="5">
        <f t="shared" si="1555"/>
        <v>0.13924654235151801</v>
      </c>
      <c r="R573" s="5">
        <f t="shared" si="1556"/>
        <v>239.82880355094562</v>
      </c>
      <c r="S573" s="5">
        <f t="shared" si="1557"/>
        <v>343.24373737414135</v>
      </c>
      <c r="T573" s="5">
        <f t="shared" si="1558"/>
        <v>4.1858022630826692</v>
      </c>
      <c r="U573" s="5">
        <f t="shared" si="1559"/>
        <v>5.9907333540294818</v>
      </c>
      <c r="V573" s="5">
        <f t="shared" si="1560"/>
        <v>215.71841408315026</v>
      </c>
      <c r="W573" s="5">
        <f t="shared" si="1561"/>
        <v>3.7649965829314769</v>
      </c>
      <c r="X573" s="5">
        <f t="shared" si="1562"/>
        <v>253.44860524571686</v>
      </c>
      <c r="Y573" s="5">
        <f t="shared" si="1563"/>
        <v>4.4235126461251308</v>
      </c>
      <c r="Z573" s="5">
        <f t="shared" si="1564"/>
        <v>330.26924043941472</v>
      </c>
      <c r="AA573" s="5">
        <f t="shared" si="1565"/>
        <v>5.7642856637285904</v>
      </c>
      <c r="AB573" s="5">
        <f t="shared" si="1566"/>
        <v>-7267.952618205205</v>
      </c>
      <c r="AC573" s="5">
        <f t="shared" si="1567"/>
        <v>-110.06649536171739</v>
      </c>
      <c r="AD573" s="5">
        <f t="shared" si="1568"/>
        <v>-1978.2887930521404</v>
      </c>
      <c r="AE573" s="5">
        <f t="shared" si="1569"/>
        <v>261.36873074239833</v>
      </c>
      <c r="AF573" s="5">
        <f t="shared" si="1570"/>
        <v>-284.07159780714511</v>
      </c>
      <c r="AG573" s="5">
        <f t="shared" si="1571"/>
        <v>-779.70357740014379</v>
      </c>
      <c r="AH573" s="5">
        <f t="shared" si="1572"/>
        <v>-10158.714351083952</v>
      </c>
      <c r="AI573" s="5">
        <f t="shared" si="1573"/>
        <v>-2.8218650975233199</v>
      </c>
      <c r="AJ573" s="5">
        <f t="shared" si="1574"/>
        <v>237.00693845342229</v>
      </c>
      <c r="AK573" s="5">
        <f t="shared" si="1575"/>
        <v>4.1365514260837761</v>
      </c>
      <c r="AL573" s="5">
        <f t="shared" si="1576"/>
        <v>237</v>
      </c>
      <c r="AM573" s="5">
        <f t="shared" si="1577"/>
        <v>0</v>
      </c>
      <c r="AN573" s="5">
        <f t="shared" si="1578"/>
        <v>24</v>
      </c>
      <c r="AO573" s="5"/>
      <c r="AP573" s="5">
        <f t="shared" si="1579"/>
        <v>1.7693083501682203</v>
      </c>
      <c r="AQ573" s="5">
        <f t="shared" si="1580"/>
        <v>3.0880256193464212E-2</v>
      </c>
      <c r="AR573" s="5" t="str">
        <f t="shared" si="1581"/>
        <v>POSITIF</v>
      </c>
      <c r="AS573" s="5">
        <f t="shared" si="1582"/>
        <v>1</v>
      </c>
      <c r="AT573" s="5">
        <f t="shared" si="1583"/>
        <v>46</v>
      </c>
      <c r="AU573" s="5">
        <f t="shared" si="1584"/>
        <v>9</v>
      </c>
      <c r="AV573" s="5">
        <f t="shared" si="1585"/>
        <v>1.0196897352297694</v>
      </c>
      <c r="AW573" s="23">
        <f t="shared" si="1586"/>
        <v>4.2487072301240388E-2</v>
      </c>
      <c r="AX573" s="5">
        <f t="shared" si="1587"/>
        <v>1.7796943228548693E-2</v>
      </c>
      <c r="AY573" s="5">
        <f t="shared" si="1588"/>
        <v>0.27784473647577135</v>
      </c>
      <c r="AZ573" s="23">
        <f t="shared" si="1589"/>
        <v>1.1576864019823807E-2</v>
      </c>
      <c r="BA573" s="5">
        <f t="shared" si="1590"/>
        <v>358395.06907360535</v>
      </c>
      <c r="BB573" s="5" t="s">
        <v>191</v>
      </c>
      <c r="BC573" s="5">
        <f t="shared" si="1591"/>
        <v>1.6702751645221236E-2</v>
      </c>
      <c r="BD573" s="5">
        <f t="shared" si="1592"/>
        <v>215.72273335830337</v>
      </c>
      <c r="BE573" s="5">
        <f t="shared" si="1593"/>
        <v>23.437480324291347</v>
      </c>
      <c r="BF573" s="5">
        <f t="shared" si="1594"/>
        <v>-2.2074797739890959E-3</v>
      </c>
      <c r="BG573" s="5">
        <f t="shared" si="1595"/>
        <v>23.435272844517357</v>
      </c>
      <c r="BH573" s="19">
        <f t="shared" si="1596"/>
        <v>0.13924654235151801</v>
      </c>
      <c r="BI573">
        <f t="shared" si="1597"/>
        <v>16.396331472710397</v>
      </c>
      <c r="BJ573">
        <f t="shared" si="1598"/>
        <v>23.817331472710396</v>
      </c>
      <c r="BK573">
        <f t="shared" si="1599"/>
        <v>117.29164134296612</v>
      </c>
      <c r="BL573" s="5">
        <f t="shared" si="1600"/>
        <v>2.0471253265030622</v>
      </c>
      <c r="BM573">
        <f t="shared" si="1601"/>
        <v>239.96833074768983</v>
      </c>
      <c r="BN573" s="5">
        <f t="shared" si="1602"/>
        <v>15.997888716512655</v>
      </c>
      <c r="BO573" s="5">
        <f t="shared" si="1603"/>
        <v>15</v>
      </c>
      <c r="BP573" s="5">
        <f t="shared" si="1604"/>
        <v>59</v>
      </c>
      <c r="BQ573" s="5">
        <f t="shared" si="1605"/>
        <v>52</v>
      </c>
      <c r="BR573">
        <f t="shared" si="1606"/>
        <v>-17.763505351394659</v>
      </c>
      <c r="BS573" s="5" t="str">
        <f t="shared" si="1607"/>
        <v>NEGATIF</v>
      </c>
      <c r="BT573" s="5">
        <f t="shared" si="1543"/>
        <v>-0.3100316550774691</v>
      </c>
      <c r="BU573" s="5">
        <f t="shared" si="1544"/>
        <v>17</v>
      </c>
      <c r="BV573" s="5">
        <f t="shared" si="1545"/>
        <v>-2086</v>
      </c>
      <c r="BW573" s="5">
        <f t="shared" si="1546"/>
        <v>11</v>
      </c>
      <c r="BX573" s="5" t="str">
        <f t="shared" si="1547"/>
        <v>NEGATIF</v>
      </c>
      <c r="BY573">
        <f t="shared" si="1608"/>
        <v>73.569327641948632</v>
      </c>
      <c r="BZ573" s="5">
        <f t="shared" si="1609"/>
        <v>253.56932764194863</v>
      </c>
      <c r="CA573">
        <f t="shared" si="1610"/>
        <v>-28.073105022985974</v>
      </c>
      <c r="CB573" s="5" t="str">
        <f t="shared" si="1611"/>
        <v>NEGATIF</v>
      </c>
      <c r="CC573" s="5">
        <f t="shared" si="1612"/>
        <v>28</v>
      </c>
      <c r="CD573" s="5">
        <f t="shared" si="1613"/>
        <v>4</v>
      </c>
      <c r="CE573" s="5">
        <f t="shared" si="1614"/>
        <v>23</v>
      </c>
      <c r="CF573" s="5"/>
      <c r="CG573">
        <f t="shared" si="1615"/>
        <v>4.1882374720619335</v>
      </c>
      <c r="CH573">
        <f t="shared" si="1616"/>
        <v>0.40902267224004502</v>
      </c>
      <c r="CI573">
        <f t="shared" si="1617"/>
        <v>0.4090612000302723</v>
      </c>
    </row>
    <row r="574" spans="1:87">
      <c r="A574">
        <f t="shared" ref="A574:F574" si="1639">A280</f>
        <v>7.0027777777777782</v>
      </c>
      <c r="B574">
        <f t="shared" si="1639"/>
        <v>111.315</v>
      </c>
      <c r="C574">
        <f t="shared" si="1639"/>
        <v>7</v>
      </c>
      <c r="D574">
        <f t="shared" si="1639"/>
        <v>2013</v>
      </c>
      <c r="E574">
        <f t="shared" si="1639"/>
        <v>12</v>
      </c>
      <c r="F574">
        <f t="shared" si="1639"/>
        <v>4</v>
      </c>
      <c r="G574">
        <f t="shared" si="1549"/>
        <v>0.12222152900771403</v>
      </c>
      <c r="H574" s="5">
        <f t="shared" ref="H574:J574" si="1640">H280</f>
        <v>18</v>
      </c>
      <c r="I574" s="5">
        <f t="shared" si="1640"/>
        <v>45</v>
      </c>
      <c r="J574" s="5">
        <f t="shared" si="1640"/>
        <v>18.75</v>
      </c>
      <c r="K574" s="5"/>
      <c r="L574" s="5">
        <f t="shared" ref="L574:M574" si="1641">L280</f>
        <v>20</v>
      </c>
      <c r="M574" s="5">
        <f t="shared" si="1641"/>
        <v>-13</v>
      </c>
      <c r="N574" s="5">
        <f t="shared" si="1552"/>
        <v>2456630.9895833335</v>
      </c>
      <c r="O574" s="5">
        <f t="shared" si="1553"/>
        <v>7.9272234243593946E-4</v>
      </c>
      <c r="P574" s="5">
        <f t="shared" si="1554"/>
        <v>2456630.9903760557</v>
      </c>
      <c r="Q574" s="5">
        <f t="shared" si="1555"/>
        <v>0.13924682754430406</v>
      </c>
      <c r="R574" s="5">
        <f t="shared" si="1556"/>
        <v>239.82880355094562</v>
      </c>
      <c r="S574" s="5">
        <f t="shared" si="1557"/>
        <v>343.37983104339219</v>
      </c>
      <c r="T574" s="5">
        <f t="shared" si="1558"/>
        <v>4.1858022630826692</v>
      </c>
      <c r="U574" s="5">
        <f t="shared" si="1559"/>
        <v>5.9931086366490298</v>
      </c>
      <c r="V574" s="5">
        <f t="shared" si="1560"/>
        <v>215.71786247980464</v>
      </c>
      <c r="W574" s="5">
        <f t="shared" si="1561"/>
        <v>3.7649869556369309</v>
      </c>
      <c r="X574" s="5">
        <f t="shared" si="1562"/>
        <v>253.45887240532829</v>
      </c>
      <c r="Y574" s="5">
        <f t="shared" si="1563"/>
        <v>4.4236918418651783</v>
      </c>
      <c r="Z574" s="5">
        <f t="shared" si="1564"/>
        <v>330.2795071087794</v>
      </c>
      <c r="AA574" s="5">
        <f t="shared" si="1565"/>
        <v>5.7644648509122183</v>
      </c>
      <c r="AB574" s="5">
        <f t="shared" si="1566"/>
        <v>-7216.441208910117</v>
      </c>
      <c r="AC574" s="5">
        <f t="shared" si="1567"/>
        <v>-110.66899565262486</v>
      </c>
      <c r="AD574" s="5">
        <f t="shared" si="1568"/>
        <v>-1951.0743688915284</v>
      </c>
      <c r="AE574" s="5">
        <f t="shared" si="1569"/>
        <v>267.66622034004723</v>
      </c>
      <c r="AF574" s="5">
        <f t="shared" si="1570"/>
        <v>-285.15379475066055</v>
      </c>
      <c r="AG574" s="5">
        <f t="shared" si="1571"/>
        <v>-792.28145868700119</v>
      </c>
      <c r="AH574" s="5">
        <f t="shared" si="1572"/>
        <v>-10087.953606551886</v>
      </c>
      <c r="AI574" s="5">
        <f t="shared" si="1573"/>
        <v>-2.8022093351533015</v>
      </c>
      <c r="AJ574" s="5">
        <f t="shared" si="1574"/>
        <v>237.02659421579233</v>
      </c>
      <c r="AK574" s="5">
        <f t="shared" si="1575"/>
        <v>4.1368944838541228</v>
      </c>
      <c r="AL574" s="5">
        <f t="shared" si="1576"/>
        <v>237</v>
      </c>
      <c r="AM574" s="5">
        <f t="shared" si="1577"/>
        <v>1</v>
      </c>
      <c r="AN574" s="5">
        <f t="shared" si="1578"/>
        <v>35</v>
      </c>
      <c r="AO574" s="5"/>
      <c r="AP574" s="5">
        <f t="shared" si="1579"/>
        <v>1.7552108508548394</v>
      </c>
      <c r="AQ574" s="5">
        <f t="shared" si="1580"/>
        <v>3.0634208414148077E-2</v>
      </c>
      <c r="AR574" s="5" t="str">
        <f t="shared" si="1581"/>
        <v>POSITIF</v>
      </c>
      <c r="AS574" s="5">
        <f t="shared" si="1582"/>
        <v>1</v>
      </c>
      <c r="AT574" s="5">
        <f t="shared" si="1583"/>
        <v>45</v>
      </c>
      <c r="AU574" s="5">
        <f t="shared" si="1584"/>
        <v>18</v>
      </c>
      <c r="AV574" s="5">
        <f t="shared" si="1585"/>
        <v>1.0197275835003072</v>
      </c>
      <c r="AW574" s="23">
        <f t="shared" si="1586"/>
        <v>4.2488649312512804E-2</v>
      </c>
      <c r="AX574" s="5">
        <f t="shared" si="1587"/>
        <v>1.7797603805485764E-2</v>
      </c>
      <c r="AY574" s="5">
        <f t="shared" si="1588"/>
        <v>0.27785504835250158</v>
      </c>
      <c r="AZ574" s="23">
        <f t="shared" si="1589"/>
        <v>1.1577293681354232E-2</v>
      </c>
      <c r="BA574" s="5">
        <f t="shared" si="1590"/>
        <v>358381.76826505392</v>
      </c>
      <c r="BB574" s="5" t="s">
        <v>191</v>
      </c>
      <c r="BC574" s="5">
        <f t="shared" si="1591"/>
        <v>1.670275163324314E-2</v>
      </c>
      <c r="BD574" s="5">
        <f t="shared" si="1592"/>
        <v>215.72218175659478</v>
      </c>
      <c r="BE574" s="5">
        <f t="shared" si="1593"/>
        <v>23.437480320582651</v>
      </c>
      <c r="BF574" s="5">
        <f t="shared" si="1594"/>
        <v>-2.2075251197529165E-3</v>
      </c>
      <c r="BG574" s="5">
        <f t="shared" si="1595"/>
        <v>23.435272795462897</v>
      </c>
      <c r="BH574" s="19">
        <f t="shared" si="1596"/>
        <v>0.13924682754430406</v>
      </c>
      <c r="BI574">
        <f t="shared" si="1597"/>
        <v>16.647015950751179</v>
      </c>
      <c r="BJ574">
        <f t="shared" si="1598"/>
        <v>6.8015950751178167E-2</v>
      </c>
      <c r="BK574">
        <f t="shared" si="1599"/>
        <v>121.03427316961816</v>
      </c>
      <c r="BL574" s="5">
        <f t="shared" si="1600"/>
        <v>2.1124465745680703</v>
      </c>
      <c r="BM574">
        <f t="shared" si="1601"/>
        <v>239.98596609164952</v>
      </c>
      <c r="BN574" s="5">
        <f t="shared" si="1602"/>
        <v>15.999064406109968</v>
      </c>
      <c r="BO574" s="5">
        <f t="shared" si="1603"/>
        <v>15</v>
      </c>
      <c r="BP574" s="5">
        <f t="shared" si="1604"/>
        <v>59</v>
      </c>
      <c r="BQ574" s="5">
        <f t="shared" si="1605"/>
        <v>56</v>
      </c>
      <c r="BR574">
        <f t="shared" si="1606"/>
        <v>-17.781700479143847</v>
      </c>
      <c r="BS574" s="5" t="str">
        <f t="shared" si="1607"/>
        <v>NEGATIF</v>
      </c>
      <c r="BT574" s="5">
        <f t="shared" si="1543"/>
        <v>-0.31034921996451342</v>
      </c>
      <c r="BU574" s="5">
        <f t="shared" si="1544"/>
        <v>17</v>
      </c>
      <c r="BV574" s="5">
        <f t="shared" si="1545"/>
        <v>-2087</v>
      </c>
      <c r="BW574" s="5">
        <f t="shared" si="1546"/>
        <v>5</v>
      </c>
      <c r="BX574" s="5" t="str">
        <f t="shared" si="1547"/>
        <v>NEGATIF</v>
      </c>
      <c r="BY574">
        <f t="shared" si="1608"/>
        <v>73.398480357913158</v>
      </c>
      <c r="BZ574" s="5">
        <f t="shared" si="1609"/>
        <v>253.39848035791317</v>
      </c>
      <c r="CA574">
        <f t="shared" si="1610"/>
        <v>-31.634029210299758</v>
      </c>
      <c r="CB574" s="5" t="str">
        <f t="shared" si="1611"/>
        <v>NEGATIF</v>
      </c>
      <c r="CC574" s="5">
        <f t="shared" si="1612"/>
        <v>31</v>
      </c>
      <c r="CD574" s="5">
        <f t="shared" si="1613"/>
        <v>38</v>
      </c>
      <c r="CE574" s="5">
        <f t="shared" si="1614"/>
        <v>2</v>
      </c>
      <c r="CF574" s="5"/>
      <c r="CG574">
        <f t="shared" si="1615"/>
        <v>4.1885452668787515</v>
      </c>
      <c r="CH574">
        <f t="shared" si="1616"/>
        <v>0.40902267138388321</v>
      </c>
      <c r="CI574">
        <f t="shared" si="1617"/>
        <v>0.40906119996554335</v>
      </c>
    </row>
    <row r="575" spans="1:87">
      <c r="A575">
        <f t="shared" ref="A575:F575" si="1642">A281</f>
        <v>7.0027777777777782</v>
      </c>
      <c r="B575">
        <f t="shared" si="1642"/>
        <v>111.315</v>
      </c>
      <c r="C575">
        <f t="shared" si="1642"/>
        <v>7</v>
      </c>
      <c r="D575">
        <f t="shared" si="1642"/>
        <v>2013</v>
      </c>
      <c r="E575">
        <f t="shared" si="1642"/>
        <v>12</v>
      </c>
      <c r="F575">
        <f t="shared" si="1642"/>
        <v>4</v>
      </c>
      <c r="G575">
        <f t="shared" si="1549"/>
        <v>0.12222152900771403</v>
      </c>
      <c r="H575" s="5">
        <f t="shared" ref="H575:J575" si="1643">H281</f>
        <v>19</v>
      </c>
      <c r="I575" s="5">
        <f t="shared" si="1643"/>
        <v>0</v>
      </c>
      <c r="J575" s="5">
        <f t="shared" si="1643"/>
        <v>19</v>
      </c>
      <c r="K575" s="5"/>
      <c r="L575" s="5">
        <f t="shared" ref="L575:M575" si="1644">L281</f>
        <v>20</v>
      </c>
      <c r="M575" s="5">
        <f t="shared" si="1644"/>
        <v>-13</v>
      </c>
      <c r="N575" s="5">
        <f t="shared" si="1552"/>
        <v>2456631</v>
      </c>
      <c r="O575" s="5">
        <f t="shared" si="1553"/>
        <v>7.9272234243593946E-4</v>
      </c>
      <c r="P575" s="5">
        <f t="shared" si="1554"/>
        <v>2456631.0007927222</v>
      </c>
      <c r="Q575" s="5">
        <f t="shared" si="1555"/>
        <v>0.13924711273709015</v>
      </c>
      <c r="R575" s="5">
        <f t="shared" si="1556"/>
        <v>239.82880355094562</v>
      </c>
      <c r="S575" s="5">
        <f t="shared" si="1557"/>
        <v>343.51592471265758</v>
      </c>
      <c r="T575" s="5">
        <f t="shared" si="1558"/>
        <v>4.1858022630826692</v>
      </c>
      <c r="U575" s="5">
        <f t="shared" si="1559"/>
        <v>5.995483919268831</v>
      </c>
      <c r="V575" s="5">
        <f t="shared" si="1560"/>
        <v>215.71731087645901</v>
      </c>
      <c r="W575" s="5">
        <f t="shared" si="1561"/>
        <v>3.7649773283423844</v>
      </c>
      <c r="X575" s="5">
        <f t="shared" si="1562"/>
        <v>253.46913956494063</v>
      </c>
      <c r="Y575" s="5">
        <f t="shared" si="1563"/>
        <v>4.4238710376052417</v>
      </c>
      <c r="Z575" s="5">
        <f t="shared" si="1564"/>
        <v>330.28977377814499</v>
      </c>
      <c r="AA575" s="5">
        <f t="shared" si="1565"/>
        <v>5.7646440380958612</v>
      </c>
      <c r="AB575" s="5">
        <f t="shared" si="1566"/>
        <v>-7164.893264379406</v>
      </c>
      <c r="AC575" s="5">
        <f t="shared" si="1567"/>
        <v>-111.2598299218652</v>
      </c>
      <c r="AD575" s="5">
        <f t="shared" si="1568"/>
        <v>-1923.0372870005892</v>
      </c>
      <c r="AE575" s="5">
        <f t="shared" si="1569"/>
        <v>273.93549696198602</v>
      </c>
      <c r="AF575" s="5">
        <f t="shared" si="1570"/>
        <v>-286.23656808612401</v>
      </c>
      <c r="AG575" s="5">
        <f t="shared" si="1571"/>
        <v>-804.85372538762897</v>
      </c>
      <c r="AH575" s="5">
        <f t="shared" si="1572"/>
        <v>-10016.345177813628</v>
      </c>
      <c r="AI575" s="5">
        <f t="shared" si="1573"/>
        <v>-2.7823181049482297</v>
      </c>
      <c r="AJ575" s="5">
        <f t="shared" si="1574"/>
        <v>237.0464854459974</v>
      </c>
      <c r="AK575" s="5">
        <f t="shared" si="1575"/>
        <v>4.1372416513134738</v>
      </c>
      <c r="AL575" s="5">
        <f t="shared" si="1576"/>
        <v>237</v>
      </c>
      <c r="AM575" s="5">
        <f t="shared" si="1577"/>
        <v>2</v>
      </c>
      <c r="AN575" s="5">
        <f t="shared" si="1578"/>
        <v>47</v>
      </c>
      <c r="AO575" s="5"/>
      <c r="AP575" s="5">
        <f t="shared" si="1579"/>
        <v>1.7732526009188718</v>
      </c>
      <c r="AQ575" s="5">
        <f t="shared" si="1580"/>
        <v>3.094909635558734E-2</v>
      </c>
      <c r="AR575" s="5" t="str">
        <f t="shared" si="1581"/>
        <v>POSITIF</v>
      </c>
      <c r="AS575" s="5">
        <f t="shared" si="1582"/>
        <v>1</v>
      </c>
      <c r="AT575" s="5">
        <f t="shared" si="1583"/>
        <v>46</v>
      </c>
      <c r="AU575" s="5">
        <f t="shared" si="1584"/>
        <v>23</v>
      </c>
      <c r="AV575" s="5">
        <f t="shared" si="1585"/>
        <v>1.0197650258186886</v>
      </c>
      <c r="AW575" s="23">
        <f t="shared" si="1586"/>
        <v>4.2490209409112023E-2</v>
      </c>
      <c r="AX575" s="5">
        <f t="shared" si="1587"/>
        <v>1.77982572972211E-2</v>
      </c>
      <c r="AY575" s="5">
        <f t="shared" si="1588"/>
        <v>0.2778652496262185</v>
      </c>
      <c r="AZ575" s="23">
        <f t="shared" si="1589"/>
        <v>1.1577718734425771E-2</v>
      </c>
      <c r="BA575" s="5">
        <f t="shared" si="1590"/>
        <v>358368.61108955991</v>
      </c>
      <c r="BB575" s="5" t="s">
        <v>191</v>
      </c>
      <c r="BC575" s="5">
        <f t="shared" si="1591"/>
        <v>1.6702751621265041E-2</v>
      </c>
      <c r="BD575" s="5">
        <f t="shared" si="1592"/>
        <v>215.72163015488613</v>
      </c>
      <c r="BE575" s="5">
        <f t="shared" si="1593"/>
        <v>23.437480316873955</v>
      </c>
      <c r="BF575" s="5">
        <f t="shared" si="1594"/>
        <v>-2.2075704482842759E-3</v>
      </c>
      <c r="BG575" s="5">
        <f t="shared" si="1595"/>
        <v>23.435272746425671</v>
      </c>
      <c r="BH575" s="19">
        <f t="shared" si="1596"/>
        <v>0.13924711273709015</v>
      </c>
      <c r="BI575">
        <f t="shared" si="1597"/>
        <v>16.897700428807486</v>
      </c>
      <c r="BJ575">
        <f t="shared" si="1598"/>
        <v>0.31870042880748528</v>
      </c>
      <c r="BK575">
        <f t="shared" si="1599"/>
        <v>124.77669333265322</v>
      </c>
      <c r="BL575" s="5">
        <f t="shared" si="1600"/>
        <v>2.1777641284060549</v>
      </c>
      <c r="BM575">
        <f t="shared" si="1601"/>
        <v>240.00381309945908</v>
      </c>
      <c r="BN575" s="5">
        <f t="shared" si="1602"/>
        <v>16.000254206630604</v>
      </c>
      <c r="BO575" s="5">
        <f t="shared" si="1603"/>
        <v>16</v>
      </c>
      <c r="BP575" s="5">
        <f t="shared" si="1604"/>
        <v>0</v>
      </c>
      <c r="BQ575" s="5">
        <f t="shared" si="1605"/>
        <v>0</v>
      </c>
      <c r="BR575">
        <f t="shared" si="1606"/>
        <v>-17.768648754899928</v>
      </c>
      <c r="BS575" s="5" t="str">
        <f t="shared" si="1607"/>
        <v>NEGATIF</v>
      </c>
      <c r="BT575" s="5">
        <f t="shared" si="1543"/>
        <v>-0.31012142440339469</v>
      </c>
      <c r="BU575" s="5">
        <f t="shared" si="1544"/>
        <v>17</v>
      </c>
      <c r="BV575" s="5">
        <f t="shared" si="1545"/>
        <v>-2087</v>
      </c>
      <c r="BW575" s="5">
        <f t="shared" si="1546"/>
        <v>52</v>
      </c>
      <c r="BX575" s="5" t="str">
        <f t="shared" si="1547"/>
        <v>NEGATIF</v>
      </c>
      <c r="BY575">
        <f t="shared" si="1608"/>
        <v>73.165358933441382</v>
      </c>
      <c r="BZ575" s="5">
        <f t="shared" si="1609"/>
        <v>253.16535893344138</v>
      </c>
      <c r="CA575">
        <f t="shared" si="1610"/>
        <v>-35.192444952909113</v>
      </c>
      <c r="CB575" s="5" t="str">
        <f t="shared" si="1611"/>
        <v>NEGATIF</v>
      </c>
      <c r="CC575" s="5">
        <f t="shared" si="1612"/>
        <v>35</v>
      </c>
      <c r="CD575" s="5">
        <f t="shared" si="1613"/>
        <v>11</v>
      </c>
      <c r="CE575" s="5">
        <f t="shared" si="1614"/>
        <v>32</v>
      </c>
      <c r="CF575" s="5"/>
      <c r="CG575">
        <f t="shared" si="1615"/>
        <v>4.1888567559266576</v>
      </c>
      <c r="CH575">
        <f t="shared" si="1616"/>
        <v>0.40902267052802216</v>
      </c>
      <c r="CI575">
        <f t="shared" si="1617"/>
        <v>0.40906119990081441</v>
      </c>
    </row>
    <row r="576" spans="1:87">
      <c r="A576">
        <f t="shared" ref="A576:F576" si="1645">A282</f>
        <v>7.0027777777777782</v>
      </c>
      <c r="B576">
        <f t="shared" si="1645"/>
        <v>111.315</v>
      </c>
      <c r="C576">
        <f t="shared" si="1645"/>
        <v>7</v>
      </c>
      <c r="D576">
        <f t="shared" si="1645"/>
        <v>2013</v>
      </c>
      <c r="E576">
        <f t="shared" si="1645"/>
        <v>12</v>
      </c>
      <c r="F576">
        <f t="shared" si="1645"/>
        <v>4</v>
      </c>
      <c r="G576">
        <f t="shared" si="1549"/>
        <v>0.12222152900771403</v>
      </c>
      <c r="H576">
        <f t="shared" ref="H576:J576" si="1646">H282</f>
        <v>19</v>
      </c>
      <c r="I576">
        <f t="shared" si="1646"/>
        <v>15</v>
      </c>
      <c r="J576">
        <f t="shared" si="1646"/>
        <v>19.25</v>
      </c>
      <c r="L576">
        <f t="shared" ref="L576:M576" si="1647">L282</f>
        <v>20</v>
      </c>
      <c r="M576">
        <f t="shared" si="1647"/>
        <v>-13</v>
      </c>
      <c r="N576">
        <f t="shared" si="1552"/>
        <v>2456631.010416667</v>
      </c>
      <c r="O576">
        <f t="shared" si="1553"/>
        <v>7.9272234243593946E-4</v>
      </c>
      <c r="P576">
        <f t="shared" si="1554"/>
        <v>2456631.0112093892</v>
      </c>
      <c r="Q576">
        <f t="shared" si="1555"/>
        <v>0.13924739792988897</v>
      </c>
      <c r="R576">
        <f t="shared" si="1556"/>
        <v>239.82880355094562</v>
      </c>
      <c r="S576">
        <f t="shared" si="1557"/>
        <v>343.65201838799112</v>
      </c>
      <c r="T576">
        <f t="shared" si="1558"/>
        <v>4.1858022630826692</v>
      </c>
      <c r="U576">
        <f t="shared" si="1559"/>
        <v>5.9978592019945411</v>
      </c>
      <c r="V576">
        <f t="shared" si="1560"/>
        <v>215.71675927308871</v>
      </c>
      <c r="W576">
        <f t="shared" si="1561"/>
        <v>3.7649677010474076</v>
      </c>
      <c r="X576">
        <f t="shared" si="1562"/>
        <v>253.47940672501136</v>
      </c>
      <c r="Y576">
        <f t="shared" si="1563"/>
        <v>4.4240502333533049</v>
      </c>
      <c r="Z576">
        <f t="shared" si="1564"/>
        <v>330.30004044796988</v>
      </c>
      <c r="AA576">
        <f t="shared" si="1565"/>
        <v>5.7648232252875209</v>
      </c>
      <c r="AB576">
        <f t="shared" si="1566"/>
        <v>-7113.3090731494158</v>
      </c>
      <c r="AC576">
        <f t="shared" si="1567"/>
        <v>-111.83893591298516</v>
      </c>
      <c r="AD576">
        <f t="shared" si="1568"/>
        <v>-1894.1893677277731</v>
      </c>
      <c r="AE576">
        <f t="shared" si="1569"/>
        <v>280.17590008201131</v>
      </c>
      <c r="AF576">
        <f t="shared" si="1570"/>
        <v>-287.3198897378104</v>
      </c>
      <c r="AG576">
        <f t="shared" si="1571"/>
        <v>-817.42028256544575</v>
      </c>
      <c r="AH576">
        <f t="shared" si="1572"/>
        <v>-9943.9016490114191</v>
      </c>
      <c r="AI576">
        <f t="shared" si="1573"/>
        <v>-2.7621949025031718</v>
      </c>
      <c r="AJ576">
        <f t="shared" si="1574"/>
        <v>237.06660864844244</v>
      </c>
      <c r="AK576">
        <f t="shared" si="1575"/>
        <v>4.1375928674521854</v>
      </c>
      <c r="AL576">
        <f t="shared" si="1576"/>
        <v>237</v>
      </c>
      <c r="AM576">
        <f t="shared" si="1577"/>
        <v>3</v>
      </c>
      <c r="AN576">
        <f t="shared" si="1578"/>
        <v>59</v>
      </c>
      <c r="AP576">
        <f t="shared" si="1579"/>
        <v>1.7736066773994195</v>
      </c>
      <c r="AQ576">
        <f t="shared" si="1580"/>
        <v>3.095527615597677E-2</v>
      </c>
      <c r="AR576" t="str">
        <f t="shared" si="1581"/>
        <v>POSITIF</v>
      </c>
      <c r="AS576">
        <f t="shared" si="1582"/>
        <v>1</v>
      </c>
      <c r="AT576">
        <f t="shared" si="1583"/>
        <v>46</v>
      </c>
      <c r="AU576">
        <f t="shared" si="1584"/>
        <v>24</v>
      </c>
      <c r="AV576">
        <f t="shared" si="1585"/>
        <v>1.0198020618568986</v>
      </c>
      <c r="AW576" s="4">
        <f t="shared" si="1586"/>
        <v>4.2491752577370777E-2</v>
      </c>
      <c r="AX576">
        <f t="shared" si="1587"/>
        <v>1.7798903698029757E-2</v>
      </c>
      <c r="AY576">
        <f t="shared" si="1588"/>
        <v>0.27787534020755672</v>
      </c>
      <c r="AZ576" s="4">
        <f t="shared" si="1589"/>
        <v>1.1578139175314863E-2</v>
      </c>
      <c r="BA576">
        <f t="shared" si="1590"/>
        <v>358355.59763084014</v>
      </c>
      <c r="BB576" t="s">
        <v>191</v>
      </c>
      <c r="BC576">
        <f t="shared" si="1591"/>
        <v>1.6702751609286946E-2</v>
      </c>
      <c r="BD576">
        <f t="shared" si="1592"/>
        <v>215.72107855315281</v>
      </c>
      <c r="BE576">
        <f t="shared" si="1593"/>
        <v>23.43748031316526</v>
      </c>
      <c r="BF576">
        <f t="shared" si="1594"/>
        <v>-2.2076157595812156E-3</v>
      </c>
      <c r="BG576">
        <f t="shared" si="1595"/>
        <v>23.435272697405679</v>
      </c>
      <c r="BH576" s="19">
        <f t="shared" si="1596"/>
        <v>0.13924739792988897</v>
      </c>
      <c r="BI576">
        <f t="shared" si="1597"/>
        <v>17.148384918086229</v>
      </c>
      <c r="BJ576">
        <f t="shared" si="1598"/>
        <v>0.56938491808622871</v>
      </c>
      <c r="BK576">
        <f t="shared" si="1599"/>
        <v>128.51890512240627</v>
      </c>
      <c r="BL576">
        <f t="shared" si="1600"/>
        <v>2.2430780454441952</v>
      </c>
      <c r="BM576">
        <f t="shared" si="1601"/>
        <v>240.02186864888719</v>
      </c>
      <c r="BN576">
        <f t="shared" si="1602"/>
        <v>16.001457909925811</v>
      </c>
      <c r="BO576">
        <f t="shared" si="1603"/>
        <v>16</v>
      </c>
      <c r="BP576">
        <f t="shared" si="1604"/>
        <v>0</v>
      </c>
      <c r="BQ576">
        <f t="shared" si="1605"/>
        <v>5</v>
      </c>
      <c r="BR576">
        <f t="shared" si="1606"/>
        <v>-17.772872032852639</v>
      </c>
      <c r="BS576" t="str">
        <f t="shared" si="1607"/>
        <v>NEGATIF</v>
      </c>
      <c r="BT576">
        <f t="shared" si="1543"/>
        <v>-0.31019513450889635</v>
      </c>
      <c r="BU576">
        <f t="shared" si="1544"/>
        <v>17</v>
      </c>
      <c r="BV576">
        <f t="shared" si="1545"/>
        <v>-2087</v>
      </c>
      <c r="BW576">
        <f t="shared" si="1546"/>
        <v>37</v>
      </c>
      <c r="BX576" t="str">
        <f t="shared" si="1547"/>
        <v>NEGATIF</v>
      </c>
      <c r="BY576">
        <f t="shared" si="1608"/>
        <v>72.79796015576224</v>
      </c>
      <c r="BZ576">
        <f t="shared" si="1609"/>
        <v>252.79796015576224</v>
      </c>
      <c r="CA576">
        <f t="shared" si="1610"/>
        <v>-38.743941781401986</v>
      </c>
      <c r="CB576" t="str">
        <f t="shared" si="1611"/>
        <v>NEGATIF</v>
      </c>
      <c r="CC576">
        <f t="shared" si="1612"/>
        <v>38</v>
      </c>
      <c r="CD576">
        <f t="shared" si="1613"/>
        <v>44</v>
      </c>
      <c r="CE576">
        <f t="shared" si="1614"/>
        <v>38</v>
      </c>
      <c r="CG576">
        <f t="shared" si="1615"/>
        <v>4.1891718847124348</v>
      </c>
      <c r="CH576">
        <f t="shared" si="1616"/>
        <v>0.40902266967246187</v>
      </c>
      <c r="CI576">
        <f t="shared" si="1617"/>
        <v>0.40906119983608547</v>
      </c>
    </row>
    <row r="577" spans="1:87">
      <c r="A577">
        <f t="shared" ref="A577:F577" si="1648">A283</f>
        <v>7.0027777777777782</v>
      </c>
      <c r="B577">
        <f t="shared" si="1648"/>
        <v>111.315</v>
      </c>
      <c r="C577">
        <f t="shared" si="1648"/>
        <v>7</v>
      </c>
      <c r="D577">
        <f t="shared" si="1648"/>
        <v>2013</v>
      </c>
      <c r="E577">
        <f t="shared" si="1648"/>
        <v>12</v>
      </c>
      <c r="F577">
        <f t="shared" si="1648"/>
        <v>4</v>
      </c>
      <c r="G577">
        <f t="shared" si="1549"/>
        <v>0.12222152900771403</v>
      </c>
      <c r="H577">
        <f t="shared" ref="H577:J577" si="1649">H283</f>
        <v>19</v>
      </c>
      <c r="I577">
        <f t="shared" si="1649"/>
        <v>30</v>
      </c>
      <c r="J577">
        <f t="shared" si="1649"/>
        <v>19.5</v>
      </c>
      <c r="L577">
        <f t="shared" ref="L577:M577" si="1650">L283</f>
        <v>20</v>
      </c>
      <c r="M577">
        <f t="shared" si="1650"/>
        <v>-13</v>
      </c>
      <c r="N577">
        <f t="shared" si="1552"/>
        <v>2456631.0208333335</v>
      </c>
      <c r="O577">
        <f t="shared" si="1553"/>
        <v>7.9272234243593946E-4</v>
      </c>
      <c r="P577">
        <f t="shared" si="1554"/>
        <v>2456631.0216260557</v>
      </c>
      <c r="Q577">
        <f t="shared" si="1555"/>
        <v>0.13924768312267505</v>
      </c>
      <c r="R577">
        <f t="shared" si="1556"/>
        <v>239.82880355094562</v>
      </c>
      <c r="S577">
        <f t="shared" si="1557"/>
        <v>343.78811205725651</v>
      </c>
      <c r="T577">
        <f t="shared" si="1558"/>
        <v>4.1858022630826692</v>
      </c>
      <c r="U577">
        <f t="shared" si="1559"/>
        <v>6.0002344846143423</v>
      </c>
      <c r="V577">
        <f t="shared" si="1560"/>
        <v>215.71620766974303</v>
      </c>
      <c r="W577">
        <f t="shared" si="1561"/>
        <v>3.7649580737528607</v>
      </c>
      <c r="X577">
        <f t="shared" si="1562"/>
        <v>253.4896738846237</v>
      </c>
      <c r="Y577">
        <f t="shared" si="1563"/>
        <v>4.4242294290933684</v>
      </c>
      <c r="Z577">
        <f t="shared" si="1564"/>
        <v>330.31030711733547</v>
      </c>
      <c r="AA577">
        <f t="shared" si="1565"/>
        <v>5.7650024124711639</v>
      </c>
      <c r="AB577">
        <f t="shared" si="1566"/>
        <v>-7061.6889308564059</v>
      </c>
      <c r="AC577">
        <f t="shared" si="1567"/>
        <v>-112.40625252860517</v>
      </c>
      <c r="AD577">
        <f t="shared" si="1568"/>
        <v>-1864.5427771850705</v>
      </c>
      <c r="AE577">
        <f t="shared" si="1569"/>
        <v>286.38677138098825</v>
      </c>
      <c r="AF577">
        <f t="shared" si="1570"/>
        <v>-288.40373147085865</v>
      </c>
      <c r="AG577">
        <f t="shared" si="1571"/>
        <v>-829.98103364520171</v>
      </c>
      <c r="AH577">
        <f t="shared" si="1572"/>
        <v>-9870.6359543051531</v>
      </c>
      <c r="AI577">
        <f t="shared" si="1573"/>
        <v>-2.7418433206403203</v>
      </c>
      <c r="AJ577">
        <f t="shared" si="1574"/>
        <v>237.08696023030529</v>
      </c>
      <c r="AK577">
        <f t="shared" si="1575"/>
        <v>4.1379480695636808</v>
      </c>
      <c r="AL577">
        <f t="shared" si="1576"/>
        <v>237</v>
      </c>
      <c r="AM577">
        <f t="shared" si="1577"/>
        <v>5</v>
      </c>
      <c r="AN577">
        <f t="shared" si="1578"/>
        <v>13</v>
      </c>
      <c r="AP577">
        <f t="shared" si="1579"/>
        <v>1.7766483421302199</v>
      </c>
      <c r="AQ577">
        <f t="shared" si="1580"/>
        <v>3.1008363220271024E-2</v>
      </c>
      <c r="AR577" t="str">
        <f t="shared" si="1581"/>
        <v>POSITIF</v>
      </c>
      <c r="AS577">
        <f t="shared" si="1582"/>
        <v>1</v>
      </c>
      <c r="AT577">
        <f t="shared" si="1583"/>
        <v>46</v>
      </c>
      <c r="AU577">
        <f t="shared" si="1584"/>
        <v>35</v>
      </c>
      <c r="AV577">
        <f t="shared" si="1585"/>
        <v>1.0198386912852804</v>
      </c>
      <c r="AW577" s="4">
        <f t="shared" si="1586"/>
        <v>4.2493278803553351E-2</v>
      </c>
      <c r="AX577">
        <f t="shared" si="1587"/>
        <v>1.7799543002158143E-2</v>
      </c>
      <c r="AY577">
        <f t="shared" si="1588"/>
        <v>0.27788532000670396</v>
      </c>
      <c r="AZ577" s="4">
        <f t="shared" si="1589"/>
        <v>1.1578555000279331E-2</v>
      </c>
      <c r="BA577">
        <f t="shared" si="1590"/>
        <v>358342.72797350248</v>
      </c>
      <c r="BB577" t="s">
        <v>191</v>
      </c>
      <c r="BC577">
        <f t="shared" si="1591"/>
        <v>1.6702751597308847E-2</v>
      </c>
      <c r="BD577">
        <f t="shared" si="1592"/>
        <v>215.72052695144416</v>
      </c>
      <c r="BE577">
        <f t="shared" si="1593"/>
        <v>23.437480309456564</v>
      </c>
      <c r="BF577">
        <f t="shared" si="1594"/>
        <v>-2.2076610536357127E-3</v>
      </c>
      <c r="BG577">
        <f t="shared" si="1595"/>
        <v>23.435272648402929</v>
      </c>
      <c r="BH577" s="19">
        <f t="shared" si="1596"/>
        <v>0.13924768312267505</v>
      </c>
      <c r="BI577">
        <f t="shared" si="1597"/>
        <v>17.399069396142536</v>
      </c>
      <c r="BJ577">
        <f t="shared" si="1598"/>
        <v>0.82006939614253582</v>
      </c>
      <c r="BK577">
        <f t="shared" si="1599"/>
        <v>132.26091141179975</v>
      </c>
      <c r="BL577">
        <f t="shared" si="1600"/>
        <v>2.3083883758244474</v>
      </c>
      <c r="BM577">
        <f t="shared" si="1601"/>
        <v>240.04012953033828</v>
      </c>
      <c r="BN577">
        <f t="shared" si="1602"/>
        <v>16.002675302022553</v>
      </c>
      <c r="BO577">
        <f t="shared" si="1603"/>
        <v>16</v>
      </c>
      <c r="BP577">
        <f t="shared" si="1604"/>
        <v>0</v>
      </c>
      <c r="BQ577">
        <f t="shared" si="1605"/>
        <v>9</v>
      </c>
      <c r="BR577">
        <f t="shared" si="1606"/>
        <v>-17.774527268437783</v>
      </c>
      <c r="BS577" t="str">
        <f t="shared" si="1607"/>
        <v>NEGATIF</v>
      </c>
      <c r="BT577">
        <f t="shared" si="1543"/>
        <v>-0.31022402381975328</v>
      </c>
      <c r="BU577">
        <f t="shared" si="1544"/>
        <v>17</v>
      </c>
      <c r="BV577">
        <f t="shared" si="1545"/>
        <v>-2087</v>
      </c>
      <c r="BW577">
        <f t="shared" si="1546"/>
        <v>31</v>
      </c>
      <c r="BX577" t="str">
        <f t="shared" si="1547"/>
        <v>NEGATIF</v>
      </c>
      <c r="BY577">
        <f t="shared" si="1608"/>
        <v>72.300012973387993</v>
      </c>
      <c r="BZ577">
        <f t="shared" si="1609"/>
        <v>252.30001297338799</v>
      </c>
      <c r="CA577">
        <f t="shared" si="1610"/>
        <v>-42.287137574958294</v>
      </c>
      <c r="CB577" t="str">
        <f t="shared" si="1611"/>
        <v>NEGATIF</v>
      </c>
      <c r="CC577">
        <f t="shared" si="1612"/>
        <v>42</v>
      </c>
      <c r="CD577">
        <f t="shared" si="1613"/>
        <v>17</v>
      </c>
      <c r="CE577">
        <f t="shared" si="1614"/>
        <v>13</v>
      </c>
      <c r="CG577">
        <f t="shared" si="1615"/>
        <v>4.1894905972180725</v>
      </c>
      <c r="CH577">
        <f t="shared" si="1616"/>
        <v>0.40902266881720256</v>
      </c>
      <c r="CI577">
        <f t="shared" si="1617"/>
        <v>0.40906119977135652</v>
      </c>
    </row>
    <row r="578" spans="1:87">
      <c r="A578">
        <f t="shared" ref="A578:F578" si="1651">A284</f>
        <v>7.0027777777777782</v>
      </c>
      <c r="B578">
        <f t="shared" si="1651"/>
        <v>111.315</v>
      </c>
      <c r="C578">
        <f t="shared" si="1651"/>
        <v>7</v>
      </c>
      <c r="D578">
        <f t="shared" si="1651"/>
        <v>2013</v>
      </c>
      <c r="E578">
        <f t="shared" si="1651"/>
        <v>12</v>
      </c>
      <c r="F578">
        <f t="shared" si="1651"/>
        <v>4</v>
      </c>
      <c r="G578">
        <f t="shared" si="1549"/>
        <v>0.12222152900771403</v>
      </c>
      <c r="H578">
        <f t="shared" ref="H578:J578" si="1652">H284</f>
        <v>19</v>
      </c>
      <c r="I578">
        <f t="shared" si="1652"/>
        <v>45</v>
      </c>
      <c r="J578">
        <f t="shared" si="1652"/>
        <v>19.75</v>
      </c>
      <c r="L578">
        <f t="shared" ref="L578:M578" si="1653">L284</f>
        <v>20</v>
      </c>
      <c r="M578">
        <f t="shared" si="1653"/>
        <v>-13</v>
      </c>
      <c r="N578">
        <f t="shared" si="1552"/>
        <v>2456631.03125</v>
      </c>
      <c r="O578">
        <f t="shared" si="1553"/>
        <v>7.9272234243593946E-4</v>
      </c>
      <c r="P578">
        <f t="shared" si="1554"/>
        <v>2456631.0320427222</v>
      </c>
      <c r="Q578">
        <f t="shared" si="1555"/>
        <v>0.13924796831546113</v>
      </c>
      <c r="R578">
        <f t="shared" si="1556"/>
        <v>239.82880355094562</v>
      </c>
      <c r="S578">
        <f t="shared" si="1557"/>
        <v>343.9242057265219</v>
      </c>
      <c r="T578">
        <f t="shared" si="1558"/>
        <v>4.1858022630826692</v>
      </c>
      <c r="U578">
        <f t="shared" si="1559"/>
        <v>6.0026097672341443</v>
      </c>
      <c r="V578">
        <f t="shared" si="1560"/>
        <v>215.71565606639734</v>
      </c>
      <c r="W578">
        <f t="shared" si="1561"/>
        <v>3.7649484464583134</v>
      </c>
      <c r="X578">
        <f t="shared" si="1562"/>
        <v>253.49994104423604</v>
      </c>
      <c r="Y578">
        <f t="shared" si="1563"/>
        <v>4.4244086248334309</v>
      </c>
      <c r="Z578">
        <f t="shared" si="1564"/>
        <v>330.32057378670106</v>
      </c>
      <c r="AA578">
        <f t="shared" si="1565"/>
        <v>5.7651815996548068</v>
      </c>
      <c r="AB578">
        <f t="shared" si="1566"/>
        <v>-7010.0331264401602</v>
      </c>
      <c r="AC578">
        <f t="shared" si="1567"/>
        <v>-112.9617199919324</v>
      </c>
      <c r="AD578">
        <f t="shared" si="1568"/>
        <v>-1834.1100143932692</v>
      </c>
      <c r="AE578">
        <f t="shared" si="1569"/>
        <v>292.56745649070865</v>
      </c>
      <c r="AF578">
        <f t="shared" si="1570"/>
        <v>-289.48806518174109</v>
      </c>
      <c r="AG578">
        <f t="shared" si="1571"/>
        <v>-842.53588377499102</v>
      </c>
      <c r="AH578">
        <f t="shared" si="1572"/>
        <v>-9796.5613532913849</v>
      </c>
      <c r="AI578">
        <f t="shared" si="1573"/>
        <v>-2.7212670425809402</v>
      </c>
      <c r="AJ578">
        <f t="shared" si="1574"/>
        <v>237.10753650836469</v>
      </c>
      <c r="AK578">
        <f t="shared" si="1575"/>
        <v>4.1383071933636231</v>
      </c>
      <c r="AL578">
        <f t="shared" si="1576"/>
        <v>237</v>
      </c>
      <c r="AM578">
        <f t="shared" si="1577"/>
        <v>6</v>
      </c>
      <c r="AN578">
        <f t="shared" si="1578"/>
        <v>27</v>
      </c>
      <c r="AP578">
        <f t="shared" si="1579"/>
        <v>1.7618769847965465</v>
      </c>
      <c r="AQ578">
        <f t="shared" si="1580"/>
        <v>3.0750554399809813E-2</v>
      </c>
      <c r="AR578" t="str">
        <f t="shared" si="1581"/>
        <v>POSITIF</v>
      </c>
      <c r="AS578">
        <f t="shared" si="1582"/>
        <v>1</v>
      </c>
      <c r="AT578">
        <f t="shared" si="1583"/>
        <v>45</v>
      </c>
      <c r="AU578">
        <f t="shared" si="1584"/>
        <v>42</v>
      </c>
      <c r="AV578">
        <f t="shared" si="1585"/>
        <v>1.0198749137824463</v>
      </c>
      <c r="AW578" s="4">
        <f t="shared" si="1586"/>
        <v>4.2494788074268597E-2</v>
      </c>
      <c r="AX578">
        <f t="shared" si="1587"/>
        <v>1.7800175203996984E-2</v>
      </c>
      <c r="AY578">
        <f t="shared" si="1588"/>
        <v>0.27789518893610066</v>
      </c>
      <c r="AZ578" s="4">
        <f t="shared" si="1589"/>
        <v>1.157896620567086E-2</v>
      </c>
      <c r="BA578">
        <f t="shared" si="1590"/>
        <v>358330.00219956506</v>
      </c>
      <c r="BB578" t="s">
        <v>191</v>
      </c>
      <c r="BC578">
        <f t="shared" si="1591"/>
        <v>1.6702751585330751E-2</v>
      </c>
      <c r="BD578">
        <f t="shared" si="1592"/>
        <v>215.71997534973551</v>
      </c>
      <c r="BE578">
        <f t="shared" si="1593"/>
        <v>23.437480305747869</v>
      </c>
      <c r="BF578">
        <f t="shared" si="1594"/>
        <v>-2.2077063304458164E-3</v>
      </c>
      <c r="BG578">
        <f t="shared" si="1595"/>
        <v>23.435272599417424</v>
      </c>
      <c r="BH578" s="19">
        <f t="shared" si="1596"/>
        <v>0.13924796831546113</v>
      </c>
      <c r="BI578">
        <f t="shared" si="1597"/>
        <v>17.649753874198844</v>
      </c>
      <c r="BJ578">
        <f t="shared" si="1598"/>
        <v>1.0707538741988429</v>
      </c>
      <c r="BK578">
        <f t="shared" si="1599"/>
        <v>136.00271566002161</v>
      </c>
      <c r="BL578">
        <f t="shared" si="1600"/>
        <v>2.3736951799210302</v>
      </c>
      <c r="BM578">
        <f t="shared" si="1601"/>
        <v>240.05859245296102</v>
      </c>
      <c r="BN578">
        <f t="shared" si="1602"/>
        <v>16.003906163530736</v>
      </c>
      <c r="BO578">
        <f t="shared" si="1603"/>
        <v>16</v>
      </c>
      <c r="BP578">
        <f t="shared" si="1604"/>
        <v>0</v>
      </c>
      <c r="BQ578">
        <f t="shared" si="1605"/>
        <v>14</v>
      </c>
      <c r="BR578">
        <f t="shared" si="1606"/>
        <v>-17.793579600098472</v>
      </c>
      <c r="BS578" t="str">
        <f t="shared" si="1607"/>
        <v>NEGATIF</v>
      </c>
      <c r="BT578">
        <f t="shared" si="1543"/>
        <v>-0.31055654973741426</v>
      </c>
      <c r="BU578">
        <f t="shared" si="1544"/>
        <v>17</v>
      </c>
      <c r="BV578">
        <f t="shared" si="1545"/>
        <v>-2088</v>
      </c>
      <c r="BW578">
        <f t="shared" si="1546"/>
        <v>23</v>
      </c>
      <c r="BX578" t="str">
        <f t="shared" si="1547"/>
        <v>NEGATIF</v>
      </c>
      <c r="BY578">
        <f t="shared" si="1608"/>
        <v>71.616912944321143</v>
      </c>
      <c r="BZ578">
        <f t="shared" si="1609"/>
        <v>251.61691294432114</v>
      </c>
      <c r="CA578">
        <f t="shared" si="1610"/>
        <v>-45.816183866776541</v>
      </c>
      <c r="CB578" t="str">
        <f t="shared" si="1611"/>
        <v>NEGATIF</v>
      </c>
      <c r="CC578">
        <f t="shared" si="1612"/>
        <v>45</v>
      </c>
      <c r="CD578">
        <f t="shared" si="1613"/>
        <v>48</v>
      </c>
      <c r="CE578">
        <f t="shared" si="1614"/>
        <v>58</v>
      </c>
      <c r="CG578">
        <f t="shared" si="1615"/>
        <v>4.1898128360073805</v>
      </c>
      <c r="CH578">
        <f t="shared" si="1616"/>
        <v>0.40902266796224418</v>
      </c>
      <c r="CI578">
        <f t="shared" si="1617"/>
        <v>0.40906119970662758</v>
      </c>
    </row>
    <row r="579" spans="1:87">
      <c r="A579">
        <f t="shared" ref="A579:F579" si="1654">A285</f>
        <v>7.0027777777777782</v>
      </c>
      <c r="B579">
        <f t="shared" si="1654"/>
        <v>111.315</v>
      </c>
      <c r="C579">
        <f t="shared" si="1654"/>
        <v>7</v>
      </c>
      <c r="D579">
        <f t="shared" si="1654"/>
        <v>2013</v>
      </c>
      <c r="E579">
        <f t="shared" si="1654"/>
        <v>12</v>
      </c>
      <c r="F579">
        <f t="shared" si="1654"/>
        <v>4</v>
      </c>
      <c r="G579">
        <f t="shared" si="1549"/>
        <v>0.12222152900771403</v>
      </c>
      <c r="H579">
        <f t="shared" ref="H579:J579" si="1655">H285</f>
        <v>20</v>
      </c>
      <c r="I579">
        <f t="shared" si="1655"/>
        <v>0</v>
      </c>
      <c r="J579">
        <f t="shared" si="1655"/>
        <v>20</v>
      </c>
      <c r="L579">
        <f t="shared" ref="L579:M579" si="1656">L285</f>
        <v>20</v>
      </c>
      <c r="M579">
        <f t="shared" si="1656"/>
        <v>-13</v>
      </c>
      <c r="N579">
        <f t="shared" si="1552"/>
        <v>2456631.041666667</v>
      </c>
      <c r="O579">
        <f t="shared" si="1553"/>
        <v>7.9272234243593946E-4</v>
      </c>
      <c r="P579">
        <f t="shared" si="1554"/>
        <v>2456631.0424593892</v>
      </c>
      <c r="Q579">
        <f t="shared" si="1555"/>
        <v>0.13924825350825995</v>
      </c>
      <c r="R579">
        <f t="shared" si="1556"/>
        <v>239.82880355094562</v>
      </c>
      <c r="S579">
        <f t="shared" si="1557"/>
        <v>344.06029940185545</v>
      </c>
      <c r="T579">
        <f t="shared" si="1558"/>
        <v>4.1858022630826692</v>
      </c>
      <c r="U579">
        <f t="shared" si="1559"/>
        <v>6.0049850499598545</v>
      </c>
      <c r="V579">
        <f t="shared" si="1560"/>
        <v>215.71510446302705</v>
      </c>
      <c r="W579">
        <f t="shared" si="1561"/>
        <v>3.7649388191633366</v>
      </c>
      <c r="X579">
        <f t="shared" si="1562"/>
        <v>253.51020820430676</v>
      </c>
      <c r="Y579">
        <f t="shared" si="1563"/>
        <v>4.424587820581495</v>
      </c>
      <c r="Z579">
        <f t="shared" si="1564"/>
        <v>330.33084045652595</v>
      </c>
      <c r="AA579">
        <f t="shared" si="1565"/>
        <v>5.7653607868464665</v>
      </c>
      <c r="AB579">
        <f t="shared" si="1566"/>
        <v>-6217.5224371308259</v>
      </c>
      <c r="AC579">
        <f t="shared" si="1567"/>
        <v>-113.50527977312032</v>
      </c>
      <c r="AD579">
        <f t="shared" si="1568"/>
        <v>-1802.9039097171742</v>
      </c>
      <c r="AE579">
        <f t="shared" si="1569"/>
        <v>298.71730421929522</v>
      </c>
      <c r="AF579">
        <f t="shared" si="1570"/>
        <v>-290.57286275417289</v>
      </c>
      <c r="AG579">
        <f t="shared" si="1571"/>
        <v>-855.08473814452577</v>
      </c>
      <c r="AH579">
        <f t="shared" si="1572"/>
        <v>-8980.8719233005249</v>
      </c>
      <c r="AI579">
        <f t="shared" si="1573"/>
        <v>-2.4946866453612571</v>
      </c>
      <c r="AJ579">
        <f t="shared" si="1574"/>
        <v>237.33411690558435</v>
      </c>
      <c r="AK579">
        <f t="shared" si="1575"/>
        <v>4.142261767315583</v>
      </c>
      <c r="AL579">
        <f t="shared" si="1576"/>
        <v>237</v>
      </c>
      <c r="AM579">
        <f t="shared" si="1577"/>
        <v>20</v>
      </c>
      <c r="AN579">
        <f t="shared" si="1578"/>
        <v>2</v>
      </c>
      <c r="AP579">
        <f t="shared" si="1579"/>
        <v>1.7960603417621366</v>
      </c>
      <c r="AQ579">
        <f t="shared" si="1580"/>
        <v>3.1347166528243896E-2</v>
      </c>
      <c r="AR579" t="str">
        <f t="shared" si="1581"/>
        <v>POSITIF</v>
      </c>
      <c r="AS579">
        <f t="shared" si="1582"/>
        <v>1</v>
      </c>
      <c r="AT579">
        <f t="shared" si="1583"/>
        <v>47</v>
      </c>
      <c r="AU579">
        <f t="shared" si="1584"/>
        <v>45</v>
      </c>
      <c r="AV579">
        <f t="shared" si="1585"/>
        <v>1.0199107290302452</v>
      </c>
      <c r="AW579" s="4">
        <f t="shared" si="1586"/>
        <v>4.2496280376260215E-2</v>
      </c>
      <c r="AX579">
        <f t="shared" si="1587"/>
        <v>1.780080029799349E-2</v>
      </c>
      <c r="AY579">
        <f t="shared" si="1588"/>
        <v>0.27790494690906892</v>
      </c>
      <c r="AZ579" s="4">
        <f t="shared" si="1589"/>
        <v>1.1579372787877872E-2</v>
      </c>
      <c r="BA579">
        <f t="shared" si="1590"/>
        <v>358317.4203902256</v>
      </c>
      <c r="BB579" t="s">
        <v>191</v>
      </c>
      <c r="BC579">
        <f t="shared" si="1591"/>
        <v>1.6702751573352655E-2</v>
      </c>
      <c r="BD579">
        <f t="shared" si="1592"/>
        <v>215.71942374800224</v>
      </c>
      <c r="BE579">
        <f t="shared" si="1593"/>
        <v>23.437480302039173</v>
      </c>
      <c r="BF579">
        <f t="shared" si="1594"/>
        <v>-2.2077515900095742E-3</v>
      </c>
      <c r="BG579">
        <f t="shared" si="1595"/>
        <v>23.435272550449163</v>
      </c>
      <c r="BH579" s="19">
        <f t="shared" si="1596"/>
        <v>0.13924825350825995</v>
      </c>
      <c r="BI579">
        <f t="shared" si="1597"/>
        <v>17.900438363462065</v>
      </c>
      <c r="BJ579">
        <f t="shared" si="1598"/>
        <v>1.3214383634620646</v>
      </c>
      <c r="BK579">
        <f t="shared" si="1599"/>
        <v>139.55964584631093</v>
      </c>
      <c r="BL579">
        <f t="shared" si="1600"/>
        <v>2.435775322935354</v>
      </c>
      <c r="BM579">
        <f t="shared" si="1601"/>
        <v>240.26192960562003</v>
      </c>
      <c r="BN579">
        <f t="shared" si="1602"/>
        <v>16.017461973708002</v>
      </c>
      <c r="BO579">
        <f t="shared" si="1603"/>
        <v>16</v>
      </c>
      <c r="BP579">
        <f t="shared" si="1604"/>
        <v>1</v>
      </c>
      <c r="BQ579">
        <f t="shared" si="1605"/>
        <v>2</v>
      </c>
      <c r="BR579">
        <f t="shared" si="1606"/>
        <v>-17.811498675641971</v>
      </c>
      <c r="BS579" t="str">
        <f t="shared" si="1607"/>
        <v>NEGATIF</v>
      </c>
      <c r="BT579">
        <f t="shared" si="1543"/>
        <v>-0.31086929660456192</v>
      </c>
      <c r="BU579">
        <f t="shared" si="1544"/>
        <v>17</v>
      </c>
      <c r="BV579">
        <f t="shared" si="1545"/>
        <v>-2089</v>
      </c>
      <c r="BW579">
        <f t="shared" si="1546"/>
        <v>18</v>
      </c>
      <c r="BX579" t="str">
        <f t="shared" si="1547"/>
        <v>NEGATIF</v>
      </c>
      <c r="BY579">
        <f t="shared" si="1608"/>
        <v>70.783107817918022</v>
      </c>
      <c r="BZ579">
        <f t="shared" si="1609"/>
        <v>250.78310781791802</v>
      </c>
      <c r="CA579">
        <f t="shared" si="1610"/>
        <v>-49.155648766554982</v>
      </c>
      <c r="CB579" t="str">
        <f t="shared" si="1611"/>
        <v>NEGATIF</v>
      </c>
      <c r="CC579">
        <f t="shared" si="1612"/>
        <v>49</v>
      </c>
      <c r="CD579">
        <f t="shared" si="1613"/>
        <v>9</v>
      </c>
      <c r="CE579">
        <f t="shared" si="1614"/>
        <v>20</v>
      </c>
      <c r="CG579">
        <f t="shared" si="1615"/>
        <v>4.1933617388129107</v>
      </c>
      <c r="CH579">
        <f t="shared" si="1616"/>
        <v>0.40902266710758683</v>
      </c>
      <c r="CI579">
        <f t="shared" si="1617"/>
        <v>0.40906119964189863</v>
      </c>
    </row>
    <row r="580" spans="1:87">
      <c r="A580">
        <f t="shared" ref="A580:F580" si="1657">A286</f>
        <v>7.0027777777777782</v>
      </c>
      <c r="B580">
        <f t="shared" si="1657"/>
        <v>111.315</v>
      </c>
      <c r="C580">
        <f t="shared" si="1657"/>
        <v>7</v>
      </c>
      <c r="D580">
        <f t="shared" si="1657"/>
        <v>2013</v>
      </c>
      <c r="E580">
        <f t="shared" si="1657"/>
        <v>12</v>
      </c>
      <c r="F580">
        <f t="shared" si="1657"/>
        <v>4</v>
      </c>
      <c r="G580">
        <f t="shared" si="1549"/>
        <v>0.12222152900771403</v>
      </c>
      <c r="H580">
        <f t="shared" ref="H580:J580" si="1658">H286</f>
        <v>20</v>
      </c>
      <c r="I580">
        <f t="shared" si="1658"/>
        <v>15</v>
      </c>
      <c r="J580">
        <f t="shared" si="1658"/>
        <v>20.25</v>
      </c>
      <c r="L580">
        <f t="shared" ref="L580:M580" si="1659">L286</f>
        <v>20</v>
      </c>
      <c r="M580">
        <f t="shared" si="1659"/>
        <v>-13</v>
      </c>
      <c r="N580">
        <f t="shared" si="1552"/>
        <v>2456631.0520833335</v>
      </c>
      <c r="O580">
        <f t="shared" si="1553"/>
        <v>7.9272234243593946E-4</v>
      </c>
      <c r="P580">
        <f t="shared" si="1554"/>
        <v>2456631.0528760557</v>
      </c>
      <c r="Q580">
        <f t="shared" si="1555"/>
        <v>0.13924853870104603</v>
      </c>
      <c r="R580">
        <f t="shared" si="1556"/>
        <v>239.82880355094562</v>
      </c>
      <c r="S580">
        <f t="shared" si="1557"/>
        <v>344.19639307112084</v>
      </c>
      <c r="T580">
        <f t="shared" si="1558"/>
        <v>4.1858022630826692</v>
      </c>
      <c r="U580">
        <f t="shared" si="1559"/>
        <v>6.0073603325796556</v>
      </c>
      <c r="V580">
        <f t="shared" si="1560"/>
        <v>215.71455285968142</v>
      </c>
      <c r="W580">
        <f t="shared" si="1561"/>
        <v>3.7649291918687902</v>
      </c>
      <c r="X580">
        <f t="shared" si="1562"/>
        <v>253.52047536391819</v>
      </c>
      <c r="Y580">
        <f t="shared" si="1563"/>
        <v>4.4247670163215416</v>
      </c>
      <c r="Z580">
        <f t="shared" si="1564"/>
        <v>330.34110712589154</v>
      </c>
      <c r="AA580">
        <f t="shared" si="1565"/>
        <v>5.7655399740301094</v>
      </c>
      <c r="AB580">
        <f t="shared" si="1566"/>
        <v>-6165.7961829868682</v>
      </c>
      <c r="AC580">
        <f t="shared" si="1567"/>
        <v>-114.03687452497215</v>
      </c>
      <c r="AD580">
        <f t="shared" si="1568"/>
        <v>-1770.9376237956285</v>
      </c>
      <c r="AE580">
        <f t="shared" si="1569"/>
        <v>304.8356658005772</v>
      </c>
      <c r="AF580">
        <f t="shared" si="1570"/>
        <v>-291.65809591462136</v>
      </c>
      <c r="AG580">
        <f t="shared" si="1571"/>
        <v>-867.62750030788129</v>
      </c>
      <c r="AH580">
        <f t="shared" si="1572"/>
        <v>-8905.2206117293954</v>
      </c>
      <c r="AI580">
        <f t="shared" si="1573"/>
        <v>-2.4736723921470545</v>
      </c>
      <c r="AJ580">
        <f t="shared" si="1574"/>
        <v>237.35513115879857</v>
      </c>
      <c r="AK580">
        <f t="shared" si="1575"/>
        <v>4.1426285352240191</v>
      </c>
      <c r="AL580">
        <f t="shared" si="1576"/>
        <v>237</v>
      </c>
      <c r="AM580">
        <f t="shared" si="1577"/>
        <v>21</v>
      </c>
      <c r="AN580">
        <f t="shared" si="1578"/>
        <v>18</v>
      </c>
      <c r="AP580">
        <f t="shared" si="1579"/>
        <v>1.798728442532237</v>
      </c>
      <c r="AQ580">
        <f t="shared" si="1580"/>
        <v>3.1393733671457147E-2</v>
      </c>
      <c r="AR580" t="str">
        <f t="shared" si="1581"/>
        <v>POSITIF</v>
      </c>
      <c r="AS580">
        <f t="shared" si="1582"/>
        <v>1</v>
      </c>
      <c r="AT580">
        <f t="shared" si="1583"/>
        <v>47</v>
      </c>
      <c r="AU580">
        <f t="shared" si="1584"/>
        <v>55</v>
      </c>
      <c r="AV580">
        <f t="shared" si="1585"/>
        <v>1.0199461367090585</v>
      </c>
      <c r="AW580" s="4">
        <f t="shared" si="1586"/>
        <v>4.2497755696210775E-2</v>
      </c>
      <c r="AX580">
        <f t="shared" si="1587"/>
        <v>1.7801418278569275E-2</v>
      </c>
      <c r="AY580">
        <f t="shared" si="1588"/>
        <v>0.27791459383853129</v>
      </c>
      <c r="AZ580" s="4">
        <f t="shared" si="1589"/>
        <v>1.1579774743272138E-2</v>
      </c>
      <c r="BA580">
        <f t="shared" si="1590"/>
        <v>358304.98262751481</v>
      </c>
      <c r="BB580" t="s">
        <v>191</v>
      </c>
      <c r="BC580">
        <f t="shared" si="1591"/>
        <v>1.6702751561374556E-2</v>
      </c>
      <c r="BD580">
        <f t="shared" si="1592"/>
        <v>215.71887214629359</v>
      </c>
      <c r="BE580">
        <f t="shared" si="1593"/>
        <v>23.437480298330478</v>
      </c>
      <c r="BF580">
        <f t="shared" si="1594"/>
        <v>-2.2077968323189713E-3</v>
      </c>
      <c r="BG580">
        <f t="shared" si="1595"/>
        <v>23.435272501498158</v>
      </c>
      <c r="BH580" s="19">
        <f t="shared" si="1596"/>
        <v>0.13924853870104603</v>
      </c>
      <c r="BI580">
        <f t="shared" si="1597"/>
        <v>18.151122841533894</v>
      </c>
      <c r="BJ580">
        <f t="shared" si="1598"/>
        <v>1.5721228415338935</v>
      </c>
      <c r="BK580">
        <f t="shared" si="1599"/>
        <v>143.30105182661634</v>
      </c>
      <c r="BL580">
        <f t="shared" si="1600"/>
        <v>2.5010751759454894</v>
      </c>
      <c r="BM580">
        <f t="shared" si="1601"/>
        <v>240.28079079639207</v>
      </c>
      <c r="BN580">
        <f t="shared" si="1602"/>
        <v>16.018719386426138</v>
      </c>
      <c r="BO580">
        <f t="shared" si="1603"/>
        <v>16</v>
      </c>
      <c r="BP580">
        <f t="shared" si="1604"/>
        <v>1</v>
      </c>
      <c r="BQ580">
        <f t="shared" si="1605"/>
        <v>7</v>
      </c>
      <c r="BR580">
        <f t="shared" si="1606"/>
        <v>-17.813633588516929</v>
      </c>
      <c r="BS580" t="str">
        <f t="shared" si="1607"/>
        <v>NEGATIF</v>
      </c>
      <c r="BT580">
        <f t="shared" si="1543"/>
        <v>-0.31090655786347315</v>
      </c>
      <c r="BU580">
        <f t="shared" si="1544"/>
        <v>17</v>
      </c>
      <c r="BV580">
        <f t="shared" si="1545"/>
        <v>-2089</v>
      </c>
      <c r="BW580">
        <f t="shared" si="1546"/>
        <v>10</v>
      </c>
      <c r="BX580" t="str">
        <f t="shared" si="1547"/>
        <v>NEGATIF</v>
      </c>
      <c r="BY580">
        <f t="shared" si="1608"/>
        <v>69.690238791345536</v>
      </c>
      <c r="BZ580">
        <f t="shared" si="1609"/>
        <v>249.69023879134554</v>
      </c>
      <c r="CA580">
        <f t="shared" si="1610"/>
        <v>-52.650448038968236</v>
      </c>
      <c r="CB580" t="str">
        <f t="shared" si="1611"/>
        <v>NEGATIF</v>
      </c>
      <c r="CC580">
        <f t="shared" si="1612"/>
        <v>52</v>
      </c>
      <c r="CD580">
        <f t="shared" si="1613"/>
        <v>39</v>
      </c>
      <c r="CE580">
        <f t="shared" si="1614"/>
        <v>1</v>
      </c>
      <c r="CG580">
        <f t="shared" si="1615"/>
        <v>4.1936909286927291</v>
      </c>
      <c r="CH580">
        <f t="shared" si="1616"/>
        <v>0.40902266625323058</v>
      </c>
      <c r="CI580">
        <f t="shared" si="1617"/>
        <v>0.40906119957716969</v>
      </c>
    </row>
    <row r="581" spans="1:87">
      <c r="A581">
        <f t="shared" ref="A581:F581" si="1660">A287</f>
        <v>7.0027777777777782</v>
      </c>
      <c r="B581">
        <f t="shared" si="1660"/>
        <v>111.315</v>
      </c>
      <c r="C581">
        <f t="shared" si="1660"/>
        <v>7</v>
      </c>
      <c r="D581">
        <f t="shared" si="1660"/>
        <v>2013</v>
      </c>
      <c r="E581">
        <f t="shared" si="1660"/>
        <v>12</v>
      </c>
      <c r="F581">
        <f t="shared" si="1660"/>
        <v>4</v>
      </c>
      <c r="G581">
        <f t="shared" si="1549"/>
        <v>0.12222152900771403</v>
      </c>
      <c r="H581">
        <f t="shared" ref="H581:J581" si="1661">H287</f>
        <v>20</v>
      </c>
      <c r="I581">
        <f t="shared" si="1661"/>
        <v>30</v>
      </c>
      <c r="J581">
        <f t="shared" si="1661"/>
        <v>20.5</v>
      </c>
      <c r="L581">
        <f t="shared" ref="L581:M581" si="1662">L287</f>
        <v>20</v>
      </c>
      <c r="M581">
        <f t="shared" si="1662"/>
        <v>-13</v>
      </c>
      <c r="N581">
        <f t="shared" si="1552"/>
        <v>2456631.0625</v>
      </c>
      <c r="O581">
        <f t="shared" si="1553"/>
        <v>7.9272234243593946E-4</v>
      </c>
      <c r="P581">
        <f t="shared" si="1554"/>
        <v>2456631.0632927222</v>
      </c>
      <c r="Q581">
        <f t="shared" si="1555"/>
        <v>0.13924882389383211</v>
      </c>
      <c r="R581">
        <f t="shared" si="1556"/>
        <v>239.82880355094562</v>
      </c>
      <c r="S581">
        <f t="shared" si="1557"/>
        <v>344.33248674037168</v>
      </c>
      <c r="T581">
        <f t="shared" si="1558"/>
        <v>4.1858022630826692</v>
      </c>
      <c r="U581">
        <f t="shared" si="1559"/>
        <v>6.0097356151992027</v>
      </c>
      <c r="V581">
        <f t="shared" si="1560"/>
        <v>215.71400125633573</v>
      </c>
      <c r="W581">
        <f t="shared" si="1561"/>
        <v>3.7649195645742433</v>
      </c>
      <c r="X581">
        <f t="shared" si="1562"/>
        <v>253.53074252353053</v>
      </c>
      <c r="Y581">
        <f t="shared" si="1563"/>
        <v>4.424946212061605</v>
      </c>
      <c r="Z581">
        <f t="shared" si="1564"/>
        <v>330.35137379525713</v>
      </c>
      <c r="AA581">
        <f t="shared" si="1565"/>
        <v>5.7657191612137533</v>
      </c>
      <c r="AB581">
        <f t="shared" si="1566"/>
        <v>-6114.0351416429794</v>
      </c>
      <c r="AC581">
        <f t="shared" si="1567"/>
        <v>-114.55644823477789</v>
      </c>
      <c r="AD581">
        <f t="shared" si="1568"/>
        <v>-1738.224633621991</v>
      </c>
      <c r="AE581">
        <f t="shared" si="1569"/>
        <v>310.92189661319406</v>
      </c>
      <c r="AF581">
        <f t="shared" si="1570"/>
        <v>-292.74373652320668</v>
      </c>
      <c r="AG581">
        <f t="shared" si="1571"/>
        <v>-880.164075541692</v>
      </c>
      <c r="AH581">
        <f t="shared" si="1572"/>
        <v>-8828.8021389514543</v>
      </c>
      <c r="AI581">
        <f t="shared" si="1573"/>
        <v>-2.452445038597626</v>
      </c>
      <c r="AJ581">
        <f t="shared" si="1574"/>
        <v>237.37635851234799</v>
      </c>
      <c r="AK581">
        <f t="shared" si="1575"/>
        <v>4.1429990224349416</v>
      </c>
      <c r="AL581">
        <f t="shared" si="1576"/>
        <v>237</v>
      </c>
      <c r="AM581">
        <f t="shared" si="1577"/>
        <v>22</v>
      </c>
      <c r="AN581">
        <f t="shared" si="1578"/>
        <v>34</v>
      </c>
      <c r="AP581">
        <f t="shared" si="1579"/>
        <v>1.7992281010498063</v>
      </c>
      <c r="AQ581">
        <f t="shared" si="1580"/>
        <v>3.1402454357724367E-2</v>
      </c>
      <c r="AR581" t="str">
        <f t="shared" si="1581"/>
        <v>POSITIF</v>
      </c>
      <c r="AS581">
        <f t="shared" si="1582"/>
        <v>1</v>
      </c>
      <c r="AT581">
        <f t="shared" si="1583"/>
        <v>47</v>
      </c>
      <c r="AU581">
        <f t="shared" si="1584"/>
        <v>57</v>
      </c>
      <c r="AV581">
        <f t="shared" si="1585"/>
        <v>1.0199811365073816</v>
      </c>
      <c r="AW581" s="4">
        <f t="shared" si="1586"/>
        <v>4.2499214021140902E-2</v>
      </c>
      <c r="AX581">
        <f t="shared" si="1587"/>
        <v>1.7802029140287546E-2</v>
      </c>
      <c r="AY581">
        <f t="shared" si="1588"/>
        <v>0.2779241296396206</v>
      </c>
      <c r="AZ581" s="4">
        <f t="shared" si="1589"/>
        <v>1.1580172068317525E-2</v>
      </c>
      <c r="BA581">
        <f t="shared" si="1590"/>
        <v>358292.68899093207</v>
      </c>
      <c r="BB581" t="s">
        <v>191</v>
      </c>
      <c r="BC581">
        <f t="shared" si="1591"/>
        <v>1.6702751549396461E-2</v>
      </c>
      <c r="BD581">
        <f t="shared" si="1592"/>
        <v>215.71832054458494</v>
      </c>
      <c r="BE581">
        <f t="shared" si="1593"/>
        <v>23.437480294621786</v>
      </c>
      <c r="BF581">
        <f t="shared" si="1594"/>
        <v>-2.2078420573720691E-3</v>
      </c>
      <c r="BG581">
        <f t="shared" si="1595"/>
        <v>23.435272452564412</v>
      </c>
      <c r="BH581" s="19">
        <f t="shared" si="1596"/>
        <v>0.13924882389383211</v>
      </c>
      <c r="BI581">
        <f t="shared" si="1597"/>
        <v>18.401807319590201</v>
      </c>
      <c r="BJ581">
        <f t="shared" si="1598"/>
        <v>1.8228073195902006</v>
      </c>
      <c r="BK581">
        <f t="shared" si="1599"/>
        <v>147.04226608533719</v>
      </c>
      <c r="BL581">
        <f t="shared" si="1600"/>
        <v>2.5663716827827274</v>
      </c>
      <c r="BM581">
        <f t="shared" si="1601"/>
        <v>240.29984370851582</v>
      </c>
      <c r="BN581">
        <f t="shared" si="1602"/>
        <v>16.019989580567721</v>
      </c>
      <c r="BO581">
        <f t="shared" si="1603"/>
        <v>16</v>
      </c>
      <c r="BP581">
        <f t="shared" si="1604"/>
        <v>1</v>
      </c>
      <c r="BQ581">
        <f t="shared" si="1605"/>
        <v>11</v>
      </c>
      <c r="BR581">
        <f t="shared" si="1606"/>
        <v>-17.817926465718923</v>
      </c>
      <c r="BS581" t="str">
        <f t="shared" si="1607"/>
        <v>NEGATIF</v>
      </c>
      <c r="BT581">
        <f t="shared" si="1543"/>
        <v>-0.31098148270503173</v>
      </c>
      <c r="BU581">
        <f t="shared" si="1544"/>
        <v>17</v>
      </c>
      <c r="BV581">
        <f t="shared" si="1545"/>
        <v>-2090</v>
      </c>
      <c r="BW581">
        <f t="shared" si="1546"/>
        <v>55</v>
      </c>
      <c r="BX581" t="str">
        <f t="shared" si="1547"/>
        <v>NEGATIF</v>
      </c>
      <c r="BY581">
        <f t="shared" si="1608"/>
        <v>68.279735088865579</v>
      </c>
      <c r="BZ581">
        <f t="shared" si="1609"/>
        <v>248.27973508886558</v>
      </c>
      <c r="CA581">
        <f t="shared" si="1610"/>
        <v>-56.1163900307196</v>
      </c>
      <c r="CB581" t="str">
        <f t="shared" si="1611"/>
        <v>NEGATIF</v>
      </c>
      <c r="CC581">
        <f t="shared" si="1612"/>
        <v>56</v>
      </c>
      <c r="CD581">
        <f t="shared" si="1613"/>
        <v>6</v>
      </c>
      <c r="CE581">
        <f t="shared" si="1614"/>
        <v>59</v>
      </c>
      <c r="CG581">
        <f t="shared" si="1615"/>
        <v>4.1940234647413819</v>
      </c>
      <c r="CH581">
        <f t="shared" si="1616"/>
        <v>0.40902266539917564</v>
      </c>
      <c r="CI581">
        <f t="shared" si="1617"/>
        <v>0.4090611995124408</v>
      </c>
    </row>
    <row r="582" spans="1:87">
      <c r="A582">
        <f t="shared" ref="A582:F582" si="1663">A288</f>
        <v>7.0027777777777782</v>
      </c>
      <c r="B582">
        <f t="shared" si="1663"/>
        <v>111.315</v>
      </c>
      <c r="C582">
        <f t="shared" si="1663"/>
        <v>7</v>
      </c>
      <c r="D582">
        <f t="shared" si="1663"/>
        <v>2013</v>
      </c>
      <c r="E582">
        <f t="shared" si="1663"/>
        <v>12</v>
      </c>
      <c r="F582">
        <f t="shared" si="1663"/>
        <v>4</v>
      </c>
      <c r="G582">
        <f t="shared" si="1549"/>
        <v>0.12222152900771403</v>
      </c>
      <c r="H582">
        <f t="shared" ref="H582:J582" si="1664">H288</f>
        <v>20</v>
      </c>
      <c r="I582">
        <f t="shared" si="1664"/>
        <v>45</v>
      </c>
      <c r="J582">
        <f t="shared" si="1664"/>
        <v>20.75</v>
      </c>
      <c r="L582">
        <f t="shared" ref="L582:M582" si="1665">L288</f>
        <v>20</v>
      </c>
      <c r="M582">
        <f t="shared" si="1665"/>
        <v>-13</v>
      </c>
      <c r="N582">
        <f t="shared" si="1552"/>
        <v>2456631.072916667</v>
      </c>
      <c r="O582">
        <f t="shared" si="1553"/>
        <v>7.9272234243593946E-4</v>
      </c>
      <c r="P582">
        <f t="shared" si="1554"/>
        <v>2456631.0737093892</v>
      </c>
      <c r="Q582">
        <f t="shared" si="1555"/>
        <v>0.13924910908663093</v>
      </c>
      <c r="R582">
        <f t="shared" si="1556"/>
        <v>239.82880355094562</v>
      </c>
      <c r="S582">
        <f t="shared" si="1557"/>
        <v>344.46858041571977</v>
      </c>
      <c r="T582">
        <f t="shared" si="1558"/>
        <v>4.1858022630826692</v>
      </c>
      <c r="U582">
        <f t="shared" si="1559"/>
        <v>6.0121108979251678</v>
      </c>
      <c r="V582">
        <f t="shared" si="1560"/>
        <v>215.71344965296544</v>
      </c>
      <c r="W582">
        <f t="shared" si="1561"/>
        <v>3.7649099372792665</v>
      </c>
      <c r="X582">
        <f t="shared" si="1562"/>
        <v>253.54100968360126</v>
      </c>
      <c r="Y582">
        <f t="shared" si="1563"/>
        <v>4.4251254078096682</v>
      </c>
      <c r="Z582">
        <f t="shared" si="1564"/>
        <v>330.36164046508202</v>
      </c>
      <c r="AA582">
        <f t="shared" si="1565"/>
        <v>5.765898348405412</v>
      </c>
      <c r="AB582">
        <f t="shared" si="1566"/>
        <v>-6062.2396028062831</v>
      </c>
      <c r="AC582">
        <f t="shared" si="1567"/>
        <v>-115.06394615472095</v>
      </c>
      <c r="AD582">
        <f t="shared" si="1568"/>
        <v>-1704.7787309077248</v>
      </c>
      <c r="AE582">
        <f t="shared" si="1569"/>
        <v>316.97535541673375</v>
      </c>
      <c r="AF582">
        <f t="shared" si="1570"/>
        <v>-293.82975642989146</v>
      </c>
      <c r="AG582">
        <f t="shared" si="1571"/>
        <v>-892.69436917034523</v>
      </c>
      <c r="AH582">
        <f t="shared" si="1572"/>
        <v>-8751.6310500522322</v>
      </c>
      <c r="AI582">
        <f t="shared" si="1573"/>
        <v>-2.4310086250145089</v>
      </c>
      <c r="AJ582">
        <f t="shared" si="1574"/>
        <v>237.39779492593112</v>
      </c>
      <c r="AK582">
        <f t="shared" si="1575"/>
        <v>4.1433731584317863</v>
      </c>
      <c r="AL582">
        <f t="shared" si="1576"/>
        <v>237</v>
      </c>
      <c r="AM582">
        <f t="shared" si="1577"/>
        <v>23</v>
      </c>
      <c r="AN582">
        <f t="shared" si="1578"/>
        <v>52</v>
      </c>
      <c r="AP582">
        <f t="shared" si="1579"/>
        <v>1.8010952175852575</v>
      </c>
      <c r="AQ582">
        <f t="shared" si="1580"/>
        <v>3.1435041688786414E-2</v>
      </c>
      <c r="AR582" t="str">
        <f t="shared" si="1581"/>
        <v>POSITIF</v>
      </c>
      <c r="AS582">
        <f t="shared" si="1582"/>
        <v>1</v>
      </c>
      <c r="AT582">
        <f t="shared" si="1583"/>
        <v>48</v>
      </c>
      <c r="AU582">
        <f t="shared" si="1584"/>
        <v>3</v>
      </c>
      <c r="AV582">
        <f t="shared" si="1585"/>
        <v>1.0200157281169764</v>
      </c>
      <c r="AW582" s="4">
        <f t="shared" si="1586"/>
        <v>4.2500655338207349E-2</v>
      </c>
      <c r="AX582">
        <f t="shared" si="1587"/>
        <v>1.7802632877768537E-2</v>
      </c>
      <c r="AY582">
        <f t="shared" si="1588"/>
        <v>0.27793355422835991</v>
      </c>
      <c r="AZ582" s="4">
        <f t="shared" si="1589"/>
        <v>1.1580564759514996E-2</v>
      </c>
      <c r="BA582">
        <f t="shared" si="1590"/>
        <v>358280.53955914883</v>
      </c>
      <c r="BB582" t="s">
        <v>191</v>
      </c>
      <c r="BC582">
        <f t="shared" si="1591"/>
        <v>1.6702751537418362E-2</v>
      </c>
      <c r="BD582">
        <f t="shared" si="1592"/>
        <v>215.71776894285162</v>
      </c>
      <c r="BE582">
        <f t="shared" si="1593"/>
        <v>23.437480290913086</v>
      </c>
      <c r="BF582">
        <f t="shared" si="1594"/>
        <v>-2.2078872651669153E-3</v>
      </c>
      <c r="BG582">
        <f t="shared" si="1595"/>
        <v>23.435272403647918</v>
      </c>
      <c r="BH582" s="19">
        <f t="shared" si="1596"/>
        <v>0.13924910908663093</v>
      </c>
      <c r="BI582">
        <f t="shared" si="1597"/>
        <v>18.652491808853423</v>
      </c>
      <c r="BJ582">
        <f t="shared" si="1598"/>
        <v>2.0734918088534222</v>
      </c>
      <c r="BK582">
        <f t="shared" si="1599"/>
        <v>150.78329240367938</v>
      </c>
      <c r="BL582">
        <f t="shared" si="1600"/>
        <v>2.6316649094415601</v>
      </c>
      <c r="BM582">
        <f t="shared" si="1601"/>
        <v>240.31908472912193</v>
      </c>
      <c r="BN582">
        <f t="shared" si="1602"/>
        <v>16.021272315274796</v>
      </c>
      <c r="BO582">
        <f t="shared" si="1603"/>
        <v>16</v>
      </c>
      <c r="BP582">
        <f t="shared" si="1604"/>
        <v>1</v>
      </c>
      <c r="BQ582">
        <f t="shared" si="1605"/>
        <v>16</v>
      </c>
      <c r="BR582">
        <f t="shared" si="1606"/>
        <v>-17.820931344707624</v>
      </c>
      <c r="BS582" t="str">
        <f t="shared" si="1607"/>
        <v>NEGATIF</v>
      </c>
      <c r="BT582">
        <f t="shared" si="1543"/>
        <v>-0.31103392773700861</v>
      </c>
      <c r="BU582">
        <f t="shared" si="1544"/>
        <v>17</v>
      </c>
      <c r="BV582">
        <f t="shared" si="1545"/>
        <v>-2090</v>
      </c>
      <c r="BW582">
        <f t="shared" si="1546"/>
        <v>44</v>
      </c>
      <c r="BX582" t="str">
        <f t="shared" si="1547"/>
        <v>NEGATIF</v>
      </c>
      <c r="BY582">
        <f t="shared" si="1608"/>
        <v>66.458093225645939</v>
      </c>
      <c r="BZ582">
        <f t="shared" si="1609"/>
        <v>246.45809322564594</v>
      </c>
      <c r="CA582">
        <f t="shared" si="1610"/>
        <v>-59.543634098103489</v>
      </c>
      <c r="CB582" t="str">
        <f t="shared" si="1611"/>
        <v>NEGATIF</v>
      </c>
      <c r="CC582">
        <f t="shared" si="1612"/>
        <v>59</v>
      </c>
      <c r="CD582">
        <f t="shared" si="1613"/>
        <v>32</v>
      </c>
      <c r="CE582">
        <f t="shared" si="1614"/>
        <v>37</v>
      </c>
      <c r="CG582">
        <f t="shared" si="1615"/>
        <v>4.1943592839024024</v>
      </c>
      <c r="CH582">
        <f t="shared" si="1616"/>
        <v>0.40902266454542174</v>
      </c>
      <c r="CI582">
        <f t="shared" si="1617"/>
        <v>0.4090611994477118</v>
      </c>
    </row>
    <row r="583" spans="1:87">
      <c r="A583">
        <f t="shared" ref="A583:F583" si="1666">A289</f>
        <v>7.0027777777777782</v>
      </c>
      <c r="B583">
        <f t="shared" si="1666"/>
        <v>111.315</v>
      </c>
      <c r="C583">
        <f t="shared" si="1666"/>
        <v>7</v>
      </c>
      <c r="D583">
        <f t="shared" si="1666"/>
        <v>2013</v>
      </c>
      <c r="E583">
        <f t="shared" si="1666"/>
        <v>12</v>
      </c>
      <c r="F583">
        <f t="shared" si="1666"/>
        <v>4</v>
      </c>
      <c r="G583">
        <f t="shared" si="1549"/>
        <v>0.12222152900771403</v>
      </c>
      <c r="H583">
        <f t="shared" ref="H583:J583" si="1667">H289</f>
        <v>21</v>
      </c>
      <c r="I583">
        <f t="shared" si="1667"/>
        <v>0</v>
      </c>
      <c r="J583">
        <f t="shared" si="1667"/>
        <v>21</v>
      </c>
      <c r="L583">
        <f t="shared" ref="L583:M583" si="1668">L289</f>
        <v>20</v>
      </c>
      <c r="M583">
        <f t="shared" si="1668"/>
        <v>-13</v>
      </c>
      <c r="N583">
        <f t="shared" si="1552"/>
        <v>2456631.0833333335</v>
      </c>
      <c r="O583">
        <f t="shared" si="1553"/>
        <v>7.9272234243593946E-4</v>
      </c>
      <c r="P583">
        <f t="shared" si="1554"/>
        <v>2456631.0841260557</v>
      </c>
      <c r="Q583">
        <f t="shared" si="1555"/>
        <v>0.13924939427941702</v>
      </c>
      <c r="R583">
        <f t="shared" si="1556"/>
        <v>239.82880355094562</v>
      </c>
      <c r="S583">
        <f t="shared" si="1557"/>
        <v>344.60467408498516</v>
      </c>
      <c r="T583">
        <f t="shared" si="1558"/>
        <v>4.1858022630826692</v>
      </c>
      <c r="U583">
        <f t="shared" si="1559"/>
        <v>6.014486180544969</v>
      </c>
      <c r="V583">
        <f t="shared" si="1560"/>
        <v>215.71289804961981</v>
      </c>
      <c r="W583">
        <f t="shared" si="1561"/>
        <v>3.76490030998472</v>
      </c>
      <c r="X583">
        <f t="shared" si="1562"/>
        <v>253.5512768432136</v>
      </c>
      <c r="Y583">
        <f t="shared" si="1563"/>
        <v>4.4253046035497317</v>
      </c>
      <c r="Z583">
        <f t="shared" si="1564"/>
        <v>330.37190713444761</v>
      </c>
      <c r="AA583">
        <f t="shared" si="1565"/>
        <v>5.7660775355890559</v>
      </c>
      <c r="AB583">
        <f t="shared" si="1566"/>
        <v>-6751.2293752454898</v>
      </c>
      <c r="AC583">
        <f t="shared" si="1567"/>
        <v>-115.55931474228319</v>
      </c>
      <c r="AD583">
        <f t="shared" si="1568"/>
        <v>-1670.6140208849667</v>
      </c>
      <c r="AE583">
        <f t="shared" si="1569"/>
        <v>322.99540361338683</v>
      </c>
      <c r="AF583">
        <f t="shared" si="1570"/>
        <v>-294.91612732880503</v>
      </c>
      <c r="AG583">
        <f t="shared" si="1571"/>
        <v>-905.21828488079564</v>
      </c>
      <c r="AH583">
        <f t="shared" si="1572"/>
        <v>-9414.5417194689526</v>
      </c>
      <c r="AI583">
        <f t="shared" si="1573"/>
        <v>-2.6151504776302645</v>
      </c>
      <c r="AJ583">
        <f t="shared" si="1574"/>
        <v>237.21365307331536</v>
      </c>
      <c r="AK583">
        <f t="shared" si="1575"/>
        <v>4.140159276812919</v>
      </c>
      <c r="AL583">
        <f t="shared" si="1576"/>
        <v>237</v>
      </c>
      <c r="AM583">
        <f t="shared" si="1577"/>
        <v>12</v>
      </c>
      <c r="AN583">
        <f t="shared" si="1578"/>
        <v>49</v>
      </c>
      <c r="AP583">
        <f t="shared" si="1579"/>
        <v>1.7846466564668744</v>
      </c>
      <c r="AQ583">
        <f t="shared" si="1580"/>
        <v>3.1147960140055112E-2</v>
      </c>
      <c r="AR583" t="str">
        <f t="shared" si="1581"/>
        <v>POSITIF</v>
      </c>
      <c r="AS583">
        <f t="shared" si="1582"/>
        <v>1</v>
      </c>
      <c r="AT583">
        <f t="shared" si="1583"/>
        <v>47</v>
      </c>
      <c r="AU583">
        <f t="shared" si="1584"/>
        <v>4</v>
      </c>
      <c r="AV583">
        <f t="shared" si="1585"/>
        <v>1.0200499112282895</v>
      </c>
      <c r="AW583" s="4">
        <f t="shared" si="1586"/>
        <v>4.2502079634512059E-2</v>
      </c>
      <c r="AX583">
        <f t="shared" si="1587"/>
        <v>1.7803229485609529E-2</v>
      </c>
      <c r="AY583">
        <f t="shared" si="1588"/>
        <v>0.27794286752041369</v>
      </c>
      <c r="AZ583" s="4">
        <f t="shared" si="1589"/>
        <v>1.1580952813350571E-2</v>
      </c>
      <c r="BA583">
        <f t="shared" si="1590"/>
        <v>358268.5344116193</v>
      </c>
      <c r="BB583" t="s">
        <v>191</v>
      </c>
      <c r="BC583">
        <f t="shared" si="1591"/>
        <v>1.6702751525440266E-2</v>
      </c>
      <c r="BD583">
        <f t="shared" si="1592"/>
        <v>215.71721734114297</v>
      </c>
      <c r="BE583">
        <f t="shared" si="1593"/>
        <v>23.437480287204394</v>
      </c>
      <c r="BF583">
        <f t="shared" si="1594"/>
        <v>-2.2079324556955097E-3</v>
      </c>
      <c r="BG583">
        <f t="shared" si="1595"/>
        <v>23.435272354748697</v>
      </c>
      <c r="BH583" s="19">
        <f t="shared" si="1596"/>
        <v>0.13924939427941702</v>
      </c>
      <c r="BI583">
        <f t="shared" si="1597"/>
        <v>18.903176286925252</v>
      </c>
      <c r="BJ583">
        <f t="shared" si="1598"/>
        <v>2.3241762869252511</v>
      </c>
      <c r="BK583">
        <f t="shared" si="1599"/>
        <v>154.70882751498442</v>
      </c>
      <c r="BL583">
        <f t="shared" si="1600"/>
        <v>2.7001784220364753</v>
      </c>
      <c r="BM583">
        <f t="shared" si="1601"/>
        <v>240.15381678889435</v>
      </c>
      <c r="BN583">
        <f t="shared" si="1602"/>
        <v>16.010254452592957</v>
      </c>
      <c r="BO583">
        <f t="shared" si="1603"/>
        <v>16</v>
      </c>
      <c r="BP583">
        <f t="shared" si="1604"/>
        <v>0</v>
      </c>
      <c r="BQ583">
        <f t="shared" si="1605"/>
        <v>36</v>
      </c>
      <c r="BR583">
        <f t="shared" si="1606"/>
        <v>-17.795426567685972</v>
      </c>
      <c r="BS583" t="str">
        <f t="shared" si="1607"/>
        <v>NEGATIF</v>
      </c>
      <c r="BT583">
        <f>RADIANS(BR583)</f>
        <v>-0.31058878540299378</v>
      </c>
      <c r="BU583">
        <f t="shared" si="1544"/>
        <v>17</v>
      </c>
      <c r="BV583">
        <f t="shared" si="1545"/>
        <v>-2088</v>
      </c>
      <c r="BW583">
        <f t="shared" si="1546"/>
        <v>16</v>
      </c>
      <c r="BX583" t="str">
        <f t="shared" si="1547"/>
        <v>NEGATIF</v>
      </c>
      <c r="BY583">
        <f t="shared" si="1608"/>
        <v>64.001893397424652</v>
      </c>
      <c r="BZ583">
        <f t="shared" si="1609"/>
        <v>244.00189339742465</v>
      </c>
      <c r="CA583">
        <f t="shared" si="1610"/>
        <v>-63.091021582024709</v>
      </c>
      <c r="CB583" t="str">
        <f t="shared" si="1611"/>
        <v>NEGATIF</v>
      </c>
      <c r="CC583">
        <f t="shared" si="1612"/>
        <v>63</v>
      </c>
      <c r="CD583">
        <f t="shared" si="1613"/>
        <v>5</v>
      </c>
      <c r="CE583">
        <f t="shared" si="1614"/>
        <v>27</v>
      </c>
      <c r="CG583">
        <f t="shared" si="1615"/>
        <v>4.1914748141974423</v>
      </c>
      <c r="CH583">
        <f t="shared" si="1616"/>
        <v>0.40902266369196932</v>
      </c>
      <c r="CI583">
        <f t="shared" si="1617"/>
        <v>0.40906119938298291</v>
      </c>
    </row>
    <row r="584" spans="1:87">
      <c r="A584">
        <f t="shared" ref="A584:F584" si="1669">A290</f>
        <v>7.0027777777777782</v>
      </c>
      <c r="B584">
        <f t="shared" si="1669"/>
        <v>111.315</v>
      </c>
      <c r="C584">
        <f t="shared" si="1669"/>
        <v>7</v>
      </c>
      <c r="D584">
        <f t="shared" si="1669"/>
        <v>2013</v>
      </c>
      <c r="E584">
        <f t="shared" si="1669"/>
        <v>12</v>
      </c>
      <c r="F584">
        <f t="shared" si="1669"/>
        <v>4</v>
      </c>
      <c r="G584">
        <f t="shared" si="1549"/>
        <v>0.12222152900771403</v>
      </c>
      <c r="H584">
        <f t="shared" ref="H584:J584" si="1670">H290</f>
        <v>21</v>
      </c>
      <c r="I584">
        <f t="shared" si="1670"/>
        <v>15</v>
      </c>
      <c r="J584">
        <f t="shared" si="1670"/>
        <v>21.25</v>
      </c>
      <c r="L584">
        <f t="shared" ref="L584:M584" si="1671">L290</f>
        <v>20</v>
      </c>
      <c r="M584">
        <f t="shared" si="1671"/>
        <v>-13</v>
      </c>
      <c r="N584">
        <f t="shared" si="1552"/>
        <v>2456631.09375</v>
      </c>
      <c r="O584">
        <f t="shared" si="1553"/>
        <v>7.9272234243593946E-4</v>
      </c>
      <c r="P584">
        <f t="shared" si="1554"/>
        <v>2456631.0945427222</v>
      </c>
      <c r="Q584">
        <f t="shared" si="1555"/>
        <v>0.1392496794722031</v>
      </c>
      <c r="R584">
        <f t="shared" si="1556"/>
        <v>239.82880355094562</v>
      </c>
      <c r="S584">
        <f t="shared" si="1557"/>
        <v>344.740767754236</v>
      </c>
      <c r="T584">
        <f t="shared" si="1558"/>
        <v>4.1858022630826692</v>
      </c>
      <c r="U584">
        <f t="shared" si="1559"/>
        <v>6.0168614631645161</v>
      </c>
      <c r="V584">
        <f t="shared" si="1560"/>
        <v>215.71234644627413</v>
      </c>
      <c r="W584">
        <f t="shared" si="1561"/>
        <v>3.7648906826901731</v>
      </c>
      <c r="X584">
        <f t="shared" si="1562"/>
        <v>253.56154400282594</v>
      </c>
      <c r="Y584">
        <f t="shared" si="1563"/>
        <v>4.4254837992897951</v>
      </c>
      <c r="Z584">
        <f t="shared" si="1564"/>
        <v>330.3821738038132</v>
      </c>
      <c r="AA584">
        <f t="shared" si="1565"/>
        <v>5.7662567227726989</v>
      </c>
      <c r="AB584">
        <f t="shared" si="1566"/>
        <v>-6699.3657252643989</v>
      </c>
      <c r="AC584">
        <f t="shared" si="1567"/>
        <v>-116.04250180178599</v>
      </c>
      <c r="AD584">
        <f t="shared" si="1568"/>
        <v>-1635.744907402956</v>
      </c>
      <c r="AE584">
        <f t="shared" si="1569"/>
        <v>328.98140694010596</v>
      </c>
      <c r="AF584">
        <f t="shared" si="1570"/>
        <v>-296.0028210505115</v>
      </c>
      <c r="AG584">
        <f t="shared" si="1571"/>
        <v>-917.73572808627205</v>
      </c>
      <c r="AH584">
        <f t="shared" si="1572"/>
        <v>-9335.9102766658179</v>
      </c>
      <c r="AI584">
        <f t="shared" si="1573"/>
        <v>-2.5933084101849495</v>
      </c>
      <c r="AJ584">
        <f t="shared" si="1574"/>
        <v>237.23549514076066</v>
      </c>
      <c r="AK584">
        <f t="shared" si="1575"/>
        <v>4.1405404928052825</v>
      </c>
      <c r="AL584">
        <f t="shared" si="1576"/>
        <v>237</v>
      </c>
      <c r="AM584">
        <f t="shared" si="1577"/>
        <v>14</v>
      </c>
      <c r="AN584">
        <f t="shared" si="1578"/>
        <v>7</v>
      </c>
      <c r="AP584">
        <f t="shared" si="1579"/>
        <v>1.779868334117481</v>
      </c>
      <c r="AQ584">
        <f t="shared" si="1580"/>
        <v>3.1064562682336566E-2</v>
      </c>
      <c r="AR584" t="str">
        <f t="shared" si="1581"/>
        <v>POSITIF</v>
      </c>
      <c r="AS584">
        <f t="shared" si="1582"/>
        <v>1</v>
      </c>
      <c r="AT584">
        <f t="shared" si="1583"/>
        <v>46</v>
      </c>
      <c r="AU584">
        <f t="shared" si="1584"/>
        <v>47</v>
      </c>
      <c r="AV584">
        <f t="shared" si="1585"/>
        <v>1.0200836855397466</v>
      </c>
      <c r="AW584" s="4">
        <f t="shared" si="1586"/>
        <v>4.2503486897489444E-2</v>
      </c>
      <c r="AX584">
        <f t="shared" si="1587"/>
        <v>1.780381895854705E-2</v>
      </c>
      <c r="AY584">
        <f t="shared" si="1588"/>
        <v>0.27795206943362061</v>
      </c>
      <c r="AZ584" s="4">
        <f t="shared" si="1589"/>
        <v>1.1581336226400859E-2</v>
      </c>
      <c r="BA584">
        <f t="shared" si="1590"/>
        <v>358256.67362531723</v>
      </c>
      <c r="BB584" t="s">
        <v>191</v>
      </c>
      <c r="BC584">
        <f t="shared" si="1591"/>
        <v>1.6702751513462167E-2</v>
      </c>
      <c r="BD584">
        <f t="shared" si="1592"/>
        <v>215.71666573943432</v>
      </c>
      <c r="BE584">
        <f t="shared" si="1593"/>
        <v>23.437480283495699</v>
      </c>
      <c r="BF584">
        <f t="shared" si="1594"/>
        <v>-2.2079776289559115E-3</v>
      </c>
      <c r="BG584">
        <f t="shared" si="1595"/>
        <v>23.435272305866743</v>
      </c>
      <c r="BH584" s="19">
        <f t="shared" si="1596"/>
        <v>0.1392496794722031</v>
      </c>
      <c r="BI584">
        <f t="shared" si="1597"/>
        <v>19.153860765012602</v>
      </c>
      <c r="BJ584">
        <f t="shared" si="1598"/>
        <v>2.5748607650126019</v>
      </c>
      <c r="BK584">
        <f t="shared" si="1599"/>
        <v>158.44949315719558</v>
      </c>
      <c r="BL584">
        <f t="shared" si="1600"/>
        <v>2.7654653537092879</v>
      </c>
      <c r="BM584">
        <f t="shared" si="1601"/>
        <v>240.17341831799348</v>
      </c>
      <c r="BN584">
        <f t="shared" si="1602"/>
        <v>16.011561221199564</v>
      </c>
      <c r="BO584">
        <f t="shared" si="1603"/>
        <v>16</v>
      </c>
      <c r="BP584">
        <f t="shared" si="1604"/>
        <v>0</v>
      </c>
      <c r="BQ584">
        <f t="shared" si="1605"/>
        <v>41</v>
      </c>
      <c r="BR584">
        <f t="shared" si="1606"/>
        <v>-17.805017750778557</v>
      </c>
      <c r="BS584" t="str">
        <f t="shared" si="1607"/>
        <v>NEGATIF</v>
      </c>
      <c r="BT584">
        <f t="shared" ref="BT584:BT598" si="1672">RADIANS(BR584)</f>
        <v>-0.310756183127121</v>
      </c>
      <c r="BU584">
        <f t="shared" si="1544"/>
        <v>17</v>
      </c>
      <c r="BV584">
        <f t="shared" si="1545"/>
        <v>-2089</v>
      </c>
      <c r="BW584">
        <f t="shared" si="1546"/>
        <v>41</v>
      </c>
      <c r="BX584" t="str">
        <f t="shared" si="1547"/>
        <v>NEGATIF</v>
      </c>
      <c r="BY584">
        <f t="shared" si="1608"/>
        <v>60.790246721122827</v>
      </c>
      <c r="BZ584">
        <f t="shared" si="1609"/>
        <v>240.79024672112283</v>
      </c>
      <c r="CA584">
        <f t="shared" si="1610"/>
        <v>-66.379419702328306</v>
      </c>
      <c r="CB584" t="str">
        <f t="shared" si="1611"/>
        <v>NEGATIF</v>
      </c>
      <c r="CC584">
        <f t="shared" si="1612"/>
        <v>66</v>
      </c>
      <c r="CD584">
        <f t="shared" si="1613"/>
        <v>22</v>
      </c>
      <c r="CE584">
        <f t="shared" si="1614"/>
        <v>45</v>
      </c>
      <c r="CG584">
        <f t="shared" si="1615"/>
        <v>4.1918169254186477</v>
      </c>
      <c r="CH584">
        <f t="shared" si="1616"/>
        <v>0.40902266283881827</v>
      </c>
      <c r="CI584">
        <f t="shared" si="1617"/>
        <v>0.40906119931825397</v>
      </c>
    </row>
    <row r="585" spans="1:87">
      <c r="A585">
        <f t="shared" ref="A585:F585" si="1673">A291</f>
        <v>7.0027777777777782</v>
      </c>
      <c r="B585">
        <f t="shared" si="1673"/>
        <v>111.315</v>
      </c>
      <c r="C585">
        <f t="shared" si="1673"/>
        <v>7</v>
      </c>
      <c r="D585">
        <f t="shared" si="1673"/>
        <v>2013</v>
      </c>
      <c r="E585">
        <f t="shared" si="1673"/>
        <v>12</v>
      </c>
      <c r="F585">
        <f t="shared" si="1673"/>
        <v>4</v>
      </c>
      <c r="G585">
        <f t="shared" si="1549"/>
        <v>0.12222152900771403</v>
      </c>
      <c r="H585">
        <f t="shared" ref="H585:J585" si="1674">H291</f>
        <v>21</v>
      </c>
      <c r="I585">
        <f t="shared" si="1674"/>
        <v>30</v>
      </c>
      <c r="J585">
        <f t="shared" si="1674"/>
        <v>21.5</v>
      </c>
      <c r="L585">
        <f t="shared" ref="L585:M585" si="1675">L291</f>
        <v>20</v>
      </c>
      <c r="M585">
        <f t="shared" si="1675"/>
        <v>-13</v>
      </c>
      <c r="N585">
        <f t="shared" si="1552"/>
        <v>2456631.104166667</v>
      </c>
      <c r="O585">
        <f t="shared" si="1553"/>
        <v>7.9272234243593946E-4</v>
      </c>
      <c r="P585">
        <f t="shared" si="1554"/>
        <v>2456631.1049593892</v>
      </c>
      <c r="Q585">
        <f t="shared" si="1555"/>
        <v>0.13924996466500192</v>
      </c>
      <c r="R585">
        <f t="shared" si="1556"/>
        <v>239.82880355094562</v>
      </c>
      <c r="S585">
        <f t="shared" si="1557"/>
        <v>344.8768614295841</v>
      </c>
      <c r="T585">
        <f t="shared" si="1558"/>
        <v>4.1858022630826692</v>
      </c>
      <c r="U585">
        <f t="shared" si="1559"/>
        <v>6.0192367458904803</v>
      </c>
      <c r="V585">
        <f t="shared" si="1560"/>
        <v>215.71179484290383</v>
      </c>
      <c r="W585">
        <f t="shared" si="1561"/>
        <v>3.7648810553951959</v>
      </c>
      <c r="X585">
        <f t="shared" si="1562"/>
        <v>253.57181116289667</v>
      </c>
      <c r="Y585">
        <f t="shared" si="1563"/>
        <v>4.4256629950378583</v>
      </c>
      <c r="Z585">
        <f t="shared" si="1564"/>
        <v>330.39244047363718</v>
      </c>
      <c r="AA585">
        <f t="shared" si="1565"/>
        <v>5.7664359099643425</v>
      </c>
      <c r="AB585">
        <f t="shared" si="1566"/>
        <v>-6647.468455049051</v>
      </c>
      <c r="AC585">
        <f t="shared" si="1567"/>
        <v>-116.51345641947471</v>
      </c>
      <c r="AD585">
        <f t="shared" si="1568"/>
        <v>-1600.1860911922709</v>
      </c>
      <c r="AE585">
        <f t="shared" si="1569"/>
        <v>334.93273471567733</v>
      </c>
      <c r="AF585">
        <f t="shared" si="1570"/>
        <v>-297.0898094175256</v>
      </c>
      <c r="AG585">
        <f t="shared" si="1571"/>
        <v>-930.24660424923081</v>
      </c>
      <c r="AH585">
        <f t="shared" si="1572"/>
        <v>-9256.5716816118766</v>
      </c>
      <c r="AI585">
        <f t="shared" si="1573"/>
        <v>-2.5712699115588546</v>
      </c>
      <c r="AJ585">
        <f t="shared" si="1574"/>
        <v>237.25753363938676</v>
      </c>
      <c r="AK585">
        <f t="shared" si="1575"/>
        <v>4.1409251371685034</v>
      </c>
      <c r="AL585">
        <f t="shared" si="1576"/>
        <v>237</v>
      </c>
      <c r="AM585">
        <f t="shared" si="1577"/>
        <v>15</v>
      </c>
      <c r="AN585">
        <f t="shared" si="1578"/>
        <v>27</v>
      </c>
      <c r="AP585">
        <f t="shared" si="1579"/>
        <v>1.7750694492848387</v>
      </c>
      <c r="AQ585">
        <f t="shared" si="1580"/>
        <v>3.0980806341582939E-2</v>
      </c>
      <c r="AR585" t="str">
        <f t="shared" si="1581"/>
        <v>POSITIF</v>
      </c>
      <c r="AS585">
        <f t="shared" si="1582"/>
        <v>1</v>
      </c>
      <c r="AT585">
        <f t="shared" si="1583"/>
        <v>46</v>
      </c>
      <c r="AU585">
        <f t="shared" si="1584"/>
        <v>30</v>
      </c>
      <c r="AV585">
        <f t="shared" si="1585"/>
        <v>1.0201170507530486</v>
      </c>
      <c r="AW585" s="4">
        <f t="shared" si="1586"/>
        <v>4.2504877114710356E-2</v>
      </c>
      <c r="AX585">
        <f t="shared" si="1587"/>
        <v>1.7804401291374797E-2</v>
      </c>
      <c r="AY585">
        <f t="shared" si="1588"/>
        <v>0.27796115988671111</v>
      </c>
      <c r="AZ585" s="4">
        <f t="shared" si="1589"/>
        <v>1.1581714995279629E-2</v>
      </c>
      <c r="BA585">
        <f t="shared" si="1590"/>
        <v>358244.95727638906</v>
      </c>
      <c r="BB585" t="s">
        <v>191</v>
      </c>
      <c r="BC585">
        <f t="shared" si="1591"/>
        <v>1.6702751501484071E-2</v>
      </c>
      <c r="BD585">
        <f t="shared" si="1592"/>
        <v>215.71611413770106</v>
      </c>
      <c r="BE585">
        <f t="shared" si="1593"/>
        <v>23.437480279787003</v>
      </c>
      <c r="BF585">
        <f t="shared" si="1594"/>
        <v>-2.2080227849461775E-3</v>
      </c>
      <c r="BG585">
        <f t="shared" si="1595"/>
        <v>23.435272257002058</v>
      </c>
      <c r="BH585" s="19">
        <f t="shared" si="1596"/>
        <v>0.13924996466500192</v>
      </c>
      <c r="BI585">
        <f t="shared" si="1597"/>
        <v>19.404545254275824</v>
      </c>
      <c r="BJ585">
        <f t="shared" si="1598"/>
        <v>2.8255452542758235</v>
      </c>
      <c r="BK585">
        <f t="shared" si="1599"/>
        <v>162.18998219480224</v>
      </c>
      <c r="BL585">
        <f t="shared" si="1600"/>
        <v>2.8307492030502783</v>
      </c>
      <c r="BM585">
        <f t="shared" si="1601"/>
        <v>240.19319661933514</v>
      </c>
      <c r="BN585">
        <f t="shared" si="1602"/>
        <v>16.012879774622341</v>
      </c>
      <c r="BO585">
        <f t="shared" si="1603"/>
        <v>16</v>
      </c>
      <c r="BP585">
        <f t="shared" si="1604"/>
        <v>0</v>
      </c>
      <c r="BQ585">
        <f t="shared" si="1605"/>
        <v>46</v>
      </c>
      <c r="BR585">
        <f t="shared" si="1606"/>
        <v>-17.814670815231096</v>
      </c>
      <c r="BS585" t="str">
        <f t="shared" si="1607"/>
        <v>NEGATIF</v>
      </c>
      <c r="BT585">
        <f t="shared" si="1672"/>
        <v>-0.31092466088472503</v>
      </c>
      <c r="BU585">
        <f t="shared" si="1544"/>
        <v>17</v>
      </c>
      <c r="BV585">
        <f t="shared" si="1545"/>
        <v>-2089</v>
      </c>
      <c r="BW585">
        <f t="shared" si="1546"/>
        <v>7</v>
      </c>
      <c r="BX585" t="str">
        <f t="shared" si="1547"/>
        <v>NEGATIF</v>
      </c>
      <c r="BY585">
        <f t="shared" si="1608"/>
        <v>56.444024501582007</v>
      </c>
      <c r="BZ585">
        <f t="shared" si="1609"/>
        <v>236.44402450158202</v>
      </c>
      <c r="CA585">
        <f t="shared" si="1610"/>
        <v>-69.547554210031123</v>
      </c>
      <c r="CB585" t="str">
        <f t="shared" si="1611"/>
        <v>NEGATIF</v>
      </c>
      <c r="CC585">
        <f t="shared" si="1612"/>
        <v>69</v>
      </c>
      <c r="CD585">
        <f t="shared" si="1613"/>
        <v>32</v>
      </c>
      <c r="CE585">
        <f t="shared" si="1614"/>
        <v>51</v>
      </c>
      <c r="CG585">
        <f t="shared" si="1615"/>
        <v>4.1921621218975114</v>
      </c>
      <c r="CH585">
        <f t="shared" si="1616"/>
        <v>0.40902266198596865</v>
      </c>
      <c r="CI585">
        <f t="shared" si="1617"/>
        <v>0.40906119925352502</v>
      </c>
    </row>
    <row r="586" spans="1:87">
      <c r="A586">
        <f t="shared" ref="A586:F586" si="1676">A292</f>
        <v>7.0027777777777782</v>
      </c>
      <c r="B586">
        <f t="shared" si="1676"/>
        <v>111.315</v>
      </c>
      <c r="C586">
        <f t="shared" si="1676"/>
        <v>7</v>
      </c>
      <c r="D586">
        <f t="shared" si="1676"/>
        <v>2013</v>
      </c>
      <c r="E586">
        <f t="shared" si="1676"/>
        <v>12</v>
      </c>
      <c r="F586">
        <f t="shared" si="1676"/>
        <v>4</v>
      </c>
      <c r="G586">
        <f t="shared" si="1549"/>
        <v>0.12222152900771403</v>
      </c>
      <c r="H586">
        <f t="shared" ref="H586:J586" si="1677">H292</f>
        <v>21</v>
      </c>
      <c r="I586">
        <f t="shared" si="1677"/>
        <v>45</v>
      </c>
      <c r="J586">
        <f t="shared" si="1677"/>
        <v>21.75</v>
      </c>
      <c r="L586">
        <f t="shared" ref="L586:M586" si="1678">L292</f>
        <v>20</v>
      </c>
      <c r="M586">
        <f t="shared" si="1678"/>
        <v>-13</v>
      </c>
      <c r="N586">
        <f t="shared" si="1552"/>
        <v>2456631.1145833335</v>
      </c>
      <c r="O586">
        <f t="shared" si="1553"/>
        <v>7.9272234243593946E-4</v>
      </c>
      <c r="P586">
        <f t="shared" si="1554"/>
        <v>2456631.1153760557</v>
      </c>
      <c r="Q586">
        <f t="shared" si="1555"/>
        <v>0.139250249857788</v>
      </c>
      <c r="R586">
        <f t="shared" si="1556"/>
        <v>239.82880355094562</v>
      </c>
      <c r="S586">
        <f t="shared" si="1557"/>
        <v>345.01295509884949</v>
      </c>
      <c r="T586">
        <f t="shared" si="1558"/>
        <v>4.1858022630826692</v>
      </c>
      <c r="U586">
        <f t="shared" si="1559"/>
        <v>6.0216120285102814</v>
      </c>
      <c r="V586">
        <f t="shared" si="1560"/>
        <v>215.7112432395582</v>
      </c>
      <c r="W586">
        <f t="shared" si="1561"/>
        <v>3.7648714281006499</v>
      </c>
      <c r="X586">
        <f t="shared" si="1562"/>
        <v>253.58207832250901</v>
      </c>
      <c r="Y586">
        <f t="shared" si="1563"/>
        <v>4.4258421907779217</v>
      </c>
      <c r="Z586">
        <f t="shared" si="1564"/>
        <v>330.40270714300368</v>
      </c>
      <c r="AA586">
        <f t="shared" si="1565"/>
        <v>5.7666150971480015</v>
      </c>
      <c r="AB586">
        <f t="shared" si="1566"/>
        <v>-6595.5378620466563</v>
      </c>
      <c r="AC586">
        <f t="shared" si="1567"/>
        <v>-116.97212890825668</v>
      </c>
      <c r="AD586">
        <f t="shared" si="1568"/>
        <v>-1563.9525685698445</v>
      </c>
      <c r="AE586">
        <f t="shared" si="1569"/>
        <v>340.84875911798173</v>
      </c>
      <c r="AF586">
        <f t="shared" si="1570"/>
        <v>-298.17706409860278</v>
      </c>
      <c r="AG586">
        <f t="shared" si="1571"/>
        <v>-942.75081719935463</v>
      </c>
      <c r="AH586">
        <f t="shared" si="1572"/>
        <v>-9176.5416817047317</v>
      </c>
      <c r="AI586">
        <f t="shared" si="1573"/>
        <v>-2.549039356029092</v>
      </c>
      <c r="AJ586">
        <f t="shared" si="1574"/>
        <v>237.27976419491654</v>
      </c>
      <c r="AK586">
        <f t="shared" si="1575"/>
        <v>4.1413131335570457</v>
      </c>
      <c r="AL586">
        <f t="shared" si="1576"/>
        <v>237</v>
      </c>
      <c r="AM586">
        <f t="shared" si="1577"/>
        <v>16</v>
      </c>
      <c r="AN586">
        <f t="shared" si="1578"/>
        <v>47</v>
      </c>
      <c r="AP586">
        <f t="shared" si="1579"/>
        <v>1.7925969446160652</v>
      </c>
      <c r="AQ586">
        <f t="shared" si="1580"/>
        <v>3.1286718844740775E-2</v>
      </c>
      <c r="AR586" t="str">
        <f t="shared" si="1581"/>
        <v>POSITIF</v>
      </c>
      <c r="AS586">
        <f t="shared" si="1582"/>
        <v>1</v>
      </c>
      <c r="AT586">
        <f t="shared" si="1583"/>
        <v>47</v>
      </c>
      <c r="AU586">
        <f t="shared" si="1584"/>
        <v>33</v>
      </c>
      <c r="AV586">
        <f t="shared" si="1585"/>
        <v>1.0201500065687579</v>
      </c>
      <c r="AW586" s="4">
        <f t="shared" si="1586"/>
        <v>4.2506250273698247E-2</v>
      </c>
      <c r="AX586">
        <f t="shared" si="1587"/>
        <v>1.7804976478866606E-2</v>
      </c>
      <c r="AY586">
        <f t="shared" si="1588"/>
        <v>0.27797013879810595</v>
      </c>
      <c r="AZ586" s="4">
        <f t="shared" si="1589"/>
        <v>1.1582089116587748E-2</v>
      </c>
      <c r="BA586">
        <f t="shared" si="1590"/>
        <v>358233.38544170425</v>
      </c>
      <c r="BB586" t="s">
        <v>191</v>
      </c>
      <c r="BC586">
        <f t="shared" si="1591"/>
        <v>1.6702751489505972E-2</v>
      </c>
      <c r="BD586">
        <f t="shared" si="1592"/>
        <v>215.7155625359924</v>
      </c>
      <c r="BE586">
        <f t="shared" si="1593"/>
        <v>23.437480276078308</v>
      </c>
      <c r="BF586">
        <f t="shared" si="1594"/>
        <v>-2.2080679236583154E-3</v>
      </c>
      <c r="BG586">
        <f t="shared" si="1595"/>
        <v>23.43527220815465</v>
      </c>
      <c r="BH586" s="19">
        <f t="shared" si="1596"/>
        <v>0.139250249857788</v>
      </c>
      <c r="BI586">
        <f t="shared" si="1597"/>
        <v>19.655229732347653</v>
      </c>
      <c r="BJ586">
        <f t="shared" si="1598"/>
        <v>3.0762297323476524</v>
      </c>
      <c r="BK586">
        <f t="shared" si="1599"/>
        <v>165.93029820500306</v>
      </c>
      <c r="BL586">
        <f t="shared" si="1600"/>
        <v>2.8960300324933401</v>
      </c>
      <c r="BM586">
        <f t="shared" si="1601"/>
        <v>240.21314778021173</v>
      </c>
      <c r="BN586">
        <f t="shared" si="1602"/>
        <v>16.014209852014115</v>
      </c>
      <c r="BO586">
        <f t="shared" si="1603"/>
        <v>16</v>
      </c>
      <c r="BP586">
        <f t="shared" si="1604"/>
        <v>0</v>
      </c>
      <c r="BQ586">
        <f t="shared" si="1605"/>
        <v>51</v>
      </c>
      <c r="BR586">
        <f t="shared" si="1606"/>
        <v>-17.802614921524526</v>
      </c>
      <c r="BS586" t="str">
        <f t="shared" si="1607"/>
        <v>NEGATIF</v>
      </c>
      <c r="BT586">
        <f t="shared" si="1672"/>
        <v>-0.31071424584527491</v>
      </c>
      <c r="BU586">
        <f t="shared" si="1544"/>
        <v>17</v>
      </c>
      <c r="BV586">
        <f t="shared" si="1545"/>
        <v>-2089</v>
      </c>
      <c r="BW586">
        <f t="shared" si="1546"/>
        <v>50</v>
      </c>
      <c r="BX586" t="str">
        <f t="shared" si="1547"/>
        <v>NEGATIF</v>
      </c>
      <c r="BY586">
        <f t="shared" si="1608"/>
        <v>50.491322982734978</v>
      </c>
      <c r="BZ586">
        <f t="shared" si="1609"/>
        <v>230.49132298273497</v>
      </c>
      <c r="CA586">
        <f t="shared" si="1610"/>
        <v>-72.542179276783216</v>
      </c>
      <c r="CB586" t="str">
        <f t="shared" si="1611"/>
        <v>NEGATIF</v>
      </c>
      <c r="CC586">
        <f t="shared" si="1612"/>
        <v>72</v>
      </c>
      <c r="CD586">
        <f t="shared" si="1613"/>
        <v>32</v>
      </c>
      <c r="CE586">
        <f t="shared" si="1614"/>
        <v>31</v>
      </c>
      <c r="CG586">
        <f t="shared" si="1615"/>
        <v>4.1925103353444024</v>
      </c>
      <c r="CH586">
        <f t="shared" si="1616"/>
        <v>0.40902266113342056</v>
      </c>
      <c r="CI586">
        <f t="shared" si="1617"/>
        <v>0.40906119918879608</v>
      </c>
    </row>
    <row r="587" spans="1:87">
      <c r="A587">
        <f t="shared" ref="A587:F587" si="1679">A293</f>
        <v>7.0027777777777782</v>
      </c>
      <c r="B587">
        <f t="shared" si="1679"/>
        <v>111.315</v>
      </c>
      <c r="C587">
        <f t="shared" si="1679"/>
        <v>7</v>
      </c>
      <c r="D587">
        <f t="shared" si="1679"/>
        <v>2013</v>
      </c>
      <c r="E587">
        <f t="shared" si="1679"/>
        <v>12</v>
      </c>
      <c r="F587">
        <f t="shared" si="1679"/>
        <v>4</v>
      </c>
      <c r="G587">
        <f t="shared" si="1549"/>
        <v>0.12222152900771403</v>
      </c>
      <c r="H587">
        <f>H293</f>
        <v>22</v>
      </c>
      <c r="I587">
        <f>I293</f>
        <v>0</v>
      </c>
      <c r="J587">
        <f>J293</f>
        <v>22</v>
      </c>
      <c r="L587">
        <f>L293</f>
        <v>20</v>
      </c>
      <c r="M587">
        <f>M293</f>
        <v>-13</v>
      </c>
      <c r="N587">
        <f t="shared" si="1552"/>
        <v>2456631.125</v>
      </c>
      <c r="O587">
        <f t="shared" si="1553"/>
        <v>7.9272234243593946E-4</v>
      </c>
      <c r="P587">
        <f t="shared" si="1554"/>
        <v>2456631.1257927222</v>
      </c>
      <c r="Q587">
        <f t="shared" si="1555"/>
        <v>0.13925053505057405</v>
      </c>
      <c r="R587">
        <f t="shared" si="1556"/>
        <v>239.82880355094562</v>
      </c>
      <c r="S587">
        <f t="shared" si="1557"/>
        <v>345.14904876808578</v>
      </c>
      <c r="T587">
        <f t="shared" si="1558"/>
        <v>4.1858022630826692</v>
      </c>
      <c r="U587">
        <f t="shared" si="1559"/>
        <v>6.0239873111295754</v>
      </c>
      <c r="V587">
        <f t="shared" si="1560"/>
        <v>215.71069163621257</v>
      </c>
      <c r="W587">
        <f t="shared" si="1561"/>
        <v>3.7648618008061039</v>
      </c>
      <c r="X587">
        <f t="shared" si="1562"/>
        <v>253.59234548212044</v>
      </c>
      <c r="Y587">
        <f t="shared" si="1563"/>
        <v>4.4260213865179683</v>
      </c>
      <c r="Z587">
        <f t="shared" si="1564"/>
        <v>330.41297381236836</v>
      </c>
      <c r="AA587">
        <f t="shared" si="1565"/>
        <v>5.7667942843316284</v>
      </c>
      <c r="AB587">
        <f t="shared" si="1566"/>
        <v>-6543.5742369400959</v>
      </c>
      <c r="AC587">
        <f t="shared" si="1567"/>
        <v>-117.41847093905567</v>
      </c>
      <c r="AD587">
        <f t="shared" si="1568"/>
        <v>-1527.0596155941894</v>
      </c>
      <c r="AE587">
        <f t="shared" si="1569"/>
        <v>346.72885684182859</v>
      </c>
      <c r="AF587">
        <f t="shared" si="1570"/>
        <v>-299.26455690116097</v>
      </c>
      <c r="AG587">
        <f t="shared" si="1571"/>
        <v>-955.24827249079863</v>
      </c>
      <c r="AH587">
        <f t="shared" si="1572"/>
        <v>-9095.8362960234717</v>
      </c>
      <c r="AI587">
        <f t="shared" si="1573"/>
        <v>-2.5266211933398535</v>
      </c>
      <c r="AJ587">
        <f t="shared" si="1574"/>
        <v>237.30218235760577</v>
      </c>
      <c r="AK587">
        <f t="shared" si="1575"/>
        <v>4.1417044043082205</v>
      </c>
      <c r="AL587">
        <f t="shared" si="1576"/>
        <v>237</v>
      </c>
      <c r="AM587">
        <f t="shared" si="1577"/>
        <v>18</v>
      </c>
      <c r="AN587">
        <f t="shared" si="1578"/>
        <v>7</v>
      </c>
      <c r="AP587">
        <f t="shared" si="1579"/>
        <v>1.7900176793513758</v>
      </c>
      <c r="AQ587">
        <f t="shared" si="1580"/>
        <v>3.1241702173589625E-2</v>
      </c>
      <c r="AR587" t="str">
        <f t="shared" si="1581"/>
        <v>POSITIF</v>
      </c>
      <c r="AS587">
        <f t="shared" si="1582"/>
        <v>1</v>
      </c>
      <c r="AT587">
        <f t="shared" si="1583"/>
        <v>47</v>
      </c>
      <c r="AU587">
        <f t="shared" si="1584"/>
        <v>24</v>
      </c>
      <c r="AV587">
        <f t="shared" si="1585"/>
        <v>1.0201825526952615</v>
      </c>
      <c r="AW587" s="4">
        <f t="shared" si="1586"/>
        <v>4.2507606362302559E-2</v>
      </c>
      <c r="AX587">
        <f t="shared" si="1587"/>
        <v>1.7805544515932865E-2</v>
      </c>
      <c r="AY587">
        <f t="shared" si="1588"/>
        <v>0.27797900608835752</v>
      </c>
      <c r="AZ587" s="4">
        <f t="shared" si="1589"/>
        <v>1.1582458587014897E-2</v>
      </c>
      <c r="BA587">
        <f t="shared" si="1590"/>
        <v>358221.95819570997</v>
      </c>
      <c r="BB587" t="s">
        <v>191</v>
      </c>
      <c r="BC587">
        <f t="shared" si="1591"/>
        <v>1.6702751477527877E-2</v>
      </c>
      <c r="BD587">
        <f t="shared" si="1592"/>
        <v>215.71501093428381</v>
      </c>
      <c r="BE587">
        <f t="shared" si="1593"/>
        <v>23.437480272369612</v>
      </c>
      <c r="BF587">
        <f t="shared" si="1594"/>
        <v>-2.2081130450903861E-3</v>
      </c>
      <c r="BG587">
        <f t="shared" si="1595"/>
        <v>23.435272159324523</v>
      </c>
      <c r="BH587" s="19">
        <f t="shared" si="1596"/>
        <v>0.13925053505057405</v>
      </c>
      <c r="BI587">
        <f t="shared" si="1597"/>
        <v>19.905914210419482</v>
      </c>
      <c r="BJ587">
        <f t="shared" si="1598"/>
        <v>3.3269142104194813</v>
      </c>
      <c r="BK587">
        <f t="shared" si="1599"/>
        <v>169.67044533639353</v>
      </c>
      <c r="BL587">
        <f t="shared" si="1600"/>
        <v>2.9613079144451251</v>
      </c>
      <c r="BM587">
        <f t="shared" si="1601"/>
        <v>240.23326781989869</v>
      </c>
      <c r="BN587">
        <f t="shared" si="1602"/>
        <v>16.015551187993246</v>
      </c>
      <c r="BO587">
        <f t="shared" si="1603"/>
        <v>16</v>
      </c>
      <c r="BP587">
        <f t="shared" si="1604"/>
        <v>0</v>
      </c>
      <c r="BQ587">
        <f t="shared" si="1605"/>
        <v>55</v>
      </c>
      <c r="BR587">
        <f t="shared" si="1606"/>
        <v>-17.810185480055893</v>
      </c>
      <c r="BS587" t="str">
        <f t="shared" si="1607"/>
        <v>NEGATIF</v>
      </c>
      <c r="BT587">
        <f t="shared" si="1672"/>
        <v>-0.31084637701786222</v>
      </c>
      <c r="BU587">
        <f t="shared" si="1544"/>
        <v>17</v>
      </c>
      <c r="BV587">
        <f t="shared" si="1545"/>
        <v>-2089</v>
      </c>
      <c r="BW587">
        <f t="shared" si="1546"/>
        <v>23</v>
      </c>
      <c r="BX587" t="str">
        <f t="shared" si="1547"/>
        <v>NEGATIF</v>
      </c>
      <c r="BY587">
        <f t="shared" si="1608"/>
        <v>42.031588156785105</v>
      </c>
      <c r="BZ587">
        <f t="shared" si="1609"/>
        <v>222.03158815678512</v>
      </c>
      <c r="CA587">
        <f t="shared" si="1610"/>
        <v>-75.227871641922206</v>
      </c>
      <c r="CB587" t="str">
        <f t="shared" si="1611"/>
        <v>NEGATIF</v>
      </c>
      <c r="CC587">
        <f t="shared" si="1612"/>
        <v>75</v>
      </c>
      <c r="CD587">
        <f t="shared" si="1613"/>
        <v>13</v>
      </c>
      <c r="CE587">
        <f t="shared" si="1614"/>
        <v>40</v>
      </c>
      <c r="CG587">
        <f t="shared" si="1615"/>
        <v>4.1928614962825721</v>
      </c>
      <c r="CH587">
        <f t="shared" si="1616"/>
        <v>0.40902266028117407</v>
      </c>
      <c r="CI587">
        <f t="shared" si="1617"/>
        <v>0.40906119912406708</v>
      </c>
    </row>
    <row r="588" spans="1:87">
      <c r="A588">
        <f t="shared" ref="A588:F588" si="1680">A294</f>
        <v>7.0027777777777782</v>
      </c>
      <c r="B588">
        <f t="shared" si="1680"/>
        <v>111.315</v>
      </c>
      <c r="C588">
        <f t="shared" si="1680"/>
        <v>7</v>
      </c>
      <c r="D588">
        <f t="shared" si="1680"/>
        <v>2013</v>
      </c>
      <c r="E588">
        <f t="shared" si="1680"/>
        <v>12</v>
      </c>
      <c r="F588">
        <f t="shared" si="1680"/>
        <v>4</v>
      </c>
      <c r="G588">
        <f t="shared" si="1549"/>
        <v>0.12222152900771403</v>
      </c>
      <c r="H588">
        <f t="shared" ref="H588:J588" si="1681">H294</f>
        <v>22</v>
      </c>
      <c r="I588">
        <f t="shared" si="1681"/>
        <v>15</v>
      </c>
      <c r="J588">
        <f t="shared" si="1681"/>
        <v>22.25</v>
      </c>
      <c r="L588">
        <f t="shared" ref="L588:M588" si="1682">L294</f>
        <v>20</v>
      </c>
      <c r="M588">
        <f t="shared" si="1682"/>
        <v>-13</v>
      </c>
      <c r="N588">
        <f t="shared" si="1552"/>
        <v>2456631.135416667</v>
      </c>
      <c r="O588">
        <f t="shared" si="1553"/>
        <v>7.9272234243593946E-4</v>
      </c>
      <c r="P588">
        <f t="shared" si="1554"/>
        <v>2456631.1362093892</v>
      </c>
      <c r="Q588">
        <f t="shared" si="1555"/>
        <v>0.1392508202433729</v>
      </c>
      <c r="R588">
        <f t="shared" si="1556"/>
        <v>239.82880355094562</v>
      </c>
      <c r="S588">
        <f t="shared" si="1557"/>
        <v>345.28514244344842</v>
      </c>
      <c r="T588">
        <f t="shared" si="1558"/>
        <v>4.1858022630826692</v>
      </c>
      <c r="U588">
        <f t="shared" si="1559"/>
        <v>6.0263625938557936</v>
      </c>
      <c r="V588">
        <f t="shared" si="1560"/>
        <v>215.71014003284222</v>
      </c>
      <c r="W588">
        <f t="shared" si="1561"/>
        <v>3.7648521735111258</v>
      </c>
      <c r="X588">
        <f t="shared" si="1562"/>
        <v>253.60261264219207</v>
      </c>
      <c r="Y588">
        <f t="shared" si="1563"/>
        <v>4.4262005822660475</v>
      </c>
      <c r="Z588">
        <f t="shared" si="1564"/>
        <v>330.42324048219325</v>
      </c>
      <c r="AA588">
        <f t="shared" si="1565"/>
        <v>5.7669734715232881</v>
      </c>
      <c r="AB588">
        <f t="shared" si="1566"/>
        <v>-6491.577870553866</v>
      </c>
      <c r="AC588">
        <f t="shared" si="1567"/>
        <v>-117.85243548054795</v>
      </c>
      <c r="AD588">
        <f t="shared" si="1568"/>
        <v>-1489.5227862373877</v>
      </c>
      <c r="AE588">
        <f t="shared" si="1569"/>
        <v>352.57240836606326</v>
      </c>
      <c r="AF588">
        <f t="shared" si="1570"/>
        <v>-300.35225962722336</v>
      </c>
      <c r="AG588">
        <f t="shared" si="1571"/>
        <v>-967.73887573431705</v>
      </c>
      <c r="AH588">
        <f t="shared" si="1572"/>
        <v>-9014.471819267279</v>
      </c>
      <c r="AI588">
        <f t="shared" si="1573"/>
        <v>-2.5040199497964664</v>
      </c>
      <c r="AJ588">
        <f t="shared" si="1574"/>
        <v>237.32478360114916</v>
      </c>
      <c r="AK588">
        <f t="shared" si="1575"/>
        <v>4.1420988704230979</v>
      </c>
      <c r="AL588">
        <f t="shared" si="1576"/>
        <v>237</v>
      </c>
      <c r="AM588">
        <f t="shared" si="1577"/>
        <v>19</v>
      </c>
      <c r="AN588">
        <f t="shared" si="1578"/>
        <v>29</v>
      </c>
      <c r="AP588">
        <f t="shared" si="1579"/>
        <v>1.7911895310024675</v>
      </c>
      <c r="AQ588">
        <f t="shared" si="1580"/>
        <v>3.1262154843246105E-2</v>
      </c>
      <c r="AR588" t="str">
        <f t="shared" si="1581"/>
        <v>POSITIF</v>
      </c>
      <c r="AS588">
        <f t="shared" si="1582"/>
        <v>1</v>
      </c>
      <c r="AT588">
        <f t="shared" si="1583"/>
        <v>47</v>
      </c>
      <c r="AU588">
        <f t="shared" si="1584"/>
        <v>28</v>
      </c>
      <c r="AV588">
        <f t="shared" si="1585"/>
        <v>1.0202146888442469</v>
      </c>
      <c r="AW588" s="4">
        <f t="shared" si="1586"/>
        <v>4.2508945368510291E-2</v>
      </c>
      <c r="AX588">
        <f t="shared" si="1587"/>
        <v>1.7806105397541572E-2</v>
      </c>
      <c r="AY588">
        <f t="shared" si="1588"/>
        <v>0.27798776167891714</v>
      </c>
      <c r="AZ588" s="4">
        <f t="shared" si="1589"/>
        <v>1.1582823403288214E-2</v>
      </c>
      <c r="BA588">
        <f t="shared" si="1590"/>
        <v>358210.67561202002</v>
      </c>
      <c r="BB588" t="s">
        <v>191</v>
      </c>
      <c r="BC588">
        <f t="shared" si="1591"/>
        <v>1.6702751465549778E-2</v>
      </c>
      <c r="BD588">
        <f t="shared" si="1592"/>
        <v>215.71445933255043</v>
      </c>
      <c r="BE588">
        <f t="shared" si="1593"/>
        <v>23.437480268660916</v>
      </c>
      <c r="BF588">
        <f t="shared" si="1594"/>
        <v>-2.2081581492404642E-3</v>
      </c>
      <c r="BG588">
        <f t="shared" si="1595"/>
        <v>23.435272110511676</v>
      </c>
      <c r="BH588" s="19">
        <f t="shared" si="1596"/>
        <v>0.1392508202433729</v>
      </c>
      <c r="BI588">
        <f t="shared" si="1597"/>
        <v>20.156598699698225</v>
      </c>
      <c r="BJ588">
        <f t="shared" si="1598"/>
        <v>3.5775986996982247</v>
      </c>
      <c r="BK588">
        <f t="shared" si="1599"/>
        <v>173.41042780681755</v>
      </c>
      <c r="BL588">
        <f t="shared" si="1600"/>
        <v>3.0265829225208956</v>
      </c>
      <c r="BM588">
        <f t="shared" si="1601"/>
        <v>240.25355268865582</v>
      </c>
      <c r="BN588">
        <f t="shared" si="1602"/>
        <v>16.016903512577056</v>
      </c>
      <c r="BO588">
        <f t="shared" si="1603"/>
        <v>16</v>
      </c>
      <c r="BP588">
        <f t="shared" si="1604"/>
        <v>1</v>
      </c>
      <c r="BQ588">
        <f t="shared" si="1605"/>
        <v>0</v>
      </c>
      <c r="BR588">
        <f t="shared" si="1606"/>
        <v>-17.814140052722561</v>
      </c>
      <c r="BS588" t="str">
        <f t="shared" si="1607"/>
        <v>NEGATIF</v>
      </c>
      <c r="BT588">
        <f t="shared" si="1672"/>
        <v>-0.31091539733140494</v>
      </c>
      <c r="BU588">
        <f t="shared" si="1544"/>
        <v>17</v>
      </c>
      <c r="BV588">
        <f t="shared" si="1545"/>
        <v>-2089</v>
      </c>
      <c r="BW588">
        <f t="shared" si="1546"/>
        <v>9</v>
      </c>
      <c r="BX588" t="str">
        <f t="shared" si="1547"/>
        <v>NEGATIF</v>
      </c>
      <c r="BY588">
        <f t="shared" si="1608"/>
        <v>30.117226229225096</v>
      </c>
      <c r="BZ588">
        <f t="shared" si="1609"/>
        <v>210.11722622922508</v>
      </c>
      <c r="CA588">
        <f t="shared" si="1610"/>
        <v>-77.423830066134357</v>
      </c>
      <c r="CB588" t="str">
        <f t="shared" si="1611"/>
        <v>NEGATIF</v>
      </c>
      <c r="CC588">
        <f t="shared" si="1612"/>
        <v>77</v>
      </c>
      <c r="CD588">
        <f t="shared" si="1613"/>
        <v>25</v>
      </c>
      <c r="CE588">
        <f t="shared" si="1614"/>
        <v>25</v>
      </c>
      <c r="CG588">
        <f t="shared" si="1615"/>
        <v>4.1932155340307187</v>
      </c>
      <c r="CH588">
        <f t="shared" si="1616"/>
        <v>0.40902265942922916</v>
      </c>
      <c r="CI588">
        <f t="shared" si="1617"/>
        <v>0.40906119905933813</v>
      </c>
    </row>
    <row r="589" spans="1:87">
      <c r="A589">
        <f t="shared" ref="A589:F589" si="1683">A295</f>
        <v>7.0027777777777782</v>
      </c>
      <c r="B589">
        <f t="shared" si="1683"/>
        <v>111.315</v>
      </c>
      <c r="C589">
        <f t="shared" si="1683"/>
        <v>7</v>
      </c>
      <c r="D589">
        <f t="shared" si="1683"/>
        <v>2013</v>
      </c>
      <c r="E589">
        <f t="shared" si="1683"/>
        <v>12</v>
      </c>
      <c r="F589">
        <f t="shared" si="1683"/>
        <v>4</v>
      </c>
      <c r="G589">
        <f t="shared" si="1549"/>
        <v>0.12222152900771403</v>
      </c>
      <c r="H589">
        <f t="shared" ref="H589:J589" si="1684">H295</f>
        <v>22</v>
      </c>
      <c r="I589">
        <f t="shared" si="1684"/>
        <v>30</v>
      </c>
      <c r="J589">
        <f t="shared" si="1684"/>
        <v>22.5</v>
      </c>
      <c r="L589">
        <f t="shared" ref="L589:M589" si="1685">L295</f>
        <v>20</v>
      </c>
      <c r="M589">
        <f t="shared" si="1685"/>
        <v>-13</v>
      </c>
      <c r="N589">
        <f t="shared" si="1552"/>
        <v>2456631.1458333335</v>
      </c>
      <c r="O589">
        <f t="shared" si="1553"/>
        <v>7.9272234243593946E-4</v>
      </c>
      <c r="P589">
        <f t="shared" si="1554"/>
        <v>2456631.1466260557</v>
      </c>
      <c r="Q589">
        <f t="shared" si="1555"/>
        <v>0.13925110543615896</v>
      </c>
      <c r="R589">
        <f t="shared" si="1556"/>
        <v>239.82880355094562</v>
      </c>
      <c r="S589">
        <f t="shared" si="1557"/>
        <v>345.42123611269926</v>
      </c>
      <c r="T589">
        <f t="shared" si="1558"/>
        <v>4.1858022630826692</v>
      </c>
      <c r="U589">
        <f t="shared" si="1559"/>
        <v>6.0287378764753408</v>
      </c>
      <c r="V589">
        <f t="shared" si="1560"/>
        <v>215.70958842949665</v>
      </c>
      <c r="W589">
        <f t="shared" si="1561"/>
        <v>3.7648425462165807</v>
      </c>
      <c r="X589">
        <f t="shared" si="1562"/>
        <v>253.6128798018035</v>
      </c>
      <c r="Y589">
        <f t="shared" si="1563"/>
        <v>4.4263797780060949</v>
      </c>
      <c r="Z589">
        <f t="shared" si="1564"/>
        <v>330.43350715155793</v>
      </c>
      <c r="AA589">
        <f t="shared" si="1565"/>
        <v>5.7671526587069151</v>
      </c>
      <c r="AB589">
        <f t="shared" si="1566"/>
        <v>-6439.549060925362</v>
      </c>
      <c r="AC589">
        <f t="shared" si="1567"/>
        <v>-118.2739767480486</v>
      </c>
      <c r="AD589">
        <f t="shared" si="1568"/>
        <v>-1451.3579110225692</v>
      </c>
      <c r="AE589">
        <f t="shared" si="1569"/>
        <v>358.37879723559939</v>
      </c>
      <c r="AF589">
        <f t="shared" si="1570"/>
        <v>-301.44014392636723</v>
      </c>
      <c r="AG589">
        <f t="shared" si="1571"/>
        <v>-980.2225309036362</v>
      </c>
      <c r="AH589">
        <f t="shared" si="1572"/>
        <v>-8932.4648262903847</v>
      </c>
      <c r="AI589">
        <f t="shared" si="1573"/>
        <v>-2.481240229525107</v>
      </c>
      <c r="AJ589">
        <f t="shared" si="1574"/>
        <v>237.34756332142052</v>
      </c>
      <c r="AK589">
        <f t="shared" si="1575"/>
        <v>4.1424964515445168</v>
      </c>
      <c r="AL589">
        <f t="shared" si="1576"/>
        <v>237</v>
      </c>
      <c r="AM589">
        <f t="shared" si="1577"/>
        <v>20</v>
      </c>
      <c r="AN589">
        <f t="shared" si="1578"/>
        <v>51</v>
      </c>
      <c r="AP589">
        <f t="shared" si="1579"/>
        <v>1.799186483225246</v>
      </c>
      <c r="AQ589">
        <f t="shared" si="1580"/>
        <v>3.1401727989658269E-2</v>
      </c>
      <c r="AR589" t="str">
        <f t="shared" si="1581"/>
        <v>POSITIF</v>
      </c>
      <c r="AS589">
        <f t="shared" si="1582"/>
        <v>1</v>
      </c>
      <c r="AT589">
        <f t="shared" si="1583"/>
        <v>47</v>
      </c>
      <c r="AU589">
        <f t="shared" si="1584"/>
        <v>57</v>
      </c>
      <c r="AV589">
        <f t="shared" si="1585"/>
        <v>1.0202464147264165</v>
      </c>
      <c r="AW589" s="4">
        <f t="shared" si="1586"/>
        <v>4.2510267280267355E-2</v>
      </c>
      <c r="AX589">
        <f t="shared" si="1587"/>
        <v>1.7806659118643531E-2</v>
      </c>
      <c r="AY589">
        <f t="shared" si="1588"/>
        <v>0.27799640549096788</v>
      </c>
      <c r="AZ589" s="4">
        <f t="shared" si="1589"/>
        <v>1.1583183562123662E-2</v>
      </c>
      <c r="BA589">
        <f t="shared" si="1590"/>
        <v>358199.53776492074</v>
      </c>
      <c r="BB589" t="s">
        <v>191</v>
      </c>
      <c r="BC589">
        <f t="shared" si="1591"/>
        <v>1.6702751453571682E-2</v>
      </c>
      <c r="BD589">
        <f t="shared" si="1592"/>
        <v>215.71390773084184</v>
      </c>
      <c r="BE589">
        <f t="shared" si="1593"/>
        <v>23.437480264952221</v>
      </c>
      <c r="BF589">
        <f t="shared" si="1594"/>
        <v>-2.2082032361005516E-3</v>
      </c>
      <c r="BG589">
        <f t="shared" si="1595"/>
        <v>23.43527206171612</v>
      </c>
      <c r="BH589" s="19">
        <f t="shared" si="1596"/>
        <v>0.13925110543615896</v>
      </c>
      <c r="BI589">
        <f t="shared" si="1597"/>
        <v>20.407283177785576</v>
      </c>
      <c r="BJ589">
        <f t="shared" si="1598"/>
        <v>3.8282831777855755</v>
      </c>
      <c r="BK589">
        <f t="shared" si="1599"/>
        <v>177.15024940020453</v>
      </c>
      <c r="BL589">
        <f t="shared" si="1600"/>
        <v>3.0918551227626789</v>
      </c>
      <c r="BM589">
        <f t="shared" si="1601"/>
        <v>240.2739982665791</v>
      </c>
      <c r="BN589">
        <f t="shared" si="1602"/>
        <v>16.018266551105274</v>
      </c>
      <c r="BO589">
        <f t="shared" si="1603"/>
        <v>16</v>
      </c>
      <c r="BP589">
        <f t="shared" si="1604"/>
        <v>1</v>
      </c>
      <c r="BQ589">
        <f t="shared" si="1605"/>
        <v>5</v>
      </c>
      <c r="BR589">
        <f t="shared" si="1606"/>
        <v>-17.811482292006819</v>
      </c>
      <c r="BS589" t="str">
        <f t="shared" si="1607"/>
        <v>NEGATIF</v>
      </c>
      <c r="BT589">
        <f t="shared" si="1672"/>
        <v>-0.31086901065618505</v>
      </c>
      <c r="BU589">
        <f t="shared" si="1544"/>
        <v>17</v>
      </c>
      <c r="BV589">
        <f t="shared" si="1545"/>
        <v>-2089</v>
      </c>
      <c r="BW589">
        <f t="shared" si="1546"/>
        <v>18</v>
      </c>
      <c r="BX589" t="str">
        <f t="shared" si="1547"/>
        <v>NEGATIF</v>
      </c>
      <c r="BY589">
        <f t="shared" si="1608"/>
        <v>14.155561490086392</v>
      </c>
      <c r="BZ589">
        <f t="shared" si="1609"/>
        <v>194.1555614900864</v>
      </c>
      <c r="CA589">
        <f t="shared" si="1610"/>
        <v>-78.83989838716974</v>
      </c>
      <c r="CB589" t="str">
        <f t="shared" si="1611"/>
        <v>NEGATIF</v>
      </c>
      <c r="CC589">
        <f t="shared" si="1612"/>
        <v>78</v>
      </c>
      <c r="CD589">
        <f t="shared" si="1613"/>
        <v>50</v>
      </c>
      <c r="CE589">
        <f t="shared" si="1614"/>
        <v>23</v>
      </c>
      <c r="CG589">
        <f t="shared" si="1615"/>
        <v>4.1935723766829529</v>
      </c>
      <c r="CH589">
        <f t="shared" si="1616"/>
        <v>0.40902265857758602</v>
      </c>
      <c r="CI589">
        <f t="shared" si="1617"/>
        <v>0.40906119899460919</v>
      </c>
    </row>
    <row r="590" spans="1:87">
      <c r="A590">
        <f t="shared" ref="A590:F590" si="1686">A296</f>
        <v>7.0027777777777782</v>
      </c>
      <c r="B590">
        <f t="shared" si="1686"/>
        <v>111.315</v>
      </c>
      <c r="C590">
        <f t="shared" si="1686"/>
        <v>7</v>
      </c>
      <c r="D590">
        <f t="shared" si="1686"/>
        <v>2013</v>
      </c>
      <c r="E590">
        <f t="shared" si="1686"/>
        <v>12</v>
      </c>
      <c r="F590">
        <f t="shared" si="1686"/>
        <v>4</v>
      </c>
      <c r="G590">
        <f t="shared" si="1549"/>
        <v>0.12222152900771403</v>
      </c>
      <c r="H590">
        <f t="shared" ref="H590:J590" si="1687">H296</f>
        <v>22</v>
      </c>
      <c r="I590">
        <f t="shared" si="1687"/>
        <v>45</v>
      </c>
      <c r="J590">
        <f t="shared" si="1687"/>
        <v>22.75</v>
      </c>
      <c r="L590">
        <f t="shared" ref="L590:M590" si="1688">L296</f>
        <v>20</v>
      </c>
      <c r="M590">
        <f t="shared" si="1688"/>
        <v>-13</v>
      </c>
      <c r="N590">
        <f t="shared" si="1552"/>
        <v>2456631.15625</v>
      </c>
      <c r="O590">
        <f t="shared" si="1553"/>
        <v>7.9272234243593946E-4</v>
      </c>
      <c r="P590">
        <f t="shared" si="1554"/>
        <v>2456631.1570427222</v>
      </c>
      <c r="Q590">
        <f t="shared" si="1555"/>
        <v>0.13925139062894504</v>
      </c>
      <c r="R590">
        <f t="shared" si="1556"/>
        <v>239.82880355094562</v>
      </c>
      <c r="S590">
        <f t="shared" si="1557"/>
        <v>345.5573297819501</v>
      </c>
      <c r="T590">
        <f t="shared" si="1558"/>
        <v>4.1858022630826692</v>
      </c>
      <c r="U590">
        <f t="shared" si="1559"/>
        <v>6.0311131590948879</v>
      </c>
      <c r="V590">
        <f t="shared" si="1560"/>
        <v>215.70903682615096</v>
      </c>
      <c r="W590">
        <f t="shared" si="1561"/>
        <v>3.7648329189220333</v>
      </c>
      <c r="X590">
        <f t="shared" si="1562"/>
        <v>253.62314696141584</v>
      </c>
      <c r="Y590">
        <f t="shared" si="1563"/>
        <v>4.4265589737461584</v>
      </c>
      <c r="Z590">
        <f t="shared" si="1564"/>
        <v>330.44377382092443</v>
      </c>
      <c r="AA590">
        <f t="shared" si="1565"/>
        <v>5.7673318458905749</v>
      </c>
      <c r="AB590">
        <f t="shared" si="1566"/>
        <v>-6387.4880992649387</v>
      </c>
      <c r="AC590">
        <f t="shared" si="1567"/>
        <v>-118.68305032512296</v>
      </c>
      <c r="AD590">
        <f t="shared" si="1568"/>
        <v>-1412.5810802477235</v>
      </c>
      <c r="AE590">
        <f t="shared" si="1569"/>
        <v>364.14741170007807</v>
      </c>
      <c r="AF590">
        <f t="shared" si="1570"/>
        <v>-302.52818159006131</v>
      </c>
      <c r="AG590">
        <f t="shared" si="1571"/>
        <v>-992.69914370687127</v>
      </c>
      <c r="AH590">
        <f t="shared" si="1572"/>
        <v>-8849.8321434346399</v>
      </c>
      <c r="AI590">
        <f t="shared" si="1573"/>
        <v>-2.4582867065096221</v>
      </c>
      <c r="AJ590">
        <f t="shared" si="1574"/>
        <v>237.370516844436</v>
      </c>
      <c r="AK590">
        <f t="shared" si="1575"/>
        <v>4.1428970660960687</v>
      </c>
      <c r="AL590">
        <f t="shared" si="1576"/>
        <v>237</v>
      </c>
      <c r="AM590">
        <f t="shared" si="1577"/>
        <v>22</v>
      </c>
      <c r="AN590">
        <f t="shared" si="1578"/>
        <v>13</v>
      </c>
      <c r="AP590">
        <f t="shared" si="1579"/>
        <v>1.7845853260707651</v>
      </c>
      <c r="AQ590">
        <f t="shared" si="1580"/>
        <v>3.1146889722711454E-2</v>
      </c>
      <c r="AR590" t="str">
        <f t="shared" si="1581"/>
        <v>POSITIF</v>
      </c>
      <c r="AS590">
        <f t="shared" si="1582"/>
        <v>1</v>
      </c>
      <c r="AT590">
        <f t="shared" si="1583"/>
        <v>47</v>
      </c>
      <c r="AU590">
        <f t="shared" si="1584"/>
        <v>4</v>
      </c>
      <c r="AV590">
        <f t="shared" si="1585"/>
        <v>1.0202777300601726</v>
      </c>
      <c r="AW590" s="4">
        <f t="shared" si="1586"/>
        <v>4.2511572085840527E-2</v>
      </c>
      <c r="AX590">
        <f t="shared" si="1587"/>
        <v>1.7807205674323937E-2</v>
      </c>
      <c r="AY590">
        <f t="shared" si="1588"/>
        <v>0.27800493744779081</v>
      </c>
      <c r="AZ590" s="4">
        <f t="shared" si="1589"/>
        <v>1.1583539060324617E-2</v>
      </c>
      <c r="BA590">
        <f t="shared" si="1590"/>
        <v>358188.54472632275</v>
      </c>
      <c r="BB590" t="s">
        <v>191</v>
      </c>
      <c r="BC590">
        <f t="shared" si="1591"/>
        <v>1.6702751441593586E-2</v>
      </c>
      <c r="BD590">
        <f t="shared" si="1592"/>
        <v>215.71335612913319</v>
      </c>
      <c r="BE590">
        <f t="shared" si="1593"/>
        <v>23.437480261243525</v>
      </c>
      <c r="BF590">
        <f t="shared" si="1594"/>
        <v>-2.2082483056687298E-3</v>
      </c>
      <c r="BG590">
        <f t="shared" si="1595"/>
        <v>23.435272012937858</v>
      </c>
      <c r="BH590" s="19">
        <f t="shared" si="1596"/>
        <v>0.13925139062894504</v>
      </c>
      <c r="BI590">
        <f t="shared" si="1597"/>
        <v>20.657967655872927</v>
      </c>
      <c r="BJ590">
        <f t="shared" si="1598"/>
        <v>4.0789676558729262</v>
      </c>
      <c r="BK590">
        <f t="shared" si="1599"/>
        <v>180.88991446736273</v>
      </c>
      <c r="BL590">
        <f t="shared" si="1600"/>
        <v>3.1571245911064043</v>
      </c>
      <c r="BM590">
        <f t="shared" si="1601"/>
        <v>240.29460037073116</v>
      </c>
      <c r="BN590">
        <f t="shared" si="1602"/>
        <v>16.019640024715411</v>
      </c>
      <c r="BO590">
        <f t="shared" si="1603"/>
        <v>16</v>
      </c>
      <c r="BP590">
        <f t="shared" si="1604"/>
        <v>1</v>
      </c>
      <c r="BQ590">
        <f t="shared" si="1605"/>
        <v>10</v>
      </c>
      <c r="BR590">
        <f t="shared" si="1606"/>
        <v>-17.830877443901436</v>
      </c>
      <c r="BS590" t="str">
        <f t="shared" si="1607"/>
        <v>NEGATIF</v>
      </c>
      <c r="BT590">
        <f t="shared" si="1672"/>
        <v>-0.31120751991567058</v>
      </c>
      <c r="BU590">
        <f t="shared" si="1544"/>
        <v>17</v>
      </c>
      <c r="BV590">
        <f t="shared" si="1545"/>
        <v>-2090</v>
      </c>
      <c r="BW590">
        <f t="shared" si="1546"/>
        <v>8</v>
      </c>
      <c r="BX590" t="str">
        <f t="shared" si="1547"/>
        <v>NEGATIF</v>
      </c>
      <c r="BY590">
        <f t="shared" si="1608"/>
        <v>-4.4997015875920825</v>
      </c>
      <c r="BZ590">
        <f t="shared" si="1609"/>
        <v>175.50029841240791</v>
      </c>
      <c r="CA590">
        <f t="shared" si="1610"/>
        <v>-79.137196644650587</v>
      </c>
      <c r="CB590" t="str">
        <f t="shared" si="1611"/>
        <v>NEGATIF</v>
      </c>
      <c r="CC590">
        <f t="shared" si="1612"/>
        <v>79</v>
      </c>
      <c r="CD590">
        <f t="shared" si="1613"/>
        <v>8</v>
      </c>
      <c r="CE590">
        <f t="shared" si="1614"/>
        <v>13</v>
      </c>
      <c r="CG590">
        <f t="shared" si="1615"/>
        <v>4.193931951233246</v>
      </c>
      <c r="CH590">
        <f t="shared" si="1616"/>
        <v>0.4090226577262448</v>
      </c>
      <c r="CI590">
        <f t="shared" si="1617"/>
        <v>0.40906119892988024</v>
      </c>
    </row>
    <row r="591" spans="1:87">
      <c r="A591">
        <f t="shared" ref="A591:F591" si="1689">A297</f>
        <v>7.0027777777777782</v>
      </c>
      <c r="B591">
        <f t="shared" si="1689"/>
        <v>111.315</v>
      </c>
      <c r="C591">
        <f t="shared" si="1689"/>
        <v>7</v>
      </c>
      <c r="D591">
        <f t="shared" si="1689"/>
        <v>2013</v>
      </c>
      <c r="E591">
        <f t="shared" si="1689"/>
        <v>12</v>
      </c>
      <c r="F591">
        <f t="shared" si="1689"/>
        <v>4</v>
      </c>
      <c r="G591">
        <f t="shared" si="1549"/>
        <v>0.12222152900771403</v>
      </c>
      <c r="H591">
        <f t="shared" ref="H591:J591" si="1690">H297</f>
        <v>23</v>
      </c>
      <c r="I591">
        <f t="shared" si="1690"/>
        <v>0</v>
      </c>
      <c r="J591">
        <f t="shared" si="1690"/>
        <v>23</v>
      </c>
      <c r="L591">
        <f t="shared" ref="L591:M591" si="1691">L297</f>
        <v>20</v>
      </c>
      <c r="M591">
        <f t="shared" si="1691"/>
        <v>-13</v>
      </c>
      <c r="N591">
        <f t="shared" si="1552"/>
        <v>2456631.166666667</v>
      </c>
      <c r="O591">
        <f t="shared" si="1553"/>
        <v>7.9272234243593946E-4</v>
      </c>
      <c r="P591">
        <f t="shared" si="1554"/>
        <v>2456631.1674593892</v>
      </c>
      <c r="Q591">
        <f t="shared" si="1555"/>
        <v>0.13925167582174386</v>
      </c>
      <c r="R591">
        <f t="shared" si="1556"/>
        <v>239.82880355094562</v>
      </c>
      <c r="S591">
        <f t="shared" si="1557"/>
        <v>345.69342345729819</v>
      </c>
      <c r="T591">
        <f t="shared" si="1558"/>
        <v>4.1858022630826692</v>
      </c>
      <c r="U591">
        <f t="shared" si="1559"/>
        <v>6.033488441820853</v>
      </c>
      <c r="V591">
        <f t="shared" si="1560"/>
        <v>215.70848522278067</v>
      </c>
      <c r="W591">
        <f t="shared" si="1561"/>
        <v>3.7648232916270565</v>
      </c>
      <c r="X591">
        <f t="shared" si="1562"/>
        <v>253.63341412148657</v>
      </c>
      <c r="Y591">
        <f t="shared" si="1563"/>
        <v>4.4267381694942216</v>
      </c>
      <c r="Z591">
        <f t="shared" si="1564"/>
        <v>330.45404049074841</v>
      </c>
      <c r="AA591">
        <f t="shared" si="1565"/>
        <v>5.7675110330822186</v>
      </c>
      <c r="AB591">
        <f t="shared" si="1566"/>
        <v>-6335.3952769641273</v>
      </c>
      <c r="AC591">
        <f t="shared" si="1567"/>
        <v>-119.07961310722315</v>
      </c>
      <c r="AD591">
        <f t="shared" si="1568"/>
        <v>-1373.2086421420456</v>
      </c>
      <c r="AE591">
        <f t="shared" si="1569"/>
        <v>369.87764398035654</v>
      </c>
      <c r="AF591">
        <f t="shared" si="1570"/>
        <v>-303.61634440565712</v>
      </c>
      <c r="AG591">
        <f t="shared" si="1571"/>
        <v>-1005.1686199003566</v>
      </c>
      <c r="AH591">
        <f t="shared" si="1572"/>
        <v>-8766.5908525390532</v>
      </c>
      <c r="AI591">
        <f t="shared" si="1573"/>
        <v>-2.4351641257052927</v>
      </c>
      <c r="AJ591">
        <f t="shared" si="1574"/>
        <v>237.39363942524034</v>
      </c>
      <c r="AK591">
        <f t="shared" si="1575"/>
        <v>4.1433006312626626</v>
      </c>
      <c r="AL591">
        <f t="shared" si="1576"/>
        <v>237</v>
      </c>
      <c r="AM591">
        <f t="shared" si="1577"/>
        <v>23</v>
      </c>
      <c r="AN591">
        <f t="shared" si="1578"/>
        <v>37</v>
      </c>
      <c r="AP591">
        <f t="shared" si="1579"/>
        <v>1.8030147284656264</v>
      </c>
      <c r="AQ591">
        <f t="shared" si="1580"/>
        <v>3.1468543473676711E-2</v>
      </c>
      <c r="AR591" t="str">
        <f t="shared" si="1581"/>
        <v>POSITIF</v>
      </c>
      <c r="AS591">
        <f t="shared" si="1582"/>
        <v>1</v>
      </c>
      <c r="AT591">
        <f t="shared" si="1583"/>
        <v>48</v>
      </c>
      <c r="AU591">
        <f t="shared" si="1584"/>
        <v>10</v>
      </c>
      <c r="AV591">
        <f t="shared" si="1585"/>
        <v>1.0203086345672001</v>
      </c>
      <c r="AW591" s="4">
        <f t="shared" si="1586"/>
        <v>4.2512859773633338E-2</v>
      </c>
      <c r="AX591">
        <f t="shared" si="1587"/>
        <v>1.780774505972527E-2</v>
      </c>
      <c r="AY591">
        <f t="shared" si="1588"/>
        <v>0.27801335747356104</v>
      </c>
      <c r="AZ591" s="4">
        <f t="shared" si="1589"/>
        <v>1.1583889894731711E-2</v>
      </c>
      <c r="BA591">
        <f t="shared" si="1590"/>
        <v>358177.69656731299</v>
      </c>
      <c r="BB591" t="s">
        <v>191</v>
      </c>
      <c r="BC591">
        <f t="shared" si="1591"/>
        <v>1.6702751429615487E-2</v>
      </c>
      <c r="BD591">
        <f t="shared" si="1592"/>
        <v>215.71280452739992</v>
      </c>
      <c r="BE591">
        <f t="shared" si="1593"/>
        <v>23.43748025753483</v>
      </c>
      <c r="BF591">
        <f t="shared" si="1594"/>
        <v>-2.2082933579430589E-3</v>
      </c>
      <c r="BG591">
        <f t="shared" si="1595"/>
        <v>23.435271964176888</v>
      </c>
      <c r="BH591" s="19">
        <f t="shared" si="1596"/>
        <v>0.13925167582174386</v>
      </c>
      <c r="BI591">
        <f t="shared" si="1597"/>
        <v>20.908652145167192</v>
      </c>
      <c r="BJ591">
        <f t="shared" si="1598"/>
        <v>4.3296521451671914</v>
      </c>
      <c r="BK591">
        <f t="shared" si="1599"/>
        <v>184.62942742338265</v>
      </c>
      <c r="BL591">
        <f t="shared" si="1600"/>
        <v>3.222391404609938</v>
      </c>
      <c r="BM591">
        <f t="shared" si="1601"/>
        <v>240.31535475412525</v>
      </c>
      <c r="BN591">
        <f t="shared" si="1602"/>
        <v>16.021023650275016</v>
      </c>
      <c r="BO591">
        <f t="shared" si="1603"/>
        <v>16</v>
      </c>
      <c r="BP591">
        <f t="shared" si="1604"/>
        <v>1</v>
      </c>
      <c r="BQ591">
        <f t="shared" si="1605"/>
        <v>15</v>
      </c>
      <c r="BR591">
        <f t="shared" si="1606"/>
        <v>-17.818125792955733</v>
      </c>
      <c r="BS591" t="str">
        <f t="shared" si="1607"/>
        <v>NEGATIF</v>
      </c>
      <c r="BT591">
        <f t="shared" si="1672"/>
        <v>-0.310984961621603</v>
      </c>
      <c r="BU591">
        <f t="shared" si="1544"/>
        <v>17</v>
      </c>
      <c r="BV591">
        <f t="shared" si="1545"/>
        <v>-2090</v>
      </c>
      <c r="BW591">
        <f t="shared" si="1546"/>
        <v>54</v>
      </c>
      <c r="BX591" t="str">
        <f t="shared" si="1547"/>
        <v>NEGATIF</v>
      </c>
      <c r="BY591">
        <f t="shared" si="1608"/>
        <v>-22.228355030244995</v>
      </c>
      <c r="BZ591">
        <f t="shared" si="1609"/>
        <v>157.77164496975502</v>
      </c>
      <c r="CA591">
        <f t="shared" si="1610"/>
        <v>-78.280641161253058</v>
      </c>
      <c r="CB591" t="str">
        <f t="shared" si="1611"/>
        <v>NEGATIF</v>
      </c>
      <c r="CC591">
        <f t="shared" si="1612"/>
        <v>78</v>
      </c>
      <c r="CD591">
        <f t="shared" si="1613"/>
        <v>16</v>
      </c>
      <c r="CE591">
        <f t="shared" si="1614"/>
        <v>50</v>
      </c>
      <c r="CG591">
        <f t="shared" si="1615"/>
        <v>4.1942941835576937</v>
      </c>
      <c r="CH591">
        <f t="shared" si="1616"/>
        <v>0.40902265687520528</v>
      </c>
      <c r="CI591">
        <f t="shared" si="1617"/>
        <v>0.4090611988651513</v>
      </c>
    </row>
    <row r="592" spans="1:87">
      <c r="A592">
        <f t="shared" ref="A592:F592" si="1692">A298</f>
        <v>7.0027777777777782</v>
      </c>
      <c r="B592">
        <f t="shared" si="1692"/>
        <v>111.315</v>
      </c>
      <c r="C592">
        <f t="shared" si="1692"/>
        <v>7</v>
      </c>
      <c r="D592">
        <f t="shared" si="1692"/>
        <v>2013</v>
      </c>
      <c r="E592">
        <f t="shared" si="1692"/>
        <v>12</v>
      </c>
      <c r="F592">
        <f t="shared" si="1692"/>
        <v>4</v>
      </c>
      <c r="G592">
        <f t="shared" si="1549"/>
        <v>0.12222152900771403</v>
      </c>
      <c r="H592">
        <f t="shared" ref="H592:J592" si="1693">H298</f>
        <v>23</v>
      </c>
      <c r="I592">
        <f t="shared" si="1693"/>
        <v>15</v>
      </c>
      <c r="J592">
        <f t="shared" si="1693"/>
        <v>23.25</v>
      </c>
      <c r="L592">
        <f t="shared" ref="L592:M592" si="1694">L298</f>
        <v>20</v>
      </c>
      <c r="M592">
        <f t="shared" si="1694"/>
        <v>-13</v>
      </c>
      <c r="N592">
        <f t="shared" si="1552"/>
        <v>2456631.1770833335</v>
      </c>
      <c r="O592">
        <f t="shared" si="1553"/>
        <v>7.9272234243593946E-4</v>
      </c>
      <c r="P592">
        <f t="shared" si="1554"/>
        <v>2456631.1778760557</v>
      </c>
      <c r="Q592">
        <f t="shared" si="1555"/>
        <v>0.13925196101452994</v>
      </c>
      <c r="R592">
        <f t="shared" si="1556"/>
        <v>239.82880355094562</v>
      </c>
      <c r="S592">
        <f t="shared" si="1557"/>
        <v>345.82951712654904</v>
      </c>
      <c r="T592">
        <f t="shared" si="1558"/>
        <v>4.1858022630826692</v>
      </c>
      <c r="U592">
        <f t="shared" si="1559"/>
        <v>6.0358637244404001</v>
      </c>
      <c r="V592">
        <f t="shared" si="1560"/>
        <v>215.70793361943504</v>
      </c>
      <c r="W592">
        <f t="shared" si="1561"/>
        <v>3.7648136643325105</v>
      </c>
      <c r="X592">
        <f t="shared" si="1562"/>
        <v>253.643681281098</v>
      </c>
      <c r="Y592">
        <f t="shared" si="1563"/>
        <v>4.426917365234269</v>
      </c>
      <c r="Z592">
        <f t="shared" si="1564"/>
        <v>330.464307160114</v>
      </c>
      <c r="AA592">
        <f t="shared" si="1565"/>
        <v>5.7676902202658615</v>
      </c>
      <c r="AB592">
        <f t="shared" si="1566"/>
        <v>-6283.2708925965517</v>
      </c>
      <c r="AC592">
        <f t="shared" si="1567"/>
        <v>-119.46362325577974</v>
      </c>
      <c r="AD592">
        <f t="shared" si="1568"/>
        <v>-1333.2572013552369</v>
      </c>
      <c r="AE592">
        <f t="shared" si="1569"/>
        <v>375.56888957830398</v>
      </c>
      <c r="AF592">
        <f t="shared" si="1570"/>
        <v>-304.70460401101798</v>
      </c>
      <c r="AG592">
        <f t="shared" si="1571"/>
        <v>-1017.6308636175722</v>
      </c>
      <c r="AH592">
        <f t="shared" si="1572"/>
        <v>-8682.7582952578541</v>
      </c>
      <c r="AI592">
        <f t="shared" si="1573"/>
        <v>-2.4118773042382928</v>
      </c>
      <c r="AJ592">
        <f t="shared" si="1574"/>
        <v>237.41692624670733</v>
      </c>
      <c r="AK592">
        <f t="shared" si="1575"/>
        <v>4.143707062969586</v>
      </c>
      <c r="AL592">
        <f t="shared" si="1576"/>
        <v>237</v>
      </c>
      <c r="AM592">
        <f t="shared" si="1577"/>
        <v>25</v>
      </c>
      <c r="AN592">
        <f t="shared" si="1578"/>
        <v>0</v>
      </c>
      <c r="AP592">
        <f t="shared" si="1579"/>
        <v>1.7958197012076125</v>
      </c>
      <c r="AQ592">
        <f t="shared" si="1580"/>
        <v>3.1342966558253624E-2</v>
      </c>
      <c r="AR592" t="str">
        <f t="shared" si="1581"/>
        <v>POSITIF</v>
      </c>
      <c r="AS592">
        <f t="shared" si="1582"/>
        <v>1</v>
      </c>
      <c r="AT592">
        <f t="shared" si="1583"/>
        <v>47</v>
      </c>
      <c r="AU592">
        <f t="shared" si="1584"/>
        <v>44</v>
      </c>
      <c r="AV592">
        <f t="shared" si="1585"/>
        <v>1.0203391279684038</v>
      </c>
      <c r="AW592" s="4">
        <f t="shared" si="1586"/>
        <v>4.2514130332016821E-2</v>
      </c>
      <c r="AX592">
        <f t="shared" si="1587"/>
        <v>1.7808277269976407E-2</v>
      </c>
      <c r="AY592">
        <f t="shared" si="1588"/>
        <v>0.2780216654922415</v>
      </c>
      <c r="AZ592" s="4">
        <f t="shared" si="1589"/>
        <v>1.1584236062176729E-2</v>
      </c>
      <c r="BA592">
        <f t="shared" si="1590"/>
        <v>358166.99335958151</v>
      </c>
      <c r="BB592" t="s">
        <v>191</v>
      </c>
      <c r="BC592">
        <f t="shared" si="1591"/>
        <v>1.6702751417637392E-2</v>
      </c>
      <c r="BD592">
        <f t="shared" si="1592"/>
        <v>215.71225292569127</v>
      </c>
      <c r="BE592">
        <f t="shared" si="1593"/>
        <v>23.437480253826134</v>
      </c>
      <c r="BF592">
        <f t="shared" si="1594"/>
        <v>-2.2083383929155684E-3</v>
      </c>
      <c r="BG592">
        <f t="shared" si="1595"/>
        <v>23.435271915433219</v>
      </c>
      <c r="BH592" s="19">
        <f t="shared" si="1596"/>
        <v>0.13925196101452994</v>
      </c>
      <c r="BI592">
        <f t="shared" si="1597"/>
        <v>21.159336623254543</v>
      </c>
      <c r="BJ592">
        <f t="shared" si="1598"/>
        <v>4.5803366232545422</v>
      </c>
      <c r="BK592">
        <f t="shared" si="1599"/>
        <v>188.36879224418618</v>
      </c>
      <c r="BL592">
        <f t="shared" si="1600"/>
        <v>3.2876556326662074</v>
      </c>
      <c r="BM592">
        <f t="shared" si="1601"/>
        <v>240.33625710463193</v>
      </c>
      <c r="BN592">
        <f t="shared" si="1602"/>
        <v>16.022417140308796</v>
      </c>
      <c r="BO592">
        <f t="shared" si="1603"/>
        <v>16</v>
      </c>
      <c r="BP592">
        <f t="shared" si="1604"/>
        <v>1</v>
      </c>
      <c r="BQ592">
        <f t="shared" si="1605"/>
        <v>20</v>
      </c>
      <c r="BR592">
        <f t="shared" si="1606"/>
        <v>-17.830374266934683</v>
      </c>
      <c r="BS592" t="str">
        <f t="shared" si="1607"/>
        <v>NEGATIF</v>
      </c>
      <c r="BT592">
        <f t="shared" si="1672"/>
        <v>-0.31119873782088053</v>
      </c>
      <c r="BU592">
        <f t="shared" si="1544"/>
        <v>17</v>
      </c>
      <c r="BV592">
        <f t="shared" si="1545"/>
        <v>-2090</v>
      </c>
      <c r="BW592">
        <f t="shared" si="1546"/>
        <v>10</v>
      </c>
      <c r="BX592" t="str">
        <f t="shared" si="1547"/>
        <v>NEGATIF</v>
      </c>
      <c r="BY592">
        <f t="shared" si="1608"/>
        <v>-36.231582550811567</v>
      </c>
      <c r="BZ592">
        <f t="shared" si="1609"/>
        <v>143.76841744918843</v>
      </c>
      <c r="CA592">
        <f t="shared" si="1610"/>
        <v>-76.442639005913904</v>
      </c>
      <c r="CB592" t="str">
        <f t="shared" si="1611"/>
        <v>NEGATIF</v>
      </c>
      <c r="CC592">
        <f t="shared" si="1612"/>
        <v>76</v>
      </c>
      <c r="CD592">
        <f t="shared" si="1613"/>
        <v>26</v>
      </c>
      <c r="CE592">
        <f t="shared" si="1614"/>
        <v>33</v>
      </c>
      <c r="CG592">
        <f t="shared" si="1615"/>
        <v>4.1946589983954414</v>
      </c>
      <c r="CH592">
        <f t="shared" si="1616"/>
        <v>0.4090226560244678</v>
      </c>
      <c r="CI592">
        <f t="shared" si="1617"/>
        <v>0.40906119880042235</v>
      </c>
    </row>
    <row r="593" spans="1:87">
      <c r="A593">
        <f t="shared" ref="A593:F593" si="1695">A299</f>
        <v>7.0027777777777782</v>
      </c>
      <c r="B593">
        <f t="shared" si="1695"/>
        <v>111.315</v>
      </c>
      <c r="C593">
        <f t="shared" si="1695"/>
        <v>7</v>
      </c>
      <c r="D593">
        <f t="shared" si="1695"/>
        <v>2013</v>
      </c>
      <c r="E593">
        <f t="shared" si="1695"/>
        <v>12</v>
      </c>
      <c r="F593">
        <f t="shared" si="1695"/>
        <v>4</v>
      </c>
      <c r="G593">
        <f t="shared" si="1549"/>
        <v>0.12222152900771403</v>
      </c>
      <c r="H593">
        <f t="shared" ref="H593:J593" si="1696">H299</f>
        <v>23</v>
      </c>
      <c r="I593">
        <f t="shared" si="1696"/>
        <v>30</v>
      </c>
      <c r="J593">
        <f t="shared" si="1696"/>
        <v>23.5</v>
      </c>
      <c r="L593">
        <f t="shared" ref="L593:M593" si="1697">L299</f>
        <v>20</v>
      </c>
      <c r="M593">
        <f t="shared" si="1697"/>
        <v>-13</v>
      </c>
      <c r="N593">
        <f t="shared" si="1552"/>
        <v>2456631.1875</v>
      </c>
      <c r="O593">
        <f t="shared" si="1553"/>
        <v>7.9272234243593946E-4</v>
      </c>
      <c r="P593">
        <f t="shared" si="1554"/>
        <v>2456631.1882927222</v>
      </c>
      <c r="Q593">
        <f t="shared" si="1555"/>
        <v>0.13925224620731602</v>
      </c>
      <c r="R593">
        <f t="shared" si="1556"/>
        <v>239.82880355094562</v>
      </c>
      <c r="S593">
        <f t="shared" si="1557"/>
        <v>345.96561079581443</v>
      </c>
      <c r="T593">
        <f t="shared" si="1558"/>
        <v>4.1858022630826692</v>
      </c>
      <c r="U593">
        <f t="shared" si="1559"/>
        <v>6.0382390070602012</v>
      </c>
      <c r="V593">
        <f t="shared" si="1560"/>
        <v>215.70738201608935</v>
      </c>
      <c r="W593">
        <f t="shared" si="1561"/>
        <v>3.7648040370379632</v>
      </c>
      <c r="X593">
        <f t="shared" si="1562"/>
        <v>253.65394844071034</v>
      </c>
      <c r="Y593">
        <f t="shared" si="1563"/>
        <v>4.4270965609743325</v>
      </c>
      <c r="Z593">
        <f t="shared" si="1564"/>
        <v>330.47457382948051</v>
      </c>
      <c r="AA593">
        <f t="shared" si="1565"/>
        <v>5.7678694074495205</v>
      </c>
      <c r="AB593">
        <f t="shared" si="1566"/>
        <v>-6231.115237907411</v>
      </c>
      <c r="AC593">
        <f t="shared" si="1567"/>
        <v>-119.83504030893748</v>
      </c>
      <c r="AD593">
        <f t="shared" si="1568"/>
        <v>-1292.7436013989022</v>
      </c>
      <c r="AE593">
        <f t="shared" si="1569"/>
        <v>381.2205488734968</v>
      </c>
      <c r="AF593">
        <f t="shared" si="1570"/>
        <v>-305.79293218782209</v>
      </c>
      <c r="AG593">
        <f t="shared" si="1571"/>
        <v>-1030.085780721605</v>
      </c>
      <c r="AH593">
        <f t="shared" si="1572"/>
        <v>-8598.352043651179</v>
      </c>
      <c r="AI593">
        <f t="shared" si="1573"/>
        <v>-2.3884311232364386</v>
      </c>
      <c r="AJ593">
        <f t="shared" si="1574"/>
        <v>237.44037242770918</v>
      </c>
      <c r="AK593">
        <f t="shared" si="1575"/>
        <v>4.1441162760250867</v>
      </c>
      <c r="AL593">
        <f t="shared" si="1576"/>
        <v>237</v>
      </c>
      <c r="AM593">
        <f t="shared" si="1577"/>
        <v>26</v>
      </c>
      <c r="AN593">
        <f t="shared" si="1578"/>
        <v>25</v>
      </c>
      <c r="AP593">
        <f t="shared" si="1579"/>
        <v>1.7899442307003177</v>
      </c>
      <c r="AQ593">
        <f t="shared" si="1580"/>
        <v>3.124042025279751E-2</v>
      </c>
      <c r="AR593" t="str">
        <f t="shared" si="1581"/>
        <v>POSITIF</v>
      </c>
      <c r="AS593">
        <f t="shared" si="1582"/>
        <v>1</v>
      </c>
      <c r="AT593">
        <f t="shared" si="1583"/>
        <v>47</v>
      </c>
      <c r="AU593">
        <f t="shared" si="1584"/>
        <v>23</v>
      </c>
      <c r="AV593">
        <f t="shared" si="1585"/>
        <v>1.020369209992221</v>
      </c>
      <c r="AW593" s="4">
        <f t="shared" si="1586"/>
        <v>4.2515383749675874E-2</v>
      </c>
      <c r="AX593">
        <f t="shared" si="1587"/>
        <v>1.780880230033768E-2</v>
      </c>
      <c r="AY593">
        <f t="shared" si="1588"/>
        <v>0.27802986142984676</v>
      </c>
      <c r="AZ593" s="4">
        <f t="shared" si="1589"/>
        <v>1.1584577559576948E-2</v>
      </c>
      <c r="BA593">
        <f t="shared" si="1590"/>
        <v>358156.43517250492</v>
      </c>
      <c r="BB593" t="s">
        <v>191</v>
      </c>
      <c r="BC593">
        <f t="shared" si="1591"/>
        <v>1.6702751405659293E-2</v>
      </c>
      <c r="BD593">
        <f t="shared" si="1592"/>
        <v>215.71170132398262</v>
      </c>
      <c r="BE593">
        <f t="shared" si="1593"/>
        <v>23.437480250117439</v>
      </c>
      <c r="BF593">
        <f t="shared" si="1594"/>
        <v>-2.2083834105843373E-3</v>
      </c>
      <c r="BG593">
        <f t="shared" si="1595"/>
        <v>23.435271866706856</v>
      </c>
      <c r="BH593" s="19">
        <f t="shared" si="1596"/>
        <v>0.13925224620731602</v>
      </c>
      <c r="BI593">
        <f t="shared" si="1597"/>
        <v>21.410021101326372</v>
      </c>
      <c r="BJ593">
        <f t="shared" si="1598"/>
        <v>4.8310211013263711</v>
      </c>
      <c r="BK593">
        <f t="shared" si="1599"/>
        <v>192.10801346760002</v>
      </c>
      <c r="BL593">
        <f t="shared" si="1600"/>
        <v>3.3529173544752293</v>
      </c>
      <c r="BM593">
        <f t="shared" si="1601"/>
        <v>240.35730305229555</v>
      </c>
      <c r="BN593">
        <f t="shared" si="1602"/>
        <v>16.02382020348637</v>
      </c>
      <c r="BO593">
        <f t="shared" si="1603"/>
        <v>16</v>
      </c>
      <c r="BP593">
        <f t="shared" si="1604"/>
        <v>1</v>
      </c>
      <c r="BQ593">
        <f t="shared" si="1605"/>
        <v>25</v>
      </c>
      <c r="BR593">
        <f t="shared" si="1606"/>
        <v>-17.841370052779421</v>
      </c>
      <c r="BS593" t="str">
        <f t="shared" si="1607"/>
        <v>NEGATIF</v>
      </c>
      <c r="BT593">
        <f t="shared" si="1672"/>
        <v>-0.31139065048771541</v>
      </c>
      <c r="BU593">
        <f t="shared" si="1544"/>
        <v>17</v>
      </c>
      <c r="BV593">
        <f t="shared" si="1545"/>
        <v>-2091</v>
      </c>
      <c r="BW593">
        <f t="shared" si="1546"/>
        <v>31</v>
      </c>
      <c r="BX593" t="str">
        <f t="shared" si="1547"/>
        <v>NEGATIF</v>
      </c>
      <c r="BY593">
        <f t="shared" si="1608"/>
        <v>-46.327322700950575</v>
      </c>
      <c r="BZ593">
        <f t="shared" si="1609"/>
        <v>133.67267729904944</v>
      </c>
      <c r="CA593">
        <f t="shared" si="1610"/>
        <v>-73.975250912069683</v>
      </c>
      <c r="CB593" t="str">
        <f t="shared" si="1611"/>
        <v>NEGATIF</v>
      </c>
      <c r="CC593">
        <f t="shared" si="1612"/>
        <v>73</v>
      </c>
      <c r="CD593">
        <f t="shared" si="1613"/>
        <v>58</v>
      </c>
      <c r="CE593">
        <f t="shared" si="1614"/>
        <v>30</v>
      </c>
      <c r="CG593">
        <f t="shared" si="1615"/>
        <v>4.1950263194763737</v>
      </c>
      <c r="CH593">
        <f t="shared" si="1616"/>
        <v>0.4090226551740323</v>
      </c>
      <c r="CI593">
        <f t="shared" si="1617"/>
        <v>0.40906119873569341</v>
      </c>
    </row>
    <row r="594" spans="1:87">
      <c r="A594">
        <f t="shared" ref="A594:F594" si="1698">A300</f>
        <v>7.0027777777777782</v>
      </c>
      <c r="B594">
        <f t="shared" si="1698"/>
        <v>111.315</v>
      </c>
      <c r="C594">
        <f t="shared" si="1698"/>
        <v>7</v>
      </c>
      <c r="D594">
        <f t="shared" si="1698"/>
        <v>2013</v>
      </c>
      <c r="E594">
        <f t="shared" si="1698"/>
        <v>12</v>
      </c>
      <c r="F594">
        <f t="shared" si="1698"/>
        <v>4</v>
      </c>
      <c r="G594">
        <f t="shared" si="1549"/>
        <v>0.12222152900771403</v>
      </c>
      <c r="H594">
        <f t="shared" ref="H594:J594" si="1699">H300</f>
        <v>23</v>
      </c>
      <c r="I594">
        <f t="shared" si="1699"/>
        <v>45</v>
      </c>
      <c r="J594">
        <f t="shared" si="1699"/>
        <v>23.75</v>
      </c>
      <c r="L594">
        <f t="shared" ref="L594:M594" si="1700">L300</f>
        <v>20</v>
      </c>
      <c r="M594">
        <f t="shared" si="1700"/>
        <v>-13</v>
      </c>
      <c r="N594">
        <f t="shared" si="1552"/>
        <v>2456631.197916667</v>
      </c>
      <c r="O594">
        <f t="shared" si="1553"/>
        <v>7.9272234243593946E-4</v>
      </c>
      <c r="P594">
        <f t="shared" si="1554"/>
        <v>2456631.1987093892</v>
      </c>
      <c r="Q594">
        <f t="shared" si="1555"/>
        <v>0.13925253140011484</v>
      </c>
      <c r="R594">
        <f t="shared" si="1556"/>
        <v>239.82880355094562</v>
      </c>
      <c r="S594">
        <f t="shared" si="1557"/>
        <v>346.10170447116252</v>
      </c>
      <c r="T594">
        <f t="shared" si="1558"/>
        <v>4.1858022630826692</v>
      </c>
      <c r="U594">
        <f t="shared" si="1559"/>
        <v>6.0406142897861654</v>
      </c>
      <c r="V594">
        <f t="shared" si="1560"/>
        <v>215.70683041271906</v>
      </c>
      <c r="W594">
        <f t="shared" si="1561"/>
        <v>3.7647944097429864</v>
      </c>
      <c r="X594">
        <f t="shared" si="1562"/>
        <v>253.66421560078106</v>
      </c>
      <c r="Y594">
        <f t="shared" si="1563"/>
        <v>4.4272757567223957</v>
      </c>
      <c r="Z594">
        <f t="shared" si="1564"/>
        <v>330.48484049930448</v>
      </c>
      <c r="AA594">
        <f t="shared" si="1565"/>
        <v>5.7680485946411642</v>
      </c>
      <c r="AB594">
        <f t="shared" si="1566"/>
        <v>-6178.928604829488</v>
      </c>
      <c r="AC594">
        <f t="shared" si="1567"/>
        <v>-120.19382512997373</v>
      </c>
      <c r="AD594">
        <f t="shared" si="1568"/>
        <v>-1251.6849227256027</v>
      </c>
      <c r="AE594">
        <f t="shared" si="1569"/>
        <v>386.83202640947968</v>
      </c>
      <c r="AF594">
        <f t="shared" si="1570"/>
        <v>-306.88130071562148</v>
      </c>
      <c r="AG594">
        <f t="shared" si="1571"/>
        <v>-1042.5332771238011</v>
      </c>
      <c r="AH594">
        <f t="shared" si="1572"/>
        <v>-8513.3899041150071</v>
      </c>
      <c r="AI594">
        <f t="shared" si="1573"/>
        <v>-2.3648305289208351</v>
      </c>
      <c r="AJ594">
        <f t="shared" si="1574"/>
        <v>237.46397302202479</v>
      </c>
      <c r="AK594">
        <f t="shared" si="1575"/>
        <v>4.144528184101322</v>
      </c>
      <c r="AL594">
        <f t="shared" si="1576"/>
        <v>237</v>
      </c>
      <c r="AM594">
        <f t="shared" si="1577"/>
        <v>27</v>
      </c>
      <c r="AN594">
        <f t="shared" si="1578"/>
        <v>50</v>
      </c>
      <c r="AP594">
        <f t="shared" si="1579"/>
        <v>1.7973489443031807</v>
      </c>
      <c r="AQ594">
        <f t="shared" si="1580"/>
        <v>3.1369656885334683E-2</v>
      </c>
      <c r="AR594" t="str">
        <f t="shared" si="1581"/>
        <v>POSITIF</v>
      </c>
      <c r="AS594">
        <f t="shared" si="1582"/>
        <v>1</v>
      </c>
      <c r="AT594">
        <f t="shared" si="1583"/>
        <v>47</v>
      </c>
      <c r="AU594">
        <f t="shared" si="1584"/>
        <v>50</v>
      </c>
      <c r="AV594">
        <f t="shared" si="1585"/>
        <v>1.0203988803703794</v>
      </c>
      <c r="AW594" s="4">
        <f t="shared" si="1586"/>
        <v>4.2516620015432473E-2</v>
      </c>
      <c r="AX594">
        <f t="shared" si="1587"/>
        <v>1.7809320146126857E-2</v>
      </c>
      <c r="AY594">
        <f t="shared" si="1588"/>
        <v>0.27803794521328823</v>
      </c>
      <c r="AZ594" s="4">
        <f t="shared" si="1589"/>
        <v>1.1584914383887009E-2</v>
      </c>
      <c r="BA594">
        <f t="shared" si="1590"/>
        <v>358146.02207463601</v>
      </c>
      <c r="BB594" t="s">
        <v>191</v>
      </c>
      <c r="BC594">
        <f t="shared" si="1591"/>
        <v>1.6702751393681197E-2</v>
      </c>
      <c r="BD594">
        <f t="shared" si="1592"/>
        <v>215.7111497222493</v>
      </c>
      <c r="BE594">
        <f t="shared" si="1593"/>
        <v>23.437480246408743</v>
      </c>
      <c r="BF594">
        <f t="shared" si="1594"/>
        <v>-2.2084284109474303E-3</v>
      </c>
      <c r="BG594">
        <f t="shared" si="1595"/>
        <v>23.435271817997794</v>
      </c>
      <c r="BH594" s="19">
        <f t="shared" si="1596"/>
        <v>0.13925253140011484</v>
      </c>
      <c r="BI594">
        <f t="shared" si="1597"/>
        <v>21.660705590620637</v>
      </c>
      <c r="BJ594">
        <f t="shared" si="1598"/>
        <v>5.0817055906206363</v>
      </c>
      <c r="BK594">
        <f t="shared" si="1599"/>
        <v>195.84709569097026</v>
      </c>
      <c r="BL594">
        <f t="shared" si="1600"/>
        <v>3.41817665027583</v>
      </c>
      <c r="BM594">
        <f t="shared" si="1601"/>
        <v>240.37848816833926</v>
      </c>
      <c r="BN594">
        <f t="shared" si="1602"/>
        <v>16.025232544555951</v>
      </c>
      <c r="BO594">
        <f t="shared" si="1603"/>
        <v>16</v>
      </c>
      <c r="BP594">
        <f t="shared" si="1604"/>
        <v>1</v>
      </c>
      <c r="BQ594">
        <f t="shared" si="1605"/>
        <v>30</v>
      </c>
      <c r="BR594">
        <f t="shared" si="1606"/>
        <v>-17.839457124071092</v>
      </c>
      <c r="BS594" t="str">
        <f t="shared" si="1607"/>
        <v>NEGATIF</v>
      </c>
      <c r="BT594">
        <f t="shared" si="1672"/>
        <v>-0.31135726358339916</v>
      </c>
      <c r="BU594">
        <f t="shared" si="1544"/>
        <v>17</v>
      </c>
      <c r="BV594">
        <f t="shared" si="1545"/>
        <v>-2091</v>
      </c>
      <c r="BW594">
        <f t="shared" si="1546"/>
        <v>37</v>
      </c>
      <c r="BX594" t="str">
        <f t="shared" si="1547"/>
        <v>NEGATIF</v>
      </c>
      <c r="BY594">
        <f t="shared" si="1608"/>
        <v>-53.489407285864914</v>
      </c>
      <c r="BZ594">
        <f t="shared" si="1609"/>
        <v>126.51059271413509</v>
      </c>
      <c r="CA594">
        <f t="shared" si="1610"/>
        <v>-71.130601081948583</v>
      </c>
      <c r="CB594" t="str">
        <f t="shared" si="1611"/>
        <v>NEGATIF</v>
      </c>
      <c r="CC594">
        <f t="shared" si="1612"/>
        <v>71</v>
      </c>
      <c r="CD594">
        <f t="shared" si="1613"/>
        <v>7</v>
      </c>
      <c r="CE594">
        <f t="shared" si="1614"/>
        <v>50</v>
      </c>
      <c r="CG594">
        <f t="shared" si="1615"/>
        <v>4.1953960695037535</v>
      </c>
      <c r="CH594">
        <f t="shared" si="1616"/>
        <v>0.40902265432389884</v>
      </c>
      <c r="CI594">
        <f t="shared" si="1617"/>
        <v>0.40906119867096447</v>
      </c>
    </row>
    <row r="595" spans="1:87">
      <c r="A595">
        <f t="shared" ref="A595:F595" si="1701">A301</f>
        <v>7.0027777777777782</v>
      </c>
      <c r="B595">
        <f t="shared" si="1701"/>
        <v>111.315</v>
      </c>
      <c r="C595">
        <f t="shared" si="1701"/>
        <v>7</v>
      </c>
      <c r="D595">
        <f t="shared" si="1701"/>
        <v>2013</v>
      </c>
      <c r="E595">
        <f t="shared" si="1701"/>
        <v>12</v>
      </c>
      <c r="F595">
        <f t="shared" si="1701"/>
        <v>4</v>
      </c>
      <c r="G595">
        <f t="shared" si="1549"/>
        <v>0.12222152900771403</v>
      </c>
      <c r="H595">
        <f t="shared" ref="H595:J595" si="1702">H301</f>
        <v>24</v>
      </c>
      <c r="I595">
        <f t="shared" si="1702"/>
        <v>0</v>
      </c>
      <c r="J595">
        <f t="shared" si="1702"/>
        <v>24</v>
      </c>
      <c r="L595">
        <f t="shared" ref="L595:M595" si="1703">L301</f>
        <v>20</v>
      </c>
      <c r="M595">
        <f t="shared" si="1703"/>
        <v>-13</v>
      </c>
      <c r="N595">
        <f t="shared" si="1552"/>
        <v>2456631.2083333335</v>
      </c>
      <c r="O595">
        <f t="shared" si="1553"/>
        <v>7.9272234243593946E-4</v>
      </c>
      <c r="P595">
        <f t="shared" si="1554"/>
        <v>2456631.2091260557</v>
      </c>
      <c r="Q595">
        <f t="shared" si="1555"/>
        <v>0.13925281659290092</v>
      </c>
      <c r="R595">
        <f t="shared" si="1556"/>
        <v>239.82880355094562</v>
      </c>
      <c r="S595">
        <f t="shared" si="1557"/>
        <v>346.23779814041336</v>
      </c>
      <c r="T595">
        <f t="shared" si="1558"/>
        <v>4.1858022630826692</v>
      </c>
      <c r="U595">
        <f t="shared" si="1559"/>
        <v>6.0429895724057134</v>
      </c>
      <c r="V595">
        <f t="shared" si="1560"/>
        <v>215.70627880937343</v>
      </c>
      <c r="W595">
        <f t="shared" si="1561"/>
        <v>3.7647847824484404</v>
      </c>
      <c r="X595">
        <f t="shared" si="1562"/>
        <v>253.6744827603934</v>
      </c>
      <c r="Y595">
        <f t="shared" si="1563"/>
        <v>4.4274549524624582</v>
      </c>
      <c r="Z595">
        <f t="shared" si="1564"/>
        <v>330.49510716867007</v>
      </c>
      <c r="AA595">
        <f t="shared" si="1565"/>
        <v>5.7682277818248071</v>
      </c>
      <c r="AB595">
        <f t="shared" si="1566"/>
        <v>-6126.7112924684488</v>
      </c>
      <c r="AC595">
        <f t="shared" si="1567"/>
        <v>-120.5399398660382</v>
      </c>
      <c r="AD595">
        <f t="shared" si="1568"/>
        <v>-1210.0984811243272</v>
      </c>
      <c r="AE595">
        <f t="shared" si="1569"/>
        <v>392.40273021589013</v>
      </c>
      <c r="AF595">
        <f t="shared" si="1570"/>
        <v>-307.96968122699764</v>
      </c>
      <c r="AG595">
        <f t="shared" si="1571"/>
        <v>-1054.9732571213181</v>
      </c>
      <c r="AH595">
        <f t="shared" si="1572"/>
        <v>-8427.8899215912388</v>
      </c>
      <c r="AI595">
        <f t="shared" si="1573"/>
        <v>-2.3410805337753442</v>
      </c>
      <c r="AJ595">
        <f t="shared" si="1574"/>
        <v>237.48772301717028</v>
      </c>
      <c r="AK595">
        <f t="shared" si="1575"/>
        <v>4.1449426997139431</v>
      </c>
      <c r="AL595">
        <f t="shared" si="1576"/>
        <v>237</v>
      </c>
      <c r="AM595">
        <f t="shared" si="1577"/>
        <v>29</v>
      </c>
      <c r="AN595">
        <f t="shared" si="1578"/>
        <v>15</v>
      </c>
      <c r="AP595">
        <f t="shared" si="1579"/>
        <v>1.8100093174928826</v>
      </c>
      <c r="AQ595">
        <f t="shared" si="1580"/>
        <v>3.1590622082026197E-2</v>
      </c>
      <c r="AR595" t="str">
        <f t="shared" si="1581"/>
        <v>POSITIF</v>
      </c>
      <c r="AS595">
        <f t="shared" si="1582"/>
        <v>1</v>
      </c>
      <c r="AT595">
        <f t="shared" si="1583"/>
        <v>48</v>
      </c>
      <c r="AU595">
        <f t="shared" si="1584"/>
        <v>36</v>
      </c>
      <c r="AV595">
        <f t="shared" si="1585"/>
        <v>1.0204281388340108</v>
      </c>
      <c r="AW595" s="4">
        <f t="shared" si="1586"/>
        <v>4.2517839118083788E-2</v>
      </c>
      <c r="AX595">
        <f t="shared" si="1587"/>
        <v>1.7809830802651302E-2</v>
      </c>
      <c r="AY595">
        <f t="shared" si="1588"/>
        <v>0.27804591676931489</v>
      </c>
      <c r="AZ595" s="4">
        <f t="shared" si="1589"/>
        <v>1.1585246532054788E-2</v>
      </c>
      <c r="BA595">
        <f t="shared" si="1590"/>
        <v>358135.75413506926</v>
      </c>
      <c r="BB595" t="s">
        <v>191</v>
      </c>
      <c r="BC595">
        <f t="shared" si="1591"/>
        <v>1.6702751381703098E-2</v>
      </c>
      <c r="BD595">
        <f t="shared" si="1592"/>
        <v>215.71059812054065</v>
      </c>
      <c r="BE595">
        <f t="shared" si="1593"/>
        <v>23.437480242700047</v>
      </c>
      <c r="BF595">
        <f t="shared" si="1594"/>
        <v>-2.208473393996891E-3</v>
      </c>
      <c r="BG595">
        <f t="shared" si="1595"/>
        <v>23.435271769306052</v>
      </c>
      <c r="BH595" s="19">
        <f t="shared" si="1596"/>
        <v>0.13925281659290092</v>
      </c>
      <c r="BI595">
        <f t="shared" si="1597"/>
        <v>21.911390068707988</v>
      </c>
      <c r="BJ595">
        <f t="shared" si="1598"/>
        <v>5.332390068707987</v>
      </c>
      <c r="BK595">
        <f t="shared" si="1599"/>
        <v>199.58604306652074</v>
      </c>
      <c r="BL595">
        <f t="shared" si="1600"/>
        <v>3.4834335925379869</v>
      </c>
      <c r="BM595">
        <f t="shared" si="1601"/>
        <v>240.39980796409907</v>
      </c>
      <c r="BN595">
        <f t="shared" si="1602"/>
        <v>16.026653864273271</v>
      </c>
      <c r="BO595">
        <f t="shared" si="1603"/>
        <v>16</v>
      </c>
      <c r="BP595">
        <f t="shared" si="1604"/>
        <v>1</v>
      </c>
      <c r="BQ595">
        <f t="shared" si="1605"/>
        <v>35</v>
      </c>
      <c r="BR595">
        <f t="shared" si="1606"/>
        <v>-17.832452536774749</v>
      </c>
      <c r="BS595" t="str">
        <f t="shared" si="1607"/>
        <v>NEGATIF</v>
      </c>
      <c r="BT595">
        <f t="shared" si="1672"/>
        <v>-0.31123501047233459</v>
      </c>
      <c r="BU595">
        <f t="shared" si="1544"/>
        <v>17</v>
      </c>
      <c r="BV595">
        <f t="shared" si="1545"/>
        <v>-2090</v>
      </c>
      <c r="BW595">
        <f t="shared" si="1546"/>
        <v>3</v>
      </c>
      <c r="BX595" t="str">
        <f t="shared" si="1547"/>
        <v>NEGATIF</v>
      </c>
      <c r="BY595">
        <f t="shared" si="1608"/>
        <v>-58.624113045559511</v>
      </c>
      <c r="BZ595">
        <f t="shared" si="1609"/>
        <v>121.37588695444049</v>
      </c>
      <c r="CA595">
        <f t="shared" si="1610"/>
        <v>-68.051464540008425</v>
      </c>
      <c r="CB595" t="str">
        <f t="shared" si="1611"/>
        <v>NEGATIF</v>
      </c>
      <c r="CC595">
        <f t="shared" si="1612"/>
        <v>68</v>
      </c>
      <c r="CD595">
        <f t="shared" si="1613"/>
        <v>3</v>
      </c>
      <c r="CE595">
        <f t="shared" si="1614"/>
        <v>5</v>
      </c>
      <c r="CG595">
        <f t="shared" si="1615"/>
        <v>4.1957681701356151</v>
      </c>
      <c r="CH595">
        <f t="shared" si="1616"/>
        <v>0.40902265347406758</v>
      </c>
      <c r="CI595">
        <f t="shared" si="1617"/>
        <v>0.40906119860623552</v>
      </c>
    </row>
    <row r="596" spans="1:87">
      <c r="A596">
        <f t="shared" ref="A596:F596" si="1704">A302</f>
        <v>7.0027777777777782</v>
      </c>
      <c r="B596">
        <f t="shared" si="1704"/>
        <v>111.315</v>
      </c>
      <c r="C596">
        <f t="shared" si="1704"/>
        <v>7</v>
      </c>
      <c r="D596">
        <f t="shared" si="1704"/>
        <v>2013</v>
      </c>
      <c r="E596">
        <f t="shared" si="1704"/>
        <v>12</v>
      </c>
      <c r="F596">
        <f t="shared" si="1704"/>
        <v>4</v>
      </c>
      <c r="G596">
        <f t="shared" si="1549"/>
        <v>0.12222152900771403</v>
      </c>
      <c r="H596">
        <f t="shared" ref="H596:J596" si="1705">H302</f>
        <v>24</v>
      </c>
      <c r="I596">
        <f t="shared" si="1705"/>
        <v>15</v>
      </c>
      <c r="J596">
        <f t="shared" si="1705"/>
        <v>24.25</v>
      </c>
      <c r="L596">
        <f t="shared" ref="L596:M596" si="1706">L302</f>
        <v>20</v>
      </c>
      <c r="M596">
        <f t="shared" si="1706"/>
        <v>-13</v>
      </c>
      <c r="N596">
        <f t="shared" si="1552"/>
        <v>2456631.21875</v>
      </c>
      <c r="O596">
        <f t="shared" si="1553"/>
        <v>7.9272234243593946E-4</v>
      </c>
      <c r="P596">
        <f t="shared" si="1554"/>
        <v>2456631.2195427222</v>
      </c>
      <c r="Q596">
        <f t="shared" si="1555"/>
        <v>0.13925310178568701</v>
      </c>
      <c r="R596">
        <f t="shared" si="1556"/>
        <v>239.82880355094562</v>
      </c>
      <c r="S596">
        <f t="shared" si="1557"/>
        <v>346.37389180967875</v>
      </c>
      <c r="T596">
        <f t="shared" si="1558"/>
        <v>4.1858022630826692</v>
      </c>
      <c r="U596">
        <f t="shared" si="1559"/>
        <v>6.0453648550255146</v>
      </c>
      <c r="V596">
        <f t="shared" si="1560"/>
        <v>215.70572720602775</v>
      </c>
      <c r="W596">
        <f t="shared" si="1561"/>
        <v>3.764775155153893</v>
      </c>
      <c r="X596">
        <f t="shared" si="1562"/>
        <v>253.68474992000574</v>
      </c>
      <c r="Y596">
        <f t="shared" si="1563"/>
        <v>4.4276341482025217</v>
      </c>
      <c r="Z596">
        <f t="shared" si="1564"/>
        <v>330.50537383803567</v>
      </c>
      <c r="AA596">
        <f t="shared" si="1565"/>
        <v>5.7684069690084501</v>
      </c>
      <c r="AB596">
        <f t="shared" si="1566"/>
        <v>-6074.4635930896202</v>
      </c>
      <c r="AC596">
        <f t="shared" si="1567"/>
        <v>-120.87334804821704</v>
      </c>
      <c r="AD596">
        <f t="shared" si="1568"/>
        <v>-1168.0018094247255</v>
      </c>
      <c r="AE596">
        <f t="shared" si="1569"/>
        <v>397.93207337207946</v>
      </c>
      <c r="AF596">
        <f t="shared" si="1570"/>
        <v>-309.0580455004615</v>
      </c>
      <c r="AG596">
        <f t="shared" si="1571"/>
        <v>-1067.4056267385106</v>
      </c>
      <c r="AH596">
        <f t="shared" si="1572"/>
        <v>-8341.870349429455</v>
      </c>
      <c r="AI596">
        <f t="shared" si="1573"/>
        <v>-2.3171862081748484</v>
      </c>
      <c r="AJ596">
        <f t="shared" si="1574"/>
        <v>237.51161734277076</v>
      </c>
      <c r="AK596">
        <f t="shared" si="1575"/>
        <v>4.1453597343682151</v>
      </c>
      <c r="AL596">
        <f t="shared" si="1576"/>
        <v>237</v>
      </c>
      <c r="AM596">
        <f t="shared" si="1577"/>
        <v>30</v>
      </c>
      <c r="AN596">
        <f t="shared" si="1578"/>
        <v>41</v>
      </c>
      <c r="AP596">
        <f t="shared" si="1579"/>
        <v>1.8071257981581483</v>
      </c>
      <c r="AQ596">
        <f t="shared" si="1580"/>
        <v>3.154029517559017E-2</v>
      </c>
      <c r="AR596" t="str">
        <f t="shared" si="1581"/>
        <v>POSITIF</v>
      </c>
      <c r="AS596">
        <f t="shared" si="1582"/>
        <v>1</v>
      </c>
      <c r="AT596">
        <f t="shared" si="1583"/>
        <v>48</v>
      </c>
      <c r="AU596">
        <f t="shared" si="1584"/>
        <v>25</v>
      </c>
      <c r="AV596">
        <f t="shared" si="1585"/>
        <v>1.0204569851216259</v>
      </c>
      <c r="AW596" s="4">
        <f t="shared" si="1586"/>
        <v>4.2519041046734408E-2</v>
      </c>
      <c r="AX596">
        <f t="shared" si="1587"/>
        <v>1.7810334265347158E-2</v>
      </c>
      <c r="AY596">
        <f t="shared" si="1588"/>
        <v>0.27805377602668596</v>
      </c>
      <c r="AZ596" s="4">
        <f t="shared" si="1589"/>
        <v>1.1585574001111916E-2</v>
      </c>
      <c r="BA596">
        <f t="shared" si="1590"/>
        <v>358125.6314206422</v>
      </c>
      <c r="BB596" t="s">
        <v>191</v>
      </c>
      <c r="BC596">
        <f t="shared" si="1591"/>
        <v>1.6702751369725002E-2</v>
      </c>
      <c r="BD596">
        <f t="shared" si="1592"/>
        <v>215.710046518832</v>
      </c>
      <c r="BE596">
        <f t="shared" si="1593"/>
        <v>23.437480238991352</v>
      </c>
      <c r="BF596">
        <f t="shared" si="1594"/>
        <v>-2.2085183597307977E-3</v>
      </c>
      <c r="BG596">
        <f t="shared" si="1595"/>
        <v>23.435271720631622</v>
      </c>
      <c r="BH596" s="19">
        <f t="shared" si="1596"/>
        <v>0.13925310178568701</v>
      </c>
      <c r="BI596">
        <f t="shared" si="1597"/>
        <v>22.162074546795338</v>
      </c>
      <c r="BJ596">
        <f t="shared" si="1598"/>
        <v>5.5830745467953378</v>
      </c>
      <c r="BK596">
        <f t="shared" si="1599"/>
        <v>203.32486030340564</v>
      </c>
      <c r="BL596">
        <f t="shared" si="1600"/>
        <v>3.548688263451945</v>
      </c>
      <c r="BM596">
        <f t="shared" si="1601"/>
        <v>240.42125789852443</v>
      </c>
      <c r="BN596">
        <f t="shared" si="1602"/>
        <v>16.028083859901628</v>
      </c>
      <c r="BO596">
        <f t="shared" si="1603"/>
        <v>16</v>
      </c>
      <c r="BP596">
        <f t="shared" si="1604"/>
        <v>1</v>
      </c>
      <c r="BQ596">
        <f t="shared" si="1605"/>
        <v>41</v>
      </c>
      <c r="BR596">
        <f t="shared" si="1606"/>
        <v>-17.840623615762063</v>
      </c>
      <c r="BS596" t="str">
        <f t="shared" si="1607"/>
        <v>NEGATIF</v>
      </c>
      <c r="BT596">
        <f t="shared" si="1672"/>
        <v>-0.31137762270410374</v>
      </c>
      <c r="BU596">
        <f t="shared" si="1544"/>
        <v>17</v>
      </c>
      <c r="BV596">
        <f t="shared" si="1545"/>
        <v>-2091</v>
      </c>
      <c r="BW596">
        <f t="shared" si="1546"/>
        <v>33</v>
      </c>
      <c r="BX596" t="str">
        <f t="shared" si="1547"/>
        <v>NEGATIF</v>
      </c>
      <c r="BY596">
        <f t="shared" si="1608"/>
        <v>-62.343429962352083</v>
      </c>
      <c r="BZ596">
        <f t="shared" si="1609"/>
        <v>117.65657003764792</v>
      </c>
      <c r="CA596">
        <f t="shared" si="1610"/>
        <v>-64.816313201397946</v>
      </c>
      <c r="CB596" t="str">
        <f t="shared" si="1611"/>
        <v>NEGATIF</v>
      </c>
      <c r="CC596">
        <f t="shared" si="1612"/>
        <v>64</v>
      </c>
      <c r="CD596">
        <f t="shared" si="1613"/>
        <v>48</v>
      </c>
      <c r="CE596">
        <f t="shared" si="1614"/>
        <v>58</v>
      </c>
      <c r="CG596">
        <f t="shared" si="1615"/>
        <v>4.1961425421156742</v>
      </c>
      <c r="CH596">
        <f t="shared" si="1616"/>
        <v>0.40902265262453852</v>
      </c>
      <c r="CI596">
        <f t="shared" si="1617"/>
        <v>0.40906119854150658</v>
      </c>
    </row>
    <row r="597" spans="1:87">
      <c r="A597">
        <f t="shared" ref="A597:F597" si="1707">A303</f>
        <v>7.0027777777777782</v>
      </c>
      <c r="B597">
        <f t="shared" si="1707"/>
        <v>111.315</v>
      </c>
      <c r="C597">
        <f t="shared" si="1707"/>
        <v>7</v>
      </c>
      <c r="D597">
        <f t="shared" si="1707"/>
        <v>2013</v>
      </c>
      <c r="E597">
        <f t="shared" si="1707"/>
        <v>12</v>
      </c>
      <c r="F597">
        <f t="shared" si="1707"/>
        <v>4</v>
      </c>
      <c r="G597">
        <f t="shared" si="1549"/>
        <v>0.12222152900771403</v>
      </c>
      <c r="H597">
        <f t="shared" ref="H597:J597" si="1708">H303</f>
        <v>24</v>
      </c>
      <c r="I597">
        <f t="shared" si="1708"/>
        <v>30</v>
      </c>
      <c r="J597">
        <f t="shared" si="1708"/>
        <v>24.5</v>
      </c>
      <c r="L597">
        <f t="shared" ref="L597:M597" si="1709">L303</f>
        <v>20</v>
      </c>
      <c r="M597">
        <f t="shared" si="1709"/>
        <v>-13</v>
      </c>
      <c r="N597">
        <f t="shared" si="1552"/>
        <v>2456631.229166667</v>
      </c>
      <c r="O597">
        <f t="shared" si="1553"/>
        <v>7.9272234243593946E-4</v>
      </c>
      <c r="P597">
        <f t="shared" si="1554"/>
        <v>2456631.2299593892</v>
      </c>
      <c r="Q597">
        <f t="shared" si="1555"/>
        <v>0.13925338697848583</v>
      </c>
      <c r="R597">
        <f t="shared" si="1556"/>
        <v>239.82880355094562</v>
      </c>
      <c r="S597">
        <f t="shared" si="1557"/>
        <v>346.50998548502685</v>
      </c>
      <c r="T597">
        <f t="shared" si="1558"/>
        <v>4.1858022630826692</v>
      </c>
      <c r="U597">
        <f t="shared" si="1559"/>
        <v>6.0477401377514788</v>
      </c>
      <c r="V597">
        <f t="shared" si="1560"/>
        <v>215.70517560265745</v>
      </c>
      <c r="W597">
        <f t="shared" si="1561"/>
        <v>3.7647655278589163</v>
      </c>
      <c r="X597">
        <f t="shared" si="1562"/>
        <v>253.69501708007647</v>
      </c>
      <c r="Y597">
        <f t="shared" si="1563"/>
        <v>4.4278133439505849</v>
      </c>
      <c r="Z597">
        <f t="shared" si="1564"/>
        <v>330.51564050786055</v>
      </c>
      <c r="AA597">
        <f t="shared" si="1565"/>
        <v>5.7685861562001097</v>
      </c>
      <c r="AB597">
        <f t="shared" si="1566"/>
        <v>-6022.1857991410297</v>
      </c>
      <c r="AC597">
        <f t="shared" si="1567"/>
        <v>-121.19401454477143</v>
      </c>
      <c r="AD597">
        <f t="shared" si="1568"/>
        <v>-1125.4126555005305</v>
      </c>
      <c r="AE597">
        <f t="shared" si="1569"/>
        <v>403.41947331005696</v>
      </c>
      <c r="AF597">
        <f t="shared" si="1570"/>
        <v>-310.14636531461645</v>
      </c>
      <c r="AG597">
        <f t="shared" si="1571"/>
        <v>-1079.8302920506114</v>
      </c>
      <c r="AH597">
        <f t="shared" si="1572"/>
        <v>-8255.3496532415029</v>
      </c>
      <c r="AI597">
        <f t="shared" si="1573"/>
        <v>-2.2931526814559731</v>
      </c>
      <c r="AJ597">
        <f t="shared" si="1574"/>
        <v>237.53565086948964</v>
      </c>
      <c r="AK597">
        <f t="shared" si="1575"/>
        <v>4.1457791985403256</v>
      </c>
      <c r="AL597">
        <f t="shared" si="1576"/>
        <v>237</v>
      </c>
      <c r="AM597">
        <f t="shared" si="1577"/>
        <v>32</v>
      </c>
      <c r="AN597">
        <f t="shared" si="1578"/>
        <v>8</v>
      </c>
      <c r="AP597">
        <f t="shared" si="1579"/>
        <v>1.7989167918573969</v>
      </c>
      <c r="AQ597">
        <f t="shared" si="1580"/>
        <v>3.1397020987325094E-2</v>
      </c>
      <c r="AR597" t="str">
        <f t="shared" si="1581"/>
        <v>POSITIF</v>
      </c>
      <c r="AS597">
        <f t="shared" si="1582"/>
        <v>1</v>
      </c>
      <c r="AT597">
        <f t="shared" si="1583"/>
        <v>47</v>
      </c>
      <c r="AU597">
        <f t="shared" si="1584"/>
        <v>56</v>
      </c>
      <c r="AV597">
        <f t="shared" si="1585"/>
        <v>1.0204854189750332</v>
      </c>
      <c r="AW597" s="4">
        <f t="shared" si="1586"/>
        <v>4.2520225790626386E-2</v>
      </c>
      <c r="AX597">
        <f t="shared" si="1587"/>
        <v>1.7810830529708145E-2</v>
      </c>
      <c r="AY597">
        <f t="shared" si="1588"/>
        <v>0.27806152291505926</v>
      </c>
      <c r="AZ597" s="4">
        <f t="shared" si="1589"/>
        <v>1.158589678812747E-2</v>
      </c>
      <c r="BA597">
        <f t="shared" si="1590"/>
        <v>358115.65399736905</v>
      </c>
      <c r="BB597" t="s">
        <v>191</v>
      </c>
      <c r="BC597">
        <f t="shared" si="1591"/>
        <v>1.6702751357746903E-2</v>
      </c>
      <c r="BD597">
        <f t="shared" si="1592"/>
        <v>215.70949491709874</v>
      </c>
      <c r="BE597">
        <f t="shared" si="1593"/>
        <v>23.437480235282656</v>
      </c>
      <c r="BF597">
        <f t="shared" si="1594"/>
        <v>-2.2085633081472215E-3</v>
      </c>
      <c r="BG597">
        <f t="shared" si="1595"/>
        <v>23.435271671974508</v>
      </c>
      <c r="BH597" s="19">
        <f t="shared" si="1596"/>
        <v>0.13925338697848583</v>
      </c>
      <c r="BI597">
        <f t="shared" si="1597"/>
        <v>22.412759036089604</v>
      </c>
      <c r="BJ597">
        <f t="shared" si="1598"/>
        <v>5.833759036089603</v>
      </c>
      <c r="BK597">
        <f t="shared" si="1599"/>
        <v>207.06355216414201</v>
      </c>
      <c r="BL597">
        <f t="shared" si="1600"/>
        <v>3.613940746139308</v>
      </c>
      <c r="BM597">
        <f t="shared" si="1601"/>
        <v>240.44283337720202</v>
      </c>
      <c r="BN597">
        <f t="shared" si="1602"/>
        <v>16.029522225146803</v>
      </c>
      <c r="BO597">
        <f t="shared" si="1603"/>
        <v>16</v>
      </c>
      <c r="BP597">
        <f t="shared" si="1604"/>
        <v>1</v>
      </c>
      <c r="BQ597">
        <f t="shared" si="1605"/>
        <v>46</v>
      </c>
      <c r="BR597">
        <f t="shared" si="1606"/>
        <v>-17.854012552697426</v>
      </c>
      <c r="BS597" t="str">
        <f t="shared" si="1607"/>
        <v>NEGATIF</v>
      </c>
      <c r="BT597">
        <f t="shared" si="1672"/>
        <v>-0.31161130373696772</v>
      </c>
      <c r="BU597">
        <f t="shared" si="1544"/>
        <v>17</v>
      </c>
      <c r="BV597">
        <f t="shared" si="1545"/>
        <v>-2092</v>
      </c>
      <c r="BW597">
        <f t="shared" si="1546"/>
        <v>45</v>
      </c>
      <c r="BX597" t="str">
        <f t="shared" si="1547"/>
        <v>NEGATIF</v>
      </c>
      <c r="BY597">
        <f t="shared" si="1608"/>
        <v>-65.106170619712771</v>
      </c>
      <c r="BZ597">
        <f t="shared" si="1609"/>
        <v>114.89382938028723</v>
      </c>
      <c r="CA597">
        <f t="shared" si="1610"/>
        <v>-61.482642126263791</v>
      </c>
      <c r="CB597" t="str">
        <f t="shared" si="1611"/>
        <v>NEGATIF</v>
      </c>
      <c r="CC597">
        <f t="shared" si="1612"/>
        <v>61</v>
      </c>
      <c r="CD597">
        <f t="shared" si="1613"/>
        <v>28</v>
      </c>
      <c r="CE597">
        <f t="shared" si="1614"/>
        <v>57</v>
      </c>
      <c r="CG597">
        <f t="shared" si="1615"/>
        <v>4.196519105256292</v>
      </c>
      <c r="CH597">
        <f t="shared" si="1616"/>
        <v>0.40902265177531172</v>
      </c>
      <c r="CI597">
        <f t="shared" si="1617"/>
        <v>0.40906119847677763</v>
      </c>
    </row>
    <row r="598" spans="1:87">
      <c r="A598">
        <f t="shared" ref="A598:F598" si="1710">A304</f>
        <v>7.0027777777777782</v>
      </c>
      <c r="B598">
        <f t="shared" si="1710"/>
        <v>111.315</v>
      </c>
      <c r="C598">
        <f t="shared" si="1710"/>
        <v>7</v>
      </c>
      <c r="D598">
        <f t="shared" si="1710"/>
        <v>2013</v>
      </c>
      <c r="E598">
        <f t="shared" si="1710"/>
        <v>12</v>
      </c>
      <c r="F598">
        <f t="shared" si="1710"/>
        <v>4</v>
      </c>
      <c r="G598">
        <f t="shared" si="1549"/>
        <v>0.12222152900771403</v>
      </c>
      <c r="H598">
        <f t="shared" ref="H598:J598" si="1711">H304</f>
        <v>24</v>
      </c>
      <c r="I598">
        <f t="shared" si="1711"/>
        <v>45</v>
      </c>
      <c r="J598">
        <f t="shared" si="1711"/>
        <v>24.75</v>
      </c>
      <c r="L598">
        <f t="shared" ref="L598:M598" si="1712">L304</f>
        <v>20</v>
      </c>
      <c r="M598">
        <f t="shared" si="1712"/>
        <v>-13</v>
      </c>
      <c r="N598">
        <f t="shared" si="1552"/>
        <v>2456631.2395833335</v>
      </c>
      <c r="O598">
        <f t="shared" si="1553"/>
        <v>7.9272234243593946E-4</v>
      </c>
      <c r="P598">
        <f t="shared" si="1554"/>
        <v>2456631.2403760557</v>
      </c>
      <c r="Q598">
        <f t="shared" si="1555"/>
        <v>0.13925367217127191</v>
      </c>
      <c r="R598">
        <f t="shared" si="1556"/>
        <v>239.82880355094562</v>
      </c>
      <c r="S598">
        <f t="shared" si="1557"/>
        <v>346.64607915427769</v>
      </c>
      <c r="T598">
        <f t="shared" si="1558"/>
        <v>4.1858022630826692</v>
      </c>
      <c r="U598">
        <f t="shared" si="1559"/>
        <v>6.0501154203710259</v>
      </c>
      <c r="V598">
        <f t="shared" si="1560"/>
        <v>215.70462399931182</v>
      </c>
      <c r="W598">
        <f t="shared" si="1561"/>
        <v>3.7647559005643703</v>
      </c>
      <c r="X598">
        <f t="shared" si="1562"/>
        <v>253.70528423968881</v>
      </c>
      <c r="Y598">
        <f t="shared" si="1563"/>
        <v>4.4279925396906483</v>
      </c>
      <c r="Z598">
        <f t="shared" si="1564"/>
        <v>330.52590717722614</v>
      </c>
      <c r="AA598">
        <f t="shared" si="1565"/>
        <v>5.7687653433837527</v>
      </c>
      <c r="AB598">
        <f t="shared" si="1566"/>
        <v>-5969.8782102508512</v>
      </c>
      <c r="AC598">
        <f t="shared" si="1567"/>
        <v>-121.50190552444607</v>
      </c>
      <c r="AD598">
        <f t="shared" si="1568"/>
        <v>-1082.3489805922497</v>
      </c>
      <c r="AE598">
        <f t="shared" si="1569"/>
        <v>408.86435114728749</v>
      </c>
      <c r="AF598">
        <f t="shared" si="1570"/>
        <v>-311.23461230331122</v>
      </c>
      <c r="AG598">
        <f t="shared" si="1571"/>
        <v>-1092.2471575236757</v>
      </c>
      <c r="AH598">
        <f t="shared" si="1572"/>
        <v>-8168.3465150472466</v>
      </c>
      <c r="AI598">
        <f t="shared" si="1573"/>
        <v>-2.2689851430686798</v>
      </c>
      <c r="AJ598">
        <f t="shared" si="1574"/>
        <v>237.55981840787695</v>
      </c>
      <c r="AK598">
        <f t="shared" si="1575"/>
        <v>4.1462010016572863</v>
      </c>
      <c r="AL598">
        <f t="shared" si="1576"/>
        <v>237</v>
      </c>
      <c r="AM598">
        <f t="shared" si="1577"/>
        <v>33</v>
      </c>
      <c r="AN598">
        <f t="shared" si="1578"/>
        <v>35</v>
      </c>
      <c r="AP598">
        <f t="shared" si="1579"/>
        <v>1.8169498397781938</v>
      </c>
      <c r="AQ598">
        <f t="shared" si="1580"/>
        <v>3.1711757047712917E-2</v>
      </c>
      <c r="AR598" t="str">
        <f t="shared" si="1581"/>
        <v>POSITIF</v>
      </c>
      <c r="AS598">
        <f t="shared" si="1582"/>
        <v>1</v>
      </c>
      <c r="AT598">
        <f t="shared" si="1583"/>
        <v>49</v>
      </c>
      <c r="AU598">
        <f t="shared" si="1584"/>
        <v>1</v>
      </c>
      <c r="AV598">
        <f t="shared" si="1585"/>
        <v>1.0205134401356248</v>
      </c>
      <c r="AW598" s="4">
        <f t="shared" si="1586"/>
        <v>4.2521393338984366E-2</v>
      </c>
      <c r="AX598">
        <f t="shared" si="1587"/>
        <v>1.78113195912207E-2</v>
      </c>
      <c r="AY598">
        <f t="shared" si="1588"/>
        <v>0.27806915736397902</v>
      </c>
      <c r="AZ598" s="4">
        <f t="shared" si="1589"/>
        <v>1.1586214890165793E-2</v>
      </c>
      <c r="BA598">
        <f t="shared" si="1590"/>
        <v>358105.82193174504</v>
      </c>
      <c r="BB598" t="s">
        <v>191</v>
      </c>
      <c r="BC598">
        <f t="shared" si="1591"/>
        <v>1.6702751345768808E-2</v>
      </c>
      <c r="BD598">
        <f t="shared" si="1592"/>
        <v>215.70894331539009</v>
      </c>
      <c r="BE598">
        <f t="shared" si="1593"/>
        <v>23.437480231573961</v>
      </c>
      <c r="BF598">
        <f t="shared" si="1594"/>
        <v>-2.2086082392382177E-3</v>
      </c>
      <c r="BG598">
        <f t="shared" si="1595"/>
        <v>23.435271623334721</v>
      </c>
      <c r="BH598" s="19">
        <f t="shared" si="1596"/>
        <v>0.13925367217127191</v>
      </c>
      <c r="BI598">
        <f t="shared" si="1597"/>
        <v>22.663443514176954</v>
      </c>
      <c r="BJ598">
        <f t="shared" si="1598"/>
        <v>6.0844435141769537</v>
      </c>
      <c r="BK598">
        <f t="shared" si="1599"/>
        <v>210.80212296134647</v>
      </c>
      <c r="BL598">
        <f t="shared" si="1600"/>
        <v>3.6791911158694353</v>
      </c>
      <c r="BM598">
        <f t="shared" si="1601"/>
        <v>240.46452975130785</v>
      </c>
      <c r="BN598">
        <f t="shared" si="1602"/>
        <v>16.030968650087189</v>
      </c>
      <c r="BO598">
        <f t="shared" si="1603"/>
        <v>16</v>
      </c>
      <c r="BP598">
        <f t="shared" si="1604"/>
        <v>1</v>
      </c>
      <c r="BQ598">
        <f t="shared" si="1605"/>
        <v>51</v>
      </c>
      <c r="BR598">
        <f t="shared" si="1606"/>
        <v>-17.841854235645094</v>
      </c>
      <c r="BS598" t="str">
        <f t="shared" si="1607"/>
        <v>NEGATIF</v>
      </c>
      <c r="BT598">
        <f t="shared" si="1672"/>
        <v>-0.31139910107290314</v>
      </c>
      <c r="BU598">
        <f t="shared" si="1544"/>
        <v>17</v>
      </c>
      <c r="BV598">
        <f t="shared" si="1545"/>
        <v>-2091</v>
      </c>
      <c r="BW598">
        <f t="shared" si="1546"/>
        <v>29</v>
      </c>
      <c r="BX598" t="str">
        <f t="shared" si="1547"/>
        <v>NEGATIF</v>
      </c>
      <c r="BY598">
        <f t="shared" si="1608"/>
        <v>-67.24817835541873</v>
      </c>
      <c r="BZ598">
        <f t="shared" si="1609"/>
        <v>112.75182164458127</v>
      </c>
      <c r="CA598">
        <f t="shared" si="1610"/>
        <v>-58.090702690030525</v>
      </c>
      <c r="CB598" t="str">
        <f t="shared" si="1611"/>
        <v>NEGATIF</v>
      </c>
      <c r="CC598">
        <f t="shared" si="1612"/>
        <v>58</v>
      </c>
      <c r="CD598">
        <f t="shared" si="1613"/>
        <v>5</v>
      </c>
      <c r="CE598">
        <f t="shared" si="1614"/>
        <v>26</v>
      </c>
      <c r="CG598">
        <f t="shared" si="1615"/>
        <v>4.1968977784201833</v>
      </c>
      <c r="CH598">
        <f t="shared" si="1616"/>
        <v>0.40902265092638723</v>
      </c>
      <c r="CI598">
        <f t="shared" si="1617"/>
        <v>0.40906119841204869</v>
      </c>
    </row>
    <row r="599" spans="1:87">
      <c r="AW599" s="4"/>
      <c r="AZ599" s="4"/>
      <c r="BH599" s="19"/>
    </row>
    <row r="600" spans="1:87">
      <c r="P600">
        <f t="shared" ref="P600:P662" si="1713">N600+O600</f>
        <v>0</v>
      </c>
      <c r="AW600" s="4"/>
      <c r="AZ600" s="4"/>
      <c r="BH600" s="19"/>
    </row>
    <row r="601" spans="1:87">
      <c r="A601">
        <f>A503</f>
        <v>7.0027777777777782</v>
      </c>
      <c r="B601">
        <f>B503</f>
        <v>111.315</v>
      </c>
      <c r="C601">
        <f>C503</f>
        <v>7</v>
      </c>
      <c r="D601">
        <f>D503</f>
        <v>2013</v>
      </c>
      <c r="E601">
        <f>E503</f>
        <v>12</v>
      </c>
      <c r="F601">
        <f>F503-3</f>
        <v>1</v>
      </c>
      <c r="G601">
        <f t="shared" ref="G601:M601" si="1714">G503</f>
        <v>0.12222152900771403</v>
      </c>
      <c r="H601">
        <f t="shared" si="1714"/>
        <v>1</v>
      </c>
      <c r="I601">
        <f t="shared" si="1714"/>
        <v>0</v>
      </c>
      <c r="J601">
        <f t="shared" si="1714"/>
        <v>1</v>
      </c>
      <c r="K601">
        <f t="shared" si="1714"/>
        <v>0</v>
      </c>
      <c r="L601">
        <f t="shared" si="1714"/>
        <v>20</v>
      </c>
      <c r="M601">
        <f t="shared" si="1714"/>
        <v>-13</v>
      </c>
      <c r="N601">
        <f t="shared" si="1552"/>
        <v>2456627.25</v>
      </c>
      <c r="O601">
        <f>O59</f>
        <v>7.9269203913977097E-4</v>
      </c>
      <c r="P601">
        <f t="shared" si="1713"/>
        <v>2456627.2507926919</v>
      </c>
      <c r="Q601">
        <f t="shared" ref="Q601:Q662" si="1715">(P601-2451545)/36525</f>
        <v>0.139144443331744</v>
      </c>
      <c r="R601">
        <f t="shared" ref="R601:R662" si="1716" xml:space="preserve"> MOD(218.317 + 481267.883*O601, 360)</f>
        <v>239.81421954775078</v>
      </c>
      <c r="S601">
        <f t="shared" ref="S601:S662" si="1717" xml:space="preserve"> MOD(134.954 + 477198.849*Q601, 360)</f>
        <v>294.5222026539559</v>
      </c>
      <c r="T601">
        <f t="shared" ref="T601:T662" si="1718">RADIANS(R601)</f>
        <v>4.1855477242087975</v>
      </c>
      <c r="U601">
        <f t="shared" ref="U601:U662" si="1719">RADIANS(S601)</f>
        <v>5.1403821565375116</v>
      </c>
      <c r="V601">
        <f t="shared" ref="V601:V662" si="1720" xml:space="preserve"> MOD(125.041 - 1934.142*Q601, 360)</f>
        <v>215.91588808545401</v>
      </c>
      <c r="W601">
        <f t="shared" ref="W601:W662" si="1721">RADIANS(V601)</f>
        <v>3.7684431544587684</v>
      </c>
      <c r="X601">
        <f t="shared" ref="X601:X662" si="1722" xml:space="preserve"> MOD(280.466 + 36000.769*Q601, 360)</f>
        <v>249.77296201970694</v>
      </c>
      <c r="Y601">
        <f t="shared" ref="Y601:Y662" si="1723">RADIANS(X601)</f>
        <v>4.3593605697026323</v>
      </c>
      <c r="Z601">
        <f t="shared" ref="Z601:Z662" si="1724" xml:space="preserve"> MOD(357.526 + 35999.05*Q601, 360)</f>
        <v>326.59377272161873</v>
      </c>
      <c r="AA601">
        <f t="shared" ref="AA601:AA662" si="1725">RADIANS(Z601)</f>
        <v>5.700136650502289</v>
      </c>
      <c r="AB601">
        <f t="shared" ref="AB601:AB662" si="1726" xml:space="preserve"> 22640*SIN(U601) + 769*SIN(2*D327) + 36*SIN(3*D327)</f>
        <v>-21338.702945637058</v>
      </c>
      <c r="AC601">
        <f t="shared" ref="AC601:AC662" si="1727" xml:space="preserve"> -125*SIN(T601 - X601)</f>
        <v>64.608395455952433</v>
      </c>
      <c r="AD601">
        <f t="shared" ref="AD601:AD662" si="1728" xml:space="preserve"> 2370*SIN(2*(T601 - X601))</f>
        <v>-2097.3182550403512</v>
      </c>
      <c r="AE601">
        <f t="shared" ref="AE601:AE662" si="1729" xml:space="preserve"> -668*SIN(Z601)</f>
        <v>87.829605880293883</v>
      </c>
      <c r="AF601">
        <f t="shared" ref="AF601:AF662" si="1730" xml:space="preserve"> -412*SIN(2*(T601 - W601)) + 212*SIN(2*(T601 - Y601 - U601))</f>
        <v>-107.32690123414656</v>
      </c>
      <c r="AG601">
        <f t="shared" ref="AG601:AG662" si="1731" xml:space="preserve"> 4586*SIN(2*(T601 - Y601) - U601) + 206*SIN(2*(T601 - Y601) - U601 -AA601) + 192*SIN(2*(T601 - Y601) + U601) + 165*SIN(2*(T601 - Y601) - AA601) + 148*SIN(U601 - AA601) - 110*SIN(U601 + AA601)</f>
        <v>3353.7428041512053</v>
      </c>
      <c r="AH601">
        <f t="shared" ref="AH601:AH662" si="1732" xml:space="preserve"> SUM(AB601:AG601)</f>
        <v>-20037.167296424104</v>
      </c>
      <c r="AI601">
        <f t="shared" ref="AI601:AI662" si="1733">AH601/3600</f>
        <v>-5.5658798045622513</v>
      </c>
      <c r="AJ601">
        <f t="shared" ref="AJ601:AJ662" si="1734">MOD(R601+AI601,360)</f>
        <v>234.24833974318852</v>
      </c>
      <c r="AK601">
        <f t="shared" ref="AK601:AK662" si="1735">RADIANS(AJ601)</f>
        <v>4.0884047958489278</v>
      </c>
      <c r="AL601">
        <f t="shared" ref="AL601:AL662" si="1736">INT(AJ601)</f>
        <v>234</v>
      </c>
      <c r="AM601">
        <f t="shared" ref="AM601:AM662" si="1737">INT(60*(AJ601-AL601))</f>
        <v>14</v>
      </c>
      <c r="AN601">
        <f t="shared" ref="AN601:AN662" si="1738">INT(3600*(AJ601-AL601)-60*AM601)</f>
        <v>54</v>
      </c>
      <c r="AP601">
        <f t="shared" ref="AP601:AP662" si="1739">(18520*SIN(AK601-W601+0.114*SIN(2*(T601-W601))*PI()/180+0.15*SIN(AA601)*PI()/180)-526*SIN(2*Y601-T601-W601)+44*SIN(2*Y601-T601-W601+U601)-31*SIN((2*Y601-T601-W601-U601)-23*SIN((2*Y601-T601-W601+AA601)+11*SIN((2*Y601-T601-W601-AA601)-25*SIN(T601-W601-2*U601)+21*SIN(T601-W601-U601)))))/3600</f>
        <v>1.5173395940170862</v>
      </c>
      <c r="AQ601">
        <f t="shared" ref="AQ601:AQ662" si="1740">RADIANS(AP601)</f>
        <v>2.6482571786472207E-2</v>
      </c>
      <c r="AR601" t="str">
        <f t="shared" ref="AR601:AR662" si="1741">IF(B343&lt;0, "NEGATIF", "POSITIF")</f>
        <v>POSITIF</v>
      </c>
      <c r="AS601">
        <f t="shared" ref="AS601:AS662" si="1742">INT(ABS(AP601))</f>
        <v>1</v>
      </c>
      <c r="AT601">
        <f t="shared" ref="AT601:AT662" si="1743">INT(60*(ABS(AP601)-AS601))</f>
        <v>31</v>
      </c>
      <c r="AU601">
        <f t="shared" ref="AU601:AU662" si="1744">INT(3600*(ABS(AP601)-AS601)-60*AT601)</f>
        <v>2</v>
      </c>
      <c r="AV601">
        <f t="shared" ref="AV601:AV662" si="1745">(3423 + 187*COS(U601)+10*COS(2*U601)+34*COS(2*(T601-Y601)-U601)+28*COS(2*(T601-Y601))+3*COS(2*(T601-Y601)+U601))/3600</f>
        <v>0.98456394622022858</v>
      </c>
      <c r="AW601" s="4">
        <f t="shared" ref="AW601:AW662" si="1746">AV601/24</f>
        <v>4.1023497759176193E-2</v>
      </c>
      <c r="AX601">
        <f t="shared" ref="AX601:AX662" si="1747">RADIANS(AV601)</f>
        <v>1.7183882557971368E-2</v>
      </c>
      <c r="AY601">
        <f t="shared" ref="AY601:AY662" si="1748">DEGREES(ASIN(0.272493*SIN(AX601)))</f>
        <v>0.26827456030565755</v>
      </c>
      <c r="AZ601" s="4">
        <f t="shared" ref="AZ601:AZ662" si="1749">AY601/24</f>
        <v>1.1178106679402397E-2</v>
      </c>
      <c r="BA601">
        <f t="shared" ref="BA601:BA662" si="1750">6378/SIN(AX601)</f>
        <v>371180.02163494827</v>
      </c>
      <c r="BB601" t="s">
        <v>191</v>
      </c>
      <c r="BC601">
        <f t="shared" ref="BC601:BC662" si="1751">0.0167086 - 0.000042*Q601</f>
        <v>1.6702755933380067E-2</v>
      </c>
      <c r="BD601">
        <f t="shared" ref="BD601:BD662" si="1752">MOD(125.04452-1934.13626*Q601, 360)</f>
        <v>215.92020677455875</v>
      </c>
      <c r="BE601">
        <f t="shared" ref="BE601:BE662" si="1753">23.43929111 - 0.01300417*Q601</f>
        <v>23.437481652004358</v>
      </c>
      <c r="BF601">
        <f t="shared" ref="BF601:BF662" si="1754">9.2*COS(W601)/3600 + 0.57*COS(2*Y601)/3600</f>
        <v>-2.1901707925961831E-3</v>
      </c>
      <c r="BG601">
        <f t="shared" ref="BG601:BG662" si="1755">BE601+BF601</f>
        <v>23.435291481211763</v>
      </c>
      <c r="BH601" s="19">
        <f t="shared" ref="BH601:BH662" si="1756">(P601-2451545)/36525</f>
        <v>0.139144443331744</v>
      </c>
      <c r="BI601">
        <f t="shared" ref="BI601:BI662" si="1757">MOD(280.46061837+360.98564736629*(N601-2451545)+0.000387933*BH601*BH601+(-17.2*SIN(W601)-1.32*SIN(2*Y601))*COS(CH601)/3600,360)/15</f>
        <v>22.651287091073268</v>
      </c>
      <c r="BJ601">
        <f t="shared" ref="BJ601:BJ662" si="1758">MOD(BI601+B601/15,24)</f>
        <v>6.0722870910732674</v>
      </c>
      <c r="BK601">
        <f t="shared" ref="BK601:BK662" si="1759">MOD(BJ601-BN601,24)*15</f>
        <v>213.58710367448458</v>
      </c>
      <c r="BL601">
        <f t="shared" ref="BL601:BL662" si="1760">RADIANS(BK601)</f>
        <v>3.7277981989182347</v>
      </c>
      <c r="BM601">
        <f t="shared" ref="BM601:BM662" si="1761">MOD(DEGREES(ATAN2(COS(AK601),SIN(AK601)*COS(CH601)-TAN(CI601)*SIN(CH601))),360)</f>
        <v>237.4972026916144</v>
      </c>
      <c r="BN601">
        <f t="shared" ref="BN601:BN662" si="1762">BM601/15</f>
        <v>15.833146846107628</v>
      </c>
      <c r="BO601">
        <f t="shared" ref="BO601:BO662" si="1763">INT(BN601)</f>
        <v>15</v>
      </c>
      <c r="BP601">
        <f t="shared" ref="BP601:BP662" si="1764">INT(60*(BN601-BO601))</f>
        <v>49</v>
      </c>
      <c r="BQ601">
        <f t="shared" ref="BQ601:BQ662" si="1765">INT(3600*(BN601-BO601)-60*BP601)</f>
        <v>59</v>
      </c>
      <c r="BR601">
        <f t="shared" ref="BR601:BR662" si="1766">DEGREES(ASIN(SIN(AQ601)*COS(CH601)+COS(AQ601)*SIN(CH601)*SIN(AK601)))</f>
        <v>-17.359038807033428</v>
      </c>
      <c r="BS601" t="str">
        <f t="shared" ref="BS601:BS662" si="1767">IF(BR601&lt;0, "NEGATIF", "POSITIF")</f>
        <v>NEGATIF</v>
      </c>
      <c r="BT601">
        <f t="shared" ref="BT601:BT662" si="1768">RADIANS(BR601)</f>
        <v>-0.30297238216420191</v>
      </c>
      <c r="BU601">
        <f t="shared" ref="BU601:BU662" si="1769">INT(ABS(BR601))</f>
        <v>17</v>
      </c>
      <c r="BV601">
        <f t="shared" ref="BV601:BV662" si="1770">INT(60*(BR601-BU601))</f>
        <v>-2062</v>
      </c>
      <c r="BW601">
        <f t="shared" ref="BW601:BW662" si="1771">INT(3600*(BR601-BU601)-60*BV601)</f>
        <v>27</v>
      </c>
      <c r="BX601" t="str">
        <f t="shared" ref="BX601:BX662" si="1772">IF(BR601&lt;0, "NEGATIF", "POSITIF")</f>
        <v>NEGATIF</v>
      </c>
      <c r="BY601">
        <f t="shared" ref="BY601:BY662" si="1773">DEGREES(ATAN2(COS(BL601)*SIN(G601)-TAN(BT601)*COS(G601),SIN(BL601)))</f>
        <v>-69.330553121844858</v>
      </c>
      <c r="BZ601">
        <f t="shared" ref="BZ601:BZ662" si="1774">MOD(BY601+180,360)</f>
        <v>110.66944687815514</v>
      </c>
      <c r="CA601">
        <f t="shared" ref="CA601:CA662" si="1775">DEGREES(ASIN(SIN(G601)*SIN(BT601)+COS(G601)*COS(BT601)*COS(BL601)))</f>
        <v>-55.644048995266267</v>
      </c>
      <c r="CB601" t="str">
        <f t="shared" ref="CB601:CB662" si="1776">IF(CA601&lt;0, "NEGATIF", "POSITIF")</f>
        <v>NEGATIF</v>
      </c>
      <c r="CC601">
        <f t="shared" ref="CC601:CC662" si="1777">INT(ABS(CA601))</f>
        <v>55</v>
      </c>
      <c r="CD601">
        <f t="shared" ref="CD601:CD662" si="1778">INT(60*(ABS(CA601)-CC601))</f>
        <v>38</v>
      </c>
      <c r="CE601">
        <f t="shared" ref="CE601:CE662" si="1779">INT(3600*(ABS(CA601)-CC601)-60*CD601)</f>
        <v>38</v>
      </c>
      <c r="CG601">
        <f t="shared" ref="CG601:CG662" si="1780">RADIANS(BM601)</f>
        <v>4.1451081512450108</v>
      </c>
      <c r="CH601">
        <f t="shared" ref="CH601:CH662" si="1781">RADIANS(BG601)</f>
        <v>0.40902299751172411</v>
      </c>
      <c r="CI601">
        <f t="shared" ref="CI601:CI662" si="1782">RADIANS(BE601)</f>
        <v>0.4090612232032359</v>
      </c>
    </row>
    <row r="602" spans="1:87">
      <c r="A602">
        <f t="shared" ref="A602:E602" si="1783">A504</f>
        <v>7.0027777777777782</v>
      </c>
      <c r="B602">
        <f t="shared" si="1783"/>
        <v>111.315</v>
      </c>
      <c r="C602">
        <f t="shared" si="1783"/>
        <v>7</v>
      </c>
      <c r="D602">
        <f t="shared" si="1783"/>
        <v>2013</v>
      </c>
      <c r="E602">
        <f t="shared" si="1783"/>
        <v>12</v>
      </c>
      <c r="F602">
        <f t="shared" ref="F602:F665" si="1784">F504-3</f>
        <v>1</v>
      </c>
      <c r="G602">
        <f t="shared" ref="G602:M602" si="1785">G504</f>
        <v>0.12222152900771403</v>
      </c>
      <c r="H602">
        <f t="shared" si="1785"/>
        <v>1</v>
      </c>
      <c r="I602">
        <f t="shared" si="1785"/>
        <v>15</v>
      </c>
      <c r="J602">
        <f t="shared" si="1785"/>
        <v>1.25</v>
      </c>
      <c r="K602">
        <f t="shared" si="1785"/>
        <v>0</v>
      </c>
      <c r="L602">
        <f t="shared" si="1785"/>
        <v>20</v>
      </c>
      <c r="M602">
        <f t="shared" si="1785"/>
        <v>-13</v>
      </c>
      <c r="N602">
        <f t="shared" si="1552"/>
        <v>2456627.260416667</v>
      </c>
      <c r="O602">
        <f t="shared" ref="O602:O603" si="1786">O60</f>
        <v>7.9269203913977097E-4</v>
      </c>
      <c r="P602">
        <f t="shared" si="1713"/>
        <v>2456627.2612093589</v>
      </c>
      <c r="Q602">
        <f t="shared" si="1715"/>
        <v>0.13914472852454282</v>
      </c>
      <c r="R602">
        <f t="shared" si="1716"/>
        <v>239.81421954775078</v>
      </c>
      <c r="S602">
        <f t="shared" si="1717"/>
        <v>294.65829632930399</v>
      </c>
      <c r="T602">
        <f t="shared" si="1718"/>
        <v>4.1855477242087975</v>
      </c>
      <c r="U602">
        <f t="shared" si="1719"/>
        <v>5.1427574392634767</v>
      </c>
      <c r="V602">
        <f t="shared" si="1720"/>
        <v>215.91533648208366</v>
      </c>
      <c r="W602">
        <f t="shared" si="1721"/>
        <v>3.7684335271637903</v>
      </c>
      <c r="X602">
        <f t="shared" si="1722"/>
        <v>249.78322917977766</v>
      </c>
      <c r="Y602">
        <f t="shared" si="1723"/>
        <v>4.3595397654506955</v>
      </c>
      <c r="Z602">
        <f t="shared" si="1724"/>
        <v>326.60403939144362</v>
      </c>
      <c r="AA602">
        <f t="shared" si="1725"/>
        <v>5.7003158376939487</v>
      </c>
      <c r="AB602">
        <f t="shared" si="1726"/>
        <v>-21316.325189395968</v>
      </c>
      <c r="AC602">
        <f t="shared" si="1727"/>
        <v>65.703641186020022</v>
      </c>
      <c r="AD602">
        <f t="shared" si="1728"/>
        <v>-2119.5382539595985</v>
      </c>
      <c r="AE602">
        <f t="shared" si="1729"/>
        <v>81.026499093099517</v>
      </c>
      <c r="AF602">
        <f t="shared" si="1730"/>
        <v>-106.94599381824523</v>
      </c>
      <c r="AG602">
        <f t="shared" si="1731"/>
        <v>3345.101128235593</v>
      </c>
      <c r="AH602">
        <f t="shared" si="1732"/>
        <v>-20050.978168659098</v>
      </c>
      <c r="AI602">
        <f t="shared" si="1733"/>
        <v>-5.5697161579608601</v>
      </c>
      <c r="AJ602">
        <f t="shared" si="1734"/>
        <v>234.24450338978991</v>
      </c>
      <c r="AK602">
        <f t="shared" si="1735"/>
        <v>4.088337838850852</v>
      </c>
      <c r="AL602">
        <f t="shared" si="1736"/>
        <v>234</v>
      </c>
      <c r="AM602">
        <f t="shared" si="1737"/>
        <v>14</v>
      </c>
      <c r="AN602">
        <f t="shared" si="1738"/>
        <v>40</v>
      </c>
      <c r="AP602">
        <f t="shared" si="1739"/>
        <v>1.5141520420968284</v>
      </c>
      <c r="AQ602">
        <f t="shared" si="1740"/>
        <v>2.6426938510385443E-2</v>
      </c>
      <c r="AR602" t="str">
        <f t="shared" si="1741"/>
        <v>POSITIF</v>
      </c>
      <c r="AS602">
        <f t="shared" si="1742"/>
        <v>1</v>
      </c>
      <c r="AT602">
        <f t="shared" si="1743"/>
        <v>30</v>
      </c>
      <c r="AU602">
        <f t="shared" si="1744"/>
        <v>50</v>
      </c>
      <c r="AV602">
        <f t="shared" si="1745"/>
        <v>0.98470525948936993</v>
      </c>
      <c r="AW602" s="4">
        <f t="shared" si="1746"/>
        <v>4.1029385812057083E-2</v>
      </c>
      <c r="AX602">
        <f t="shared" si="1747"/>
        <v>1.7186348939794642E-2</v>
      </c>
      <c r="AY602">
        <f t="shared" si="1748"/>
        <v>0.26831306191847093</v>
      </c>
      <c r="AZ602" s="4">
        <f t="shared" si="1749"/>
        <v>1.1179710913269622E-2</v>
      </c>
      <c r="BA602">
        <f t="shared" si="1750"/>
        <v>371126.75950551702</v>
      </c>
      <c r="BB602" t="s">
        <v>191</v>
      </c>
      <c r="BC602">
        <f t="shared" si="1751"/>
        <v>1.6702755921401968E-2</v>
      </c>
      <c r="BD602">
        <f t="shared" si="1752"/>
        <v>215.91965517282543</v>
      </c>
      <c r="BE602">
        <f t="shared" si="1753"/>
        <v>23.437481648295662</v>
      </c>
      <c r="BF602">
        <f t="shared" si="1754"/>
        <v>-2.1902220353982997E-3</v>
      </c>
      <c r="BG602">
        <f t="shared" si="1755"/>
        <v>23.435291426260264</v>
      </c>
      <c r="BH602" s="19">
        <f t="shared" si="1756"/>
        <v>0.13914472852454282</v>
      </c>
      <c r="BI602">
        <f t="shared" si="1757"/>
        <v>22.90197157971561</v>
      </c>
      <c r="BJ602">
        <f t="shared" si="1758"/>
        <v>6.3229715797156096</v>
      </c>
      <c r="BK602">
        <f t="shared" si="1759"/>
        <v>217.35080214941181</v>
      </c>
      <c r="BL602">
        <f t="shared" si="1760"/>
        <v>3.7934871293580041</v>
      </c>
      <c r="BM602">
        <f t="shared" si="1761"/>
        <v>237.49377154632234</v>
      </c>
      <c r="BN602">
        <f t="shared" si="1762"/>
        <v>15.832918103088156</v>
      </c>
      <c r="BO602">
        <f t="shared" si="1763"/>
        <v>15</v>
      </c>
      <c r="BP602">
        <f t="shared" si="1764"/>
        <v>49</v>
      </c>
      <c r="BQ602">
        <f t="shared" si="1765"/>
        <v>58</v>
      </c>
      <c r="BR602">
        <f t="shared" si="1766"/>
        <v>-17.361196665576475</v>
      </c>
      <c r="BS602" t="str">
        <f t="shared" si="1767"/>
        <v>NEGATIF</v>
      </c>
      <c r="BT602">
        <f t="shared" si="1768"/>
        <v>-0.3030100439005704</v>
      </c>
      <c r="BU602">
        <f t="shared" si="1769"/>
        <v>17</v>
      </c>
      <c r="BV602">
        <f t="shared" si="1770"/>
        <v>-2062</v>
      </c>
      <c r="BW602">
        <f t="shared" si="1771"/>
        <v>19</v>
      </c>
      <c r="BX602" t="str">
        <f t="shared" si="1772"/>
        <v>NEGATIF</v>
      </c>
      <c r="BY602">
        <f t="shared" si="1773"/>
        <v>-70.622004272156971</v>
      </c>
      <c r="BZ602">
        <f t="shared" si="1774"/>
        <v>109.37799572784303</v>
      </c>
      <c r="CA602">
        <f t="shared" si="1775"/>
        <v>-52.133237356087058</v>
      </c>
      <c r="CB602" t="str">
        <f t="shared" si="1776"/>
        <v>NEGATIF</v>
      </c>
      <c r="CC602">
        <f t="shared" si="1777"/>
        <v>52</v>
      </c>
      <c r="CD602">
        <f t="shared" si="1778"/>
        <v>7</v>
      </c>
      <c r="CE602">
        <f t="shared" si="1779"/>
        <v>59</v>
      </c>
      <c r="CG602">
        <f t="shared" si="1780"/>
        <v>4.1450482664625499</v>
      </c>
      <c r="CH602">
        <f t="shared" si="1781"/>
        <v>0.40902299655263952</v>
      </c>
      <c r="CI602">
        <f t="shared" si="1782"/>
        <v>0.40906122313850696</v>
      </c>
    </row>
    <row r="603" spans="1:87">
      <c r="A603">
        <f t="shared" ref="A603:E603" si="1787">A505</f>
        <v>7.0027777777777782</v>
      </c>
      <c r="B603">
        <f t="shared" si="1787"/>
        <v>111.315</v>
      </c>
      <c r="C603">
        <f t="shared" si="1787"/>
        <v>7</v>
      </c>
      <c r="D603">
        <f t="shared" si="1787"/>
        <v>2013</v>
      </c>
      <c r="E603">
        <f t="shared" si="1787"/>
        <v>12</v>
      </c>
      <c r="F603">
        <f t="shared" si="1784"/>
        <v>1</v>
      </c>
      <c r="G603">
        <f t="shared" ref="G603:M603" si="1788">G505</f>
        <v>0.12222152900771403</v>
      </c>
      <c r="H603">
        <f t="shared" si="1788"/>
        <v>1</v>
      </c>
      <c r="I603">
        <f t="shared" si="1788"/>
        <v>30</v>
      </c>
      <c r="J603">
        <f t="shared" si="1788"/>
        <v>1.5</v>
      </c>
      <c r="K603">
        <f t="shared" si="1788"/>
        <v>0</v>
      </c>
      <c r="L603">
        <f t="shared" si="1788"/>
        <v>20</v>
      </c>
      <c r="M603">
        <f t="shared" si="1788"/>
        <v>-13</v>
      </c>
      <c r="N603">
        <f t="shared" ref="N603:N662" si="1789">1720994.5+INT(365.25*D603)+INT(30.60001*(E603+1))+M603+F603+(H603+I603/60)/24 -C603/24</f>
        <v>2456627.2708333335</v>
      </c>
      <c r="O603">
        <f t="shared" si="1786"/>
        <v>7.9269203913977097E-4</v>
      </c>
      <c r="P603">
        <f t="shared" si="1713"/>
        <v>2456627.2716260254</v>
      </c>
      <c r="Q603">
        <f t="shared" si="1715"/>
        <v>0.1391450137173289</v>
      </c>
      <c r="R603">
        <f t="shared" si="1716"/>
        <v>239.81421954775078</v>
      </c>
      <c r="S603">
        <f t="shared" si="1717"/>
        <v>294.79438999855483</v>
      </c>
      <c r="T603">
        <f t="shared" si="1718"/>
        <v>4.1855477242087975</v>
      </c>
      <c r="U603">
        <f t="shared" si="1719"/>
        <v>5.1451327218830238</v>
      </c>
      <c r="V603">
        <f t="shared" si="1720"/>
        <v>215.91478487873803</v>
      </c>
      <c r="W603">
        <f t="shared" si="1721"/>
        <v>3.7684238998692443</v>
      </c>
      <c r="X603">
        <f t="shared" si="1722"/>
        <v>249.79349633938909</v>
      </c>
      <c r="Y603">
        <f t="shared" si="1723"/>
        <v>4.359718961190743</v>
      </c>
      <c r="Z603">
        <f t="shared" si="1724"/>
        <v>326.61430606080921</v>
      </c>
      <c r="AA603">
        <f t="shared" si="1725"/>
        <v>5.7004950248775916</v>
      </c>
      <c r="AB603">
        <f t="shared" si="1726"/>
        <v>-21293.831347874631</v>
      </c>
      <c r="AC603">
        <f t="shared" si="1727"/>
        <v>66.791960806929723</v>
      </c>
      <c r="AD603">
        <f t="shared" si="1728"/>
        <v>-2140.8645624435153</v>
      </c>
      <c r="AE603">
        <f t="shared" si="1729"/>
        <v>74.2148521274556</v>
      </c>
      <c r="AF603">
        <f t="shared" si="1730"/>
        <v>-106.57026102827933</v>
      </c>
      <c r="AG603">
        <f t="shared" si="1731"/>
        <v>3336.433770216468</v>
      </c>
      <c r="AH603">
        <f t="shared" si="1732"/>
        <v>-20063.825588195574</v>
      </c>
      <c r="AI603">
        <f t="shared" si="1733"/>
        <v>-5.5732848856098816</v>
      </c>
      <c r="AJ603">
        <f t="shared" si="1734"/>
        <v>234.24093466214089</v>
      </c>
      <c r="AK603">
        <f t="shared" si="1735"/>
        <v>4.0882755528032702</v>
      </c>
      <c r="AL603">
        <f t="shared" si="1736"/>
        <v>234</v>
      </c>
      <c r="AM603">
        <f t="shared" si="1737"/>
        <v>14</v>
      </c>
      <c r="AN603">
        <f t="shared" si="1738"/>
        <v>27</v>
      </c>
      <c r="AP603">
        <f t="shared" si="1739"/>
        <v>1.5062777681369319</v>
      </c>
      <c r="AQ603">
        <f t="shared" si="1740"/>
        <v>2.6289506503581195E-2</v>
      </c>
      <c r="AR603" t="str">
        <f t="shared" si="1741"/>
        <v>POSITIF</v>
      </c>
      <c r="AS603">
        <f t="shared" si="1742"/>
        <v>1</v>
      </c>
      <c r="AT603">
        <f t="shared" si="1743"/>
        <v>30</v>
      </c>
      <c r="AU603">
        <f t="shared" si="1744"/>
        <v>22</v>
      </c>
      <c r="AV603">
        <f t="shared" si="1745"/>
        <v>0.98484644057603365</v>
      </c>
      <c r="AW603" s="4">
        <f t="shared" si="1746"/>
        <v>4.1035268357334738E-2</v>
      </c>
      <c r="AX603">
        <f t="shared" si="1747"/>
        <v>1.7188813014598469E-2</v>
      </c>
      <c r="AY603">
        <f t="shared" si="1748"/>
        <v>0.26835152751589914</v>
      </c>
      <c r="AZ603" s="4">
        <f t="shared" si="1749"/>
        <v>1.1181313646495798E-2</v>
      </c>
      <c r="BA603">
        <f t="shared" si="1750"/>
        <v>371073.56246096932</v>
      </c>
      <c r="BB603" t="s">
        <v>191</v>
      </c>
      <c r="BC603">
        <f t="shared" si="1751"/>
        <v>1.6702755909423873E-2</v>
      </c>
      <c r="BD603">
        <f t="shared" si="1752"/>
        <v>215.91910357111678</v>
      </c>
      <c r="BE603">
        <f t="shared" si="1753"/>
        <v>23.437481644586967</v>
      </c>
      <c r="BF603">
        <f t="shared" si="1754"/>
        <v>-2.1902732625265755E-3</v>
      </c>
      <c r="BG603">
        <f t="shared" si="1755"/>
        <v>23.435291371324439</v>
      </c>
      <c r="BH603" s="19">
        <f t="shared" si="1756"/>
        <v>0.1391450137173289</v>
      </c>
      <c r="BI603">
        <f t="shared" si="1757"/>
        <v>23.152656057182078</v>
      </c>
      <c r="BJ603">
        <f t="shared" si="1758"/>
        <v>6.5736560571820775</v>
      </c>
      <c r="BK603">
        <f t="shared" si="1759"/>
        <v>221.11426108508579</v>
      </c>
      <c r="BL603">
        <f t="shared" si="1760"/>
        <v>3.8591718790491165</v>
      </c>
      <c r="BM603">
        <f t="shared" si="1761"/>
        <v>237.49057977264539</v>
      </c>
      <c r="BN603">
        <f t="shared" si="1762"/>
        <v>15.832705318176359</v>
      </c>
      <c r="BO603">
        <f t="shared" si="1763"/>
        <v>15</v>
      </c>
      <c r="BP603">
        <f t="shared" si="1764"/>
        <v>49</v>
      </c>
      <c r="BQ603">
        <f t="shared" si="1765"/>
        <v>57</v>
      </c>
      <c r="BR603">
        <f t="shared" si="1766"/>
        <v>-17.367965190953093</v>
      </c>
      <c r="BS603" t="str">
        <f t="shared" si="1767"/>
        <v>NEGATIF</v>
      </c>
      <c r="BT603">
        <f t="shared" si="1768"/>
        <v>-0.30312817695389715</v>
      </c>
      <c r="BU603">
        <f t="shared" si="1769"/>
        <v>17</v>
      </c>
      <c r="BV603">
        <f t="shared" si="1770"/>
        <v>-2063</v>
      </c>
      <c r="BW603">
        <f t="shared" si="1771"/>
        <v>55</v>
      </c>
      <c r="BX603" t="str">
        <f t="shared" si="1772"/>
        <v>NEGATIF</v>
      </c>
      <c r="BY603">
        <f t="shared" si="1773"/>
        <v>-71.612607321941027</v>
      </c>
      <c r="BZ603">
        <f t="shared" si="1774"/>
        <v>108.38739267805897</v>
      </c>
      <c r="CA603">
        <f t="shared" si="1775"/>
        <v>-48.597271602618186</v>
      </c>
      <c r="CB603" t="str">
        <f t="shared" si="1776"/>
        <v>NEGATIF</v>
      </c>
      <c r="CC603">
        <f t="shared" si="1777"/>
        <v>48</v>
      </c>
      <c r="CD603">
        <f t="shared" si="1778"/>
        <v>35</v>
      </c>
      <c r="CE603">
        <f t="shared" si="1779"/>
        <v>50</v>
      </c>
      <c r="CG603">
        <f t="shared" si="1780"/>
        <v>4.1449925595029082</v>
      </c>
      <c r="CH603">
        <f t="shared" si="1781"/>
        <v>0.40902299559382849</v>
      </c>
      <c r="CI603">
        <f t="shared" si="1782"/>
        <v>0.40906122307377801</v>
      </c>
    </row>
    <row r="604" spans="1:87">
      <c r="A604">
        <f t="shared" ref="A604:E604" si="1790">A506</f>
        <v>7.0027777777777782</v>
      </c>
      <c r="B604">
        <f t="shared" si="1790"/>
        <v>111.315</v>
      </c>
      <c r="C604">
        <f t="shared" si="1790"/>
        <v>7</v>
      </c>
      <c r="D604">
        <f t="shared" si="1790"/>
        <v>2013</v>
      </c>
      <c r="E604">
        <f t="shared" si="1790"/>
        <v>12</v>
      </c>
      <c r="F604">
        <f t="shared" si="1784"/>
        <v>1</v>
      </c>
      <c r="G604">
        <f t="shared" ref="G604:M604" si="1791">G506</f>
        <v>0.12222152900771403</v>
      </c>
      <c r="H604">
        <f t="shared" si="1791"/>
        <v>1</v>
      </c>
      <c r="I604">
        <f t="shared" si="1791"/>
        <v>45</v>
      </c>
      <c r="J604">
        <f t="shared" si="1791"/>
        <v>1.75</v>
      </c>
      <c r="K604">
        <f t="shared" si="1791"/>
        <v>0</v>
      </c>
      <c r="L604">
        <f t="shared" si="1791"/>
        <v>20</v>
      </c>
      <c r="M604">
        <f t="shared" si="1791"/>
        <v>-13</v>
      </c>
      <c r="N604">
        <f t="shared" si="1789"/>
        <v>2456627.28125</v>
      </c>
      <c r="O604">
        <f t="shared" si="1553"/>
        <v>7.9269203913977097E-4</v>
      </c>
      <c r="P604">
        <f t="shared" si="1713"/>
        <v>2456627.2820426919</v>
      </c>
      <c r="Q604">
        <f t="shared" si="1715"/>
        <v>0.13914529891011498</v>
      </c>
      <c r="R604">
        <f t="shared" si="1716"/>
        <v>239.81421954775078</v>
      </c>
      <c r="S604">
        <f t="shared" si="1717"/>
        <v>294.93048366782023</v>
      </c>
      <c r="T604">
        <f t="shared" si="1718"/>
        <v>4.1855477242087975</v>
      </c>
      <c r="U604">
        <f t="shared" si="1719"/>
        <v>5.147508004502825</v>
      </c>
      <c r="V604">
        <f t="shared" si="1720"/>
        <v>215.91423327539235</v>
      </c>
      <c r="W604">
        <f t="shared" si="1721"/>
        <v>3.768414272574697</v>
      </c>
      <c r="X604">
        <f t="shared" si="1722"/>
        <v>249.80376349900143</v>
      </c>
      <c r="Y604">
        <f t="shared" si="1723"/>
        <v>4.3598981569308055</v>
      </c>
      <c r="Z604">
        <f t="shared" si="1724"/>
        <v>326.6245727301748</v>
      </c>
      <c r="AA604">
        <f t="shared" si="1725"/>
        <v>5.7006742120612346</v>
      </c>
      <c r="AB604">
        <f t="shared" si="1726"/>
        <v>-21271.221546980116</v>
      </c>
      <c r="AC604">
        <f t="shared" si="1727"/>
        <v>67.873239644192068</v>
      </c>
      <c r="AD604">
        <f t="shared" si="1728"/>
        <v>-2161.288189409438</v>
      </c>
      <c r="AE604">
        <f t="shared" si="1729"/>
        <v>67.39538265115182</v>
      </c>
      <c r="AF604">
        <f t="shared" si="1730"/>
        <v>-106.19971279326512</v>
      </c>
      <c r="AG604">
        <f t="shared" si="1731"/>
        <v>3327.7407948577165</v>
      </c>
      <c r="AH604">
        <f t="shared" si="1732"/>
        <v>-20075.700032029759</v>
      </c>
      <c r="AI604">
        <f t="shared" si="1733"/>
        <v>-5.5765833422304887</v>
      </c>
      <c r="AJ604">
        <f t="shared" si="1734"/>
        <v>234.23763620552029</v>
      </c>
      <c r="AK604">
        <f t="shared" si="1735"/>
        <v>4.0882179838750057</v>
      </c>
      <c r="AL604">
        <f t="shared" si="1736"/>
        <v>234</v>
      </c>
      <c r="AM604">
        <f t="shared" si="1737"/>
        <v>14</v>
      </c>
      <c r="AN604">
        <f t="shared" si="1738"/>
        <v>15</v>
      </c>
      <c r="AP604">
        <f t="shared" si="1739"/>
        <v>1.5142760599217744</v>
      </c>
      <c r="AQ604">
        <f t="shared" si="1740"/>
        <v>2.6429103029761911E-2</v>
      </c>
      <c r="AR604" t="str">
        <f t="shared" si="1741"/>
        <v>POSITIF</v>
      </c>
      <c r="AS604">
        <f t="shared" si="1742"/>
        <v>1</v>
      </c>
      <c r="AT604">
        <f t="shared" si="1743"/>
        <v>30</v>
      </c>
      <c r="AU604">
        <f t="shared" si="1744"/>
        <v>51</v>
      </c>
      <c r="AV604">
        <f t="shared" si="1745"/>
        <v>0.98498748848408735</v>
      </c>
      <c r="AW604" s="4">
        <f t="shared" si="1746"/>
        <v>4.1041145353503637E-2</v>
      </c>
      <c r="AX604">
        <f t="shared" si="1747"/>
        <v>1.7191274764997055E-2</v>
      </c>
      <c r="AY604">
        <f t="shared" si="1748"/>
        <v>0.26838995682654437</v>
      </c>
      <c r="AZ604" s="4">
        <f t="shared" si="1749"/>
        <v>1.1182914867772682E-2</v>
      </c>
      <c r="BA604">
        <f t="shared" si="1750"/>
        <v>371020.43082708155</v>
      </c>
      <c r="BB604" t="s">
        <v>191</v>
      </c>
      <c r="BC604">
        <f t="shared" si="1751"/>
        <v>1.6702755897445777E-2</v>
      </c>
      <c r="BD604">
        <f t="shared" si="1752"/>
        <v>215.91855196940813</v>
      </c>
      <c r="BE604">
        <f t="shared" si="1753"/>
        <v>23.437481640878271</v>
      </c>
      <c r="BF604">
        <f t="shared" si="1754"/>
        <v>-2.1903244739785847E-3</v>
      </c>
      <c r="BG604">
        <f t="shared" si="1755"/>
        <v>23.435291316404292</v>
      </c>
      <c r="BH604" s="19">
        <f t="shared" si="1756"/>
        <v>0.13914529891011498</v>
      </c>
      <c r="BI604">
        <f t="shared" si="1757"/>
        <v>23.403340534617502</v>
      </c>
      <c r="BJ604">
        <f t="shared" si="1758"/>
        <v>6.8243405346175017</v>
      </c>
      <c r="BK604">
        <f t="shared" si="1759"/>
        <v>224.87747828577133</v>
      </c>
      <c r="BL604">
        <f t="shared" si="1760"/>
        <v>3.9248524096687638</v>
      </c>
      <c r="BM604">
        <f t="shared" si="1761"/>
        <v>237.48762973349119</v>
      </c>
      <c r="BN604">
        <f t="shared" si="1762"/>
        <v>15.832508648899413</v>
      </c>
      <c r="BO604">
        <f t="shared" si="1763"/>
        <v>15</v>
      </c>
      <c r="BP604">
        <f t="shared" si="1764"/>
        <v>49</v>
      </c>
      <c r="BQ604">
        <f t="shared" si="1765"/>
        <v>57</v>
      </c>
      <c r="BR604">
        <f t="shared" si="1766"/>
        <v>-17.359404674308458</v>
      </c>
      <c r="BS604" t="str">
        <f t="shared" si="1767"/>
        <v>NEGATIF</v>
      </c>
      <c r="BT604">
        <f t="shared" si="1768"/>
        <v>-0.30297876775277649</v>
      </c>
      <c r="BU604">
        <f t="shared" si="1769"/>
        <v>17</v>
      </c>
      <c r="BV604">
        <f t="shared" si="1770"/>
        <v>-2062</v>
      </c>
      <c r="BW604">
        <f t="shared" si="1771"/>
        <v>26</v>
      </c>
      <c r="BX604" t="str">
        <f t="shared" si="1772"/>
        <v>NEGATIF</v>
      </c>
      <c r="BY604">
        <f t="shared" si="1773"/>
        <v>-72.396237275870931</v>
      </c>
      <c r="BZ604">
        <f t="shared" si="1774"/>
        <v>107.60376272412907</v>
      </c>
      <c r="CA604">
        <f t="shared" si="1775"/>
        <v>-45.045787895861501</v>
      </c>
      <c r="CB604" t="str">
        <f t="shared" si="1776"/>
        <v>NEGATIF</v>
      </c>
      <c r="CC604">
        <f t="shared" si="1777"/>
        <v>45</v>
      </c>
      <c r="CD604">
        <f t="shared" si="1778"/>
        <v>2</v>
      </c>
      <c r="CE604">
        <f t="shared" si="1779"/>
        <v>44</v>
      </c>
      <c r="CG604">
        <f t="shared" si="1780"/>
        <v>4.1449410716066044</v>
      </c>
      <c r="CH604">
        <f t="shared" si="1781"/>
        <v>0.40902299463529113</v>
      </c>
      <c r="CI604">
        <f t="shared" si="1782"/>
        <v>0.40906122300904907</v>
      </c>
    </row>
    <row r="605" spans="1:87">
      <c r="A605">
        <f t="shared" ref="A605:E605" si="1792">A507</f>
        <v>7.0027777777777782</v>
      </c>
      <c r="B605">
        <f t="shared" si="1792"/>
        <v>111.315</v>
      </c>
      <c r="C605">
        <f t="shared" si="1792"/>
        <v>7</v>
      </c>
      <c r="D605">
        <f t="shared" si="1792"/>
        <v>2013</v>
      </c>
      <c r="E605">
        <f t="shared" si="1792"/>
        <v>12</v>
      </c>
      <c r="F605">
        <f t="shared" si="1784"/>
        <v>1</v>
      </c>
      <c r="G605">
        <f t="shared" ref="G605:M605" si="1793">G507</f>
        <v>0.12222152900771403</v>
      </c>
      <c r="H605">
        <f t="shared" si="1793"/>
        <v>2</v>
      </c>
      <c r="I605">
        <f t="shared" si="1793"/>
        <v>0</v>
      </c>
      <c r="J605">
        <f t="shared" si="1793"/>
        <v>2</v>
      </c>
      <c r="K605">
        <f t="shared" si="1793"/>
        <v>0</v>
      </c>
      <c r="L605">
        <f t="shared" si="1793"/>
        <v>20</v>
      </c>
      <c r="M605">
        <f t="shared" si="1793"/>
        <v>-13</v>
      </c>
      <c r="N605">
        <f t="shared" si="1789"/>
        <v>2456627.291666667</v>
      </c>
      <c r="O605">
        <f t="shared" si="1553"/>
        <v>7.9269203913977097E-4</v>
      </c>
      <c r="P605">
        <f t="shared" si="1713"/>
        <v>2456627.2924593589</v>
      </c>
      <c r="Q605">
        <f t="shared" si="1715"/>
        <v>0.13914558410291381</v>
      </c>
      <c r="R605">
        <f t="shared" si="1716"/>
        <v>239.81421954775078</v>
      </c>
      <c r="S605">
        <f t="shared" si="1717"/>
        <v>295.06657734316832</v>
      </c>
      <c r="T605">
        <f t="shared" si="1718"/>
        <v>4.1855477242087975</v>
      </c>
      <c r="U605">
        <f t="shared" si="1719"/>
        <v>5.1498832872287892</v>
      </c>
      <c r="V605">
        <f t="shared" si="1720"/>
        <v>215.91368167202205</v>
      </c>
      <c r="W605">
        <f t="shared" si="1721"/>
        <v>3.7684046452797202</v>
      </c>
      <c r="X605">
        <f t="shared" si="1722"/>
        <v>249.81403065907216</v>
      </c>
      <c r="Y605">
        <f t="shared" si="1723"/>
        <v>4.3600773526788696</v>
      </c>
      <c r="Z605">
        <f t="shared" si="1724"/>
        <v>326.63483939999969</v>
      </c>
      <c r="AA605">
        <f t="shared" si="1725"/>
        <v>5.7008533992528942</v>
      </c>
      <c r="AB605">
        <f t="shared" si="1726"/>
        <v>-21248.49591326022</v>
      </c>
      <c r="AC605">
        <f t="shared" si="1727"/>
        <v>68.947363763965399</v>
      </c>
      <c r="AD605">
        <f t="shared" si="1728"/>
        <v>-2180.8005242175796</v>
      </c>
      <c r="AE605">
        <f t="shared" si="1729"/>
        <v>60.568809155098798</v>
      </c>
      <c r="AF605">
        <f t="shared" si="1730"/>
        <v>-105.83435890793635</v>
      </c>
      <c r="AG605">
        <f t="shared" si="1731"/>
        <v>3319.0222671173833</v>
      </c>
      <c r="AH605">
        <f t="shared" si="1732"/>
        <v>-20086.592356349291</v>
      </c>
      <c r="AI605">
        <f t="shared" si="1733"/>
        <v>-5.5796089878748028</v>
      </c>
      <c r="AJ605">
        <f t="shared" si="1734"/>
        <v>234.23461055987599</v>
      </c>
      <c r="AK605">
        <f t="shared" si="1735"/>
        <v>4.0881651763965143</v>
      </c>
      <c r="AL605">
        <f t="shared" si="1736"/>
        <v>234</v>
      </c>
      <c r="AM605">
        <f t="shared" si="1737"/>
        <v>14</v>
      </c>
      <c r="AN605">
        <f t="shared" si="1738"/>
        <v>4</v>
      </c>
      <c r="AP605">
        <f t="shared" si="1739"/>
        <v>1.5074912217281093</v>
      </c>
      <c r="AQ605">
        <f t="shared" si="1740"/>
        <v>2.631068526406739E-2</v>
      </c>
      <c r="AR605" t="str">
        <f t="shared" si="1741"/>
        <v>POSITIF</v>
      </c>
      <c r="AS605">
        <f t="shared" si="1742"/>
        <v>1</v>
      </c>
      <c r="AT605">
        <f t="shared" si="1743"/>
        <v>30</v>
      </c>
      <c r="AU605">
        <f t="shared" si="1744"/>
        <v>26</v>
      </c>
      <c r="AV605">
        <f t="shared" si="1745"/>
        <v>0.98512840221747844</v>
      </c>
      <c r="AW605" s="4">
        <f t="shared" si="1746"/>
        <v>4.1047016759061604E-2</v>
      </c>
      <c r="AX605">
        <f t="shared" si="1747"/>
        <v>1.7193734173606007E-2</v>
      </c>
      <c r="AY605">
        <f t="shared" si="1748"/>
        <v>0.26842834957903045</v>
      </c>
      <c r="AZ605" s="4">
        <f t="shared" si="1749"/>
        <v>1.1184514565792935E-2</v>
      </c>
      <c r="BA605">
        <f t="shared" si="1750"/>
        <v>370967.36492925126</v>
      </c>
      <c r="BB605" t="s">
        <v>191</v>
      </c>
      <c r="BC605">
        <f t="shared" si="1751"/>
        <v>1.6702755885467678E-2</v>
      </c>
      <c r="BD605">
        <f t="shared" si="1752"/>
        <v>215.91800036767486</v>
      </c>
      <c r="BE605">
        <f t="shared" si="1753"/>
        <v>23.437481637169576</v>
      </c>
      <c r="BF605">
        <f t="shared" si="1754"/>
        <v>-2.1903756697518803E-3</v>
      </c>
      <c r="BG605">
        <f t="shared" si="1755"/>
        <v>23.435291261499824</v>
      </c>
      <c r="BH605" s="19">
        <f t="shared" si="1756"/>
        <v>0.13914558410291381</v>
      </c>
      <c r="BI605">
        <f t="shared" si="1757"/>
        <v>23.654025023275366</v>
      </c>
      <c r="BJ605">
        <f t="shared" si="1758"/>
        <v>7.0750250232753658</v>
      </c>
      <c r="BK605">
        <f t="shared" si="1759"/>
        <v>228.64045165137941</v>
      </c>
      <c r="BL605">
        <f t="shared" si="1760"/>
        <v>3.9905286845634769</v>
      </c>
      <c r="BM605">
        <f t="shared" si="1761"/>
        <v>237.48492369775107</v>
      </c>
      <c r="BN605">
        <f t="shared" si="1762"/>
        <v>15.832328246516738</v>
      </c>
      <c r="BO605">
        <f t="shared" si="1763"/>
        <v>15</v>
      </c>
      <c r="BP605">
        <f t="shared" si="1764"/>
        <v>49</v>
      </c>
      <c r="BQ605">
        <f t="shared" si="1765"/>
        <v>56</v>
      </c>
      <c r="BR605">
        <f t="shared" si="1766"/>
        <v>-17.365248581821081</v>
      </c>
      <c r="BS605" t="str">
        <f t="shared" si="1767"/>
        <v>NEGATIF</v>
      </c>
      <c r="BT605">
        <f t="shared" si="1768"/>
        <v>-0.30308076318005378</v>
      </c>
      <c r="BU605">
        <f t="shared" si="1769"/>
        <v>17</v>
      </c>
      <c r="BV605">
        <f t="shared" si="1770"/>
        <v>-2062</v>
      </c>
      <c r="BW605">
        <f t="shared" si="1771"/>
        <v>5</v>
      </c>
      <c r="BX605" t="str">
        <f t="shared" si="1772"/>
        <v>NEGATIF</v>
      </c>
      <c r="BY605">
        <f t="shared" si="1773"/>
        <v>-72.975798120696069</v>
      </c>
      <c r="BZ605">
        <f t="shared" si="1774"/>
        <v>107.02420187930393</v>
      </c>
      <c r="CA605">
        <f t="shared" si="1775"/>
        <v>-41.479175578552152</v>
      </c>
      <c r="CB605" t="str">
        <f t="shared" si="1776"/>
        <v>NEGATIF</v>
      </c>
      <c r="CC605">
        <f t="shared" si="1777"/>
        <v>41</v>
      </c>
      <c r="CD605">
        <f t="shared" si="1778"/>
        <v>28</v>
      </c>
      <c r="CE605">
        <f t="shared" si="1779"/>
        <v>45</v>
      </c>
      <c r="CG605">
        <f t="shared" si="1780"/>
        <v>4.1448938423732633</v>
      </c>
      <c r="CH605">
        <f t="shared" si="1781"/>
        <v>0.40902299367702738</v>
      </c>
      <c r="CI605">
        <f t="shared" si="1782"/>
        <v>0.40906122294432012</v>
      </c>
    </row>
    <row r="606" spans="1:87">
      <c r="A606">
        <f t="shared" ref="A606:E606" si="1794">A508</f>
        <v>7.0027777777777782</v>
      </c>
      <c r="B606">
        <f t="shared" si="1794"/>
        <v>111.315</v>
      </c>
      <c r="C606">
        <f t="shared" si="1794"/>
        <v>7</v>
      </c>
      <c r="D606">
        <f t="shared" si="1794"/>
        <v>2013</v>
      </c>
      <c r="E606">
        <f t="shared" si="1794"/>
        <v>12</v>
      </c>
      <c r="F606">
        <f t="shared" si="1784"/>
        <v>1</v>
      </c>
      <c r="G606">
        <f t="shared" ref="G606:M606" si="1795">G508</f>
        <v>0.12222152900771403</v>
      </c>
      <c r="H606">
        <f t="shared" si="1795"/>
        <v>2</v>
      </c>
      <c r="I606">
        <f t="shared" si="1795"/>
        <v>15</v>
      </c>
      <c r="J606">
        <f t="shared" si="1795"/>
        <v>2.25</v>
      </c>
      <c r="K606">
        <f t="shared" si="1795"/>
        <v>0</v>
      </c>
      <c r="L606">
        <f t="shared" si="1795"/>
        <v>20</v>
      </c>
      <c r="M606">
        <f t="shared" si="1795"/>
        <v>-13</v>
      </c>
      <c r="N606">
        <f t="shared" si="1789"/>
        <v>2456627.3020833335</v>
      </c>
      <c r="O606">
        <f t="shared" si="1553"/>
        <v>7.9269203913977097E-4</v>
      </c>
      <c r="P606">
        <f t="shared" si="1713"/>
        <v>2456627.3028760254</v>
      </c>
      <c r="Q606">
        <f t="shared" si="1715"/>
        <v>0.13914586929569989</v>
      </c>
      <c r="R606">
        <f t="shared" si="1716"/>
        <v>239.81421954775078</v>
      </c>
      <c r="S606">
        <f t="shared" si="1717"/>
        <v>295.20267101241916</v>
      </c>
      <c r="T606">
        <f t="shared" si="1718"/>
        <v>4.1855477242087975</v>
      </c>
      <c r="U606">
        <f t="shared" si="1719"/>
        <v>5.1522585698483372</v>
      </c>
      <c r="V606">
        <f t="shared" si="1720"/>
        <v>215.91313006867642</v>
      </c>
      <c r="W606">
        <f t="shared" si="1721"/>
        <v>3.7683950179851742</v>
      </c>
      <c r="X606">
        <f t="shared" si="1722"/>
        <v>249.8242978186845</v>
      </c>
      <c r="Y606">
        <f t="shared" si="1723"/>
        <v>4.3602565484189322</v>
      </c>
      <c r="Z606">
        <f t="shared" si="1724"/>
        <v>326.64510606936528</v>
      </c>
      <c r="AA606">
        <f t="shared" si="1725"/>
        <v>5.7010325864365372</v>
      </c>
      <c r="AB606">
        <f t="shared" si="1726"/>
        <v>-21225.654576966052</v>
      </c>
      <c r="AC606">
        <f t="shared" si="1727"/>
        <v>70.014219843006586</v>
      </c>
      <c r="AD606">
        <f t="shared" si="1728"/>
        <v>-2199.3933378775514</v>
      </c>
      <c r="AE606">
        <f t="shared" si="1729"/>
        <v>53.735851795329943</v>
      </c>
      <c r="AF606">
        <f t="shared" si="1730"/>
        <v>-105.47420908030978</v>
      </c>
      <c r="AG606">
        <f t="shared" si="1731"/>
        <v>3310.2782533184372</v>
      </c>
      <c r="AH606">
        <f t="shared" si="1732"/>
        <v>-20096.493798967138</v>
      </c>
      <c r="AI606">
        <f t="shared" si="1733"/>
        <v>-5.5823593886019829</v>
      </c>
      <c r="AJ606">
        <f t="shared" si="1734"/>
        <v>234.23186015914879</v>
      </c>
      <c r="AK606">
        <f t="shared" si="1735"/>
        <v>4.0881171728480759</v>
      </c>
      <c r="AL606">
        <f t="shared" si="1736"/>
        <v>234</v>
      </c>
      <c r="AM606">
        <f t="shared" si="1737"/>
        <v>13</v>
      </c>
      <c r="AN606">
        <f t="shared" si="1738"/>
        <v>54</v>
      </c>
      <c r="AP606">
        <f t="shared" si="1739"/>
        <v>1.5163055118913169</v>
      </c>
      <c r="AQ606">
        <f t="shared" si="1740"/>
        <v>2.6464523648641512E-2</v>
      </c>
      <c r="AR606" t="str">
        <f t="shared" si="1741"/>
        <v>POSITIF</v>
      </c>
      <c r="AS606">
        <f t="shared" si="1742"/>
        <v>1</v>
      </c>
      <c r="AT606">
        <f t="shared" si="1743"/>
        <v>30</v>
      </c>
      <c r="AU606">
        <f t="shared" si="1744"/>
        <v>58</v>
      </c>
      <c r="AV606">
        <f t="shared" si="1745"/>
        <v>0.98526918076142145</v>
      </c>
      <c r="AW606" s="4">
        <f t="shared" si="1746"/>
        <v>4.1052882531725891E-2</v>
      </c>
      <c r="AX606">
        <f t="shared" si="1747"/>
        <v>1.7196191222713975E-2</v>
      </c>
      <c r="AY606">
        <f t="shared" si="1748"/>
        <v>0.26846670549687734</v>
      </c>
      <c r="AZ606" s="4">
        <f t="shared" si="1749"/>
        <v>1.1186112729036557E-2</v>
      </c>
      <c r="BA606">
        <f t="shared" si="1750"/>
        <v>370914.3650995802</v>
      </c>
      <c r="BB606" t="s">
        <v>191</v>
      </c>
      <c r="BC606">
        <f t="shared" si="1751"/>
        <v>1.6702755873489582E-2</v>
      </c>
      <c r="BD606">
        <f t="shared" si="1752"/>
        <v>215.91744876596621</v>
      </c>
      <c r="BE606">
        <f t="shared" si="1753"/>
        <v>23.43748163346088</v>
      </c>
      <c r="BF606">
        <f t="shared" si="1754"/>
        <v>-2.1904268498371673E-3</v>
      </c>
      <c r="BG606">
        <f t="shared" si="1755"/>
        <v>23.435291206611044</v>
      </c>
      <c r="BH606" s="19">
        <f t="shared" si="1756"/>
        <v>0.13914586929569989</v>
      </c>
      <c r="BI606">
        <f t="shared" si="1757"/>
        <v>23.904709500726312</v>
      </c>
      <c r="BJ606">
        <f t="shared" si="1758"/>
        <v>7.3257095007263118</v>
      </c>
      <c r="BK606">
        <f t="shared" si="1759"/>
        <v>232.4031786711908</v>
      </c>
      <c r="BL606">
        <f t="shared" si="1760"/>
        <v>4.0562006599129399</v>
      </c>
      <c r="BM606">
        <f t="shared" si="1761"/>
        <v>237.48246383970388</v>
      </c>
      <c r="BN606">
        <f t="shared" si="1762"/>
        <v>15.832164255980258</v>
      </c>
      <c r="BO606">
        <f t="shared" si="1763"/>
        <v>15</v>
      </c>
      <c r="BP606">
        <f t="shared" si="1764"/>
        <v>49</v>
      </c>
      <c r="BQ606">
        <f t="shared" si="1765"/>
        <v>55</v>
      </c>
      <c r="BR606">
        <f t="shared" si="1766"/>
        <v>-17.356030032574722</v>
      </c>
      <c r="BS606" t="str">
        <f t="shared" si="1767"/>
        <v>NEGATIF</v>
      </c>
      <c r="BT606">
        <f t="shared" si="1768"/>
        <v>-0.3029198691434476</v>
      </c>
      <c r="BU606">
        <f t="shared" si="1769"/>
        <v>17</v>
      </c>
      <c r="BV606">
        <f t="shared" si="1770"/>
        <v>-2062</v>
      </c>
      <c r="BW606">
        <f t="shared" si="1771"/>
        <v>38</v>
      </c>
      <c r="BX606" t="str">
        <f t="shared" si="1772"/>
        <v>NEGATIF</v>
      </c>
      <c r="BY606">
        <f t="shared" si="1773"/>
        <v>-73.42503542495983</v>
      </c>
      <c r="BZ606">
        <f t="shared" si="1774"/>
        <v>106.57496457504017</v>
      </c>
      <c r="CA606">
        <f t="shared" si="1775"/>
        <v>-37.904562446518327</v>
      </c>
      <c r="CB606" t="str">
        <f t="shared" si="1776"/>
        <v>NEGATIF</v>
      </c>
      <c r="CC606">
        <f t="shared" si="1777"/>
        <v>37</v>
      </c>
      <c r="CD606">
        <f t="shared" si="1778"/>
        <v>54</v>
      </c>
      <c r="CE606">
        <f t="shared" si="1779"/>
        <v>16</v>
      </c>
      <c r="CG606">
        <f t="shared" si="1780"/>
        <v>4.1448509097512076</v>
      </c>
      <c r="CH606">
        <f t="shared" si="1781"/>
        <v>0.40902299271903741</v>
      </c>
      <c r="CI606">
        <f t="shared" si="1782"/>
        <v>0.40906122287959112</v>
      </c>
    </row>
    <row r="607" spans="1:87">
      <c r="A607">
        <f t="shared" ref="A607:E607" si="1796">A509</f>
        <v>7.0027777777777782</v>
      </c>
      <c r="B607">
        <f t="shared" si="1796"/>
        <v>111.315</v>
      </c>
      <c r="C607">
        <f t="shared" si="1796"/>
        <v>7</v>
      </c>
      <c r="D607">
        <f t="shared" si="1796"/>
        <v>2013</v>
      </c>
      <c r="E607">
        <f t="shared" si="1796"/>
        <v>12</v>
      </c>
      <c r="F607">
        <f t="shared" si="1784"/>
        <v>1</v>
      </c>
      <c r="G607">
        <f t="shared" ref="G607:M607" si="1797">G509</f>
        <v>0.12222152900771403</v>
      </c>
      <c r="H607">
        <f t="shared" si="1797"/>
        <v>2</v>
      </c>
      <c r="I607">
        <f t="shared" si="1797"/>
        <v>30</v>
      </c>
      <c r="J607">
        <f t="shared" si="1797"/>
        <v>2.5</v>
      </c>
      <c r="K607">
        <f t="shared" si="1797"/>
        <v>0</v>
      </c>
      <c r="L607">
        <f t="shared" si="1797"/>
        <v>20</v>
      </c>
      <c r="M607">
        <f t="shared" si="1797"/>
        <v>-13</v>
      </c>
      <c r="N607">
        <f t="shared" si="1789"/>
        <v>2456627.3125</v>
      </c>
      <c r="O607">
        <f t="shared" si="1553"/>
        <v>7.9269203913977097E-4</v>
      </c>
      <c r="P607">
        <f t="shared" si="1713"/>
        <v>2456627.3132926919</v>
      </c>
      <c r="Q607">
        <f t="shared" si="1715"/>
        <v>0.13914615448848597</v>
      </c>
      <c r="R607">
        <f t="shared" si="1716"/>
        <v>239.81421954775078</v>
      </c>
      <c r="S607">
        <f t="shared" si="1717"/>
        <v>295.33876468168455</v>
      </c>
      <c r="T607">
        <f t="shared" si="1718"/>
        <v>4.1855477242087975</v>
      </c>
      <c r="U607">
        <f t="shared" si="1719"/>
        <v>5.1546338524681383</v>
      </c>
      <c r="V607">
        <f t="shared" si="1720"/>
        <v>215.91257846533074</v>
      </c>
      <c r="W607">
        <f t="shared" si="1721"/>
        <v>3.7683853906906268</v>
      </c>
      <c r="X607">
        <f t="shared" si="1722"/>
        <v>249.83456497829684</v>
      </c>
      <c r="Y607">
        <f t="shared" si="1723"/>
        <v>4.3604357441589956</v>
      </c>
      <c r="Z607">
        <f t="shared" si="1724"/>
        <v>326.65537273873088</v>
      </c>
      <c r="AA607">
        <f t="shared" si="1725"/>
        <v>5.7012117736201811</v>
      </c>
      <c r="AB607">
        <f t="shared" si="1726"/>
        <v>-21202.697665949621</v>
      </c>
      <c r="AC607">
        <f t="shared" si="1727"/>
        <v>71.073695468248104</v>
      </c>
      <c r="AD607">
        <f t="shared" si="1728"/>
        <v>-2217.0587917428056</v>
      </c>
      <c r="AE607">
        <f t="shared" si="1729"/>
        <v>46.897230484728674</v>
      </c>
      <c r="AF607">
        <f t="shared" si="1730"/>
        <v>-105.11927283335737</v>
      </c>
      <c r="AG607">
        <f t="shared" si="1731"/>
        <v>3301.5088188082314</v>
      </c>
      <c r="AH607">
        <f t="shared" si="1732"/>
        <v>-20105.395985764579</v>
      </c>
      <c r="AI607">
        <f t="shared" si="1733"/>
        <v>-5.5848322182679384</v>
      </c>
      <c r="AJ607">
        <f t="shared" si="1734"/>
        <v>234.22938732948285</v>
      </c>
      <c r="AK607">
        <f t="shared" si="1735"/>
        <v>4.0880740138285638</v>
      </c>
      <c r="AL607">
        <f t="shared" si="1736"/>
        <v>234</v>
      </c>
      <c r="AM607">
        <f t="shared" si="1737"/>
        <v>13</v>
      </c>
      <c r="AN607">
        <f t="shared" si="1738"/>
        <v>45</v>
      </c>
      <c r="AP607">
        <f t="shared" si="1739"/>
        <v>1.5197408186890655</v>
      </c>
      <c r="AQ607">
        <f t="shared" si="1740"/>
        <v>2.6524481063078368E-2</v>
      </c>
      <c r="AR607" t="str">
        <f t="shared" si="1741"/>
        <v>POSITIF</v>
      </c>
      <c r="AS607">
        <f t="shared" si="1742"/>
        <v>1</v>
      </c>
      <c r="AT607">
        <f t="shared" si="1743"/>
        <v>31</v>
      </c>
      <c r="AU607">
        <f t="shared" si="1744"/>
        <v>11</v>
      </c>
      <c r="AV607">
        <f t="shared" si="1745"/>
        <v>0.98540982312024172</v>
      </c>
      <c r="AW607" s="4">
        <f t="shared" si="1746"/>
        <v>4.1058742630010074E-2</v>
      </c>
      <c r="AX607">
        <f t="shared" si="1747"/>
        <v>1.719864589494316E-2</v>
      </c>
      <c r="AY607">
        <f t="shared" si="1748"/>
        <v>0.2685050243088119</v>
      </c>
      <c r="AZ607" s="4">
        <f t="shared" si="1749"/>
        <v>1.1187709346200496E-2</v>
      </c>
      <c r="BA607">
        <f t="shared" si="1750"/>
        <v>370861.43166262453</v>
      </c>
      <c r="BB607" t="s">
        <v>191</v>
      </c>
      <c r="BC607">
        <f t="shared" si="1751"/>
        <v>1.6702755861511483E-2</v>
      </c>
      <c r="BD607">
        <f t="shared" si="1752"/>
        <v>215.91689716425756</v>
      </c>
      <c r="BE607">
        <f t="shared" si="1753"/>
        <v>23.437481629752185</v>
      </c>
      <c r="BF607">
        <f t="shared" si="1754"/>
        <v>-2.1904780142320132E-3</v>
      </c>
      <c r="BG607">
        <f t="shared" si="1755"/>
        <v>23.435291151737953</v>
      </c>
      <c r="BH607" s="19">
        <f t="shared" si="1756"/>
        <v>0.13914615448848597</v>
      </c>
      <c r="BI607">
        <f t="shared" si="1757"/>
        <v>0.15539397819278142</v>
      </c>
      <c r="BJ607">
        <f t="shared" si="1758"/>
        <v>7.5763939781927814</v>
      </c>
      <c r="BK607">
        <f t="shared" si="1759"/>
        <v>236.16565743546752</v>
      </c>
      <c r="BL607">
        <f t="shared" si="1760"/>
        <v>4.1218683023859359</v>
      </c>
      <c r="BM607">
        <f t="shared" si="1761"/>
        <v>237.4802522374242</v>
      </c>
      <c r="BN607">
        <f t="shared" si="1762"/>
        <v>15.832016815828279</v>
      </c>
      <c r="BO607">
        <f t="shared" si="1763"/>
        <v>15</v>
      </c>
      <c r="BP607">
        <f t="shared" si="1764"/>
        <v>49</v>
      </c>
      <c r="BQ607">
        <f t="shared" si="1765"/>
        <v>55</v>
      </c>
      <c r="BR607">
        <f t="shared" si="1766"/>
        <v>-17.352096063123543</v>
      </c>
      <c r="BS607" t="str">
        <f t="shared" si="1767"/>
        <v>NEGATIF</v>
      </c>
      <c r="BT607">
        <f t="shared" si="1768"/>
        <v>-0.30285120842385166</v>
      </c>
      <c r="BU607">
        <f t="shared" si="1769"/>
        <v>17</v>
      </c>
      <c r="BV607">
        <f t="shared" si="1770"/>
        <v>-2062</v>
      </c>
      <c r="BW607">
        <f t="shared" si="1771"/>
        <v>52</v>
      </c>
      <c r="BX607" t="str">
        <f t="shared" si="1772"/>
        <v>NEGATIF</v>
      </c>
      <c r="BY607">
        <f t="shared" si="1773"/>
        <v>-73.741313491314202</v>
      </c>
      <c r="BZ607">
        <f t="shared" si="1774"/>
        <v>106.2586865086858</v>
      </c>
      <c r="CA607">
        <f t="shared" si="1775"/>
        <v>-34.32250106323422</v>
      </c>
      <c r="CB607" t="str">
        <f t="shared" si="1776"/>
        <v>NEGATIF</v>
      </c>
      <c r="CC607">
        <f t="shared" si="1777"/>
        <v>34</v>
      </c>
      <c r="CD607">
        <f t="shared" si="1778"/>
        <v>19</v>
      </c>
      <c r="CE607">
        <f t="shared" si="1779"/>
        <v>21</v>
      </c>
      <c r="CG607">
        <f t="shared" si="1780"/>
        <v>4.1448123100096828</v>
      </c>
      <c r="CH607">
        <f t="shared" si="1781"/>
        <v>0.40902299176132134</v>
      </c>
      <c r="CI607">
        <f t="shared" si="1782"/>
        <v>0.40906122281486218</v>
      </c>
    </row>
    <row r="608" spans="1:87">
      <c r="A608">
        <f t="shared" ref="A608:E608" si="1798">A510</f>
        <v>7.0027777777777782</v>
      </c>
      <c r="B608">
        <f t="shared" si="1798"/>
        <v>111.315</v>
      </c>
      <c r="C608">
        <f t="shared" si="1798"/>
        <v>7</v>
      </c>
      <c r="D608">
        <f t="shared" si="1798"/>
        <v>2013</v>
      </c>
      <c r="E608">
        <f t="shared" si="1798"/>
        <v>12</v>
      </c>
      <c r="F608">
        <f t="shared" si="1784"/>
        <v>1</v>
      </c>
      <c r="G608">
        <f t="shared" ref="G608:M608" si="1799">G510</f>
        <v>0.12222152900771403</v>
      </c>
      <c r="H608">
        <f t="shared" si="1799"/>
        <v>2</v>
      </c>
      <c r="I608">
        <f t="shared" si="1799"/>
        <v>45</v>
      </c>
      <c r="J608">
        <f t="shared" si="1799"/>
        <v>2.75</v>
      </c>
      <c r="K608">
        <f t="shared" si="1799"/>
        <v>0</v>
      </c>
      <c r="L608">
        <f t="shared" si="1799"/>
        <v>20</v>
      </c>
      <c r="M608">
        <f t="shared" si="1799"/>
        <v>-13</v>
      </c>
      <c r="N608">
        <f t="shared" si="1789"/>
        <v>2456627.322916667</v>
      </c>
      <c r="O608">
        <f t="shared" si="1553"/>
        <v>7.9269203913977097E-4</v>
      </c>
      <c r="P608">
        <f t="shared" si="1713"/>
        <v>2456627.3237093589</v>
      </c>
      <c r="Q608">
        <f t="shared" si="1715"/>
        <v>0.13914643968128479</v>
      </c>
      <c r="R608">
        <f t="shared" si="1716"/>
        <v>239.81421954775078</v>
      </c>
      <c r="S608">
        <f t="shared" si="1717"/>
        <v>295.47485835701809</v>
      </c>
      <c r="T608">
        <f t="shared" si="1718"/>
        <v>4.1855477242087975</v>
      </c>
      <c r="U608">
        <f t="shared" si="1719"/>
        <v>5.1570091351938485</v>
      </c>
      <c r="V608">
        <f t="shared" si="1720"/>
        <v>215.91202686196044</v>
      </c>
      <c r="W608">
        <f t="shared" si="1721"/>
        <v>3.7683757633956501</v>
      </c>
      <c r="X608">
        <f t="shared" si="1722"/>
        <v>249.84483213836756</v>
      </c>
      <c r="Y608">
        <f t="shared" si="1723"/>
        <v>4.3606149399070588</v>
      </c>
      <c r="Z608">
        <f t="shared" si="1724"/>
        <v>326.66563940855576</v>
      </c>
      <c r="AA608">
        <f t="shared" si="1725"/>
        <v>5.7013909608118398</v>
      </c>
      <c r="AB608">
        <f t="shared" si="1726"/>
        <v>-21179.625308704122</v>
      </c>
      <c r="AC608">
        <f t="shared" si="1727"/>
        <v>72.125679003305009</v>
      </c>
      <c r="AD608">
        <f t="shared" si="1728"/>
        <v>-2233.7894380164093</v>
      </c>
      <c r="AE608">
        <f t="shared" si="1729"/>
        <v>40.053665732165605</v>
      </c>
      <c r="AF608">
        <f t="shared" si="1730"/>
        <v>-104.7695595550407</v>
      </c>
      <c r="AG608">
        <f t="shared" si="1731"/>
        <v>3292.7140291273622</v>
      </c>
      <c r="AH608">
        <f t="shared" si="1732"/>
        <v>-20113.290932412743</v>
      </c>
      <c r="AI608">
        <f t="shared" si="1733"/>
        <v>-5.5870252590035401</v>
      </c>
      <c r="AJ608">
        <f t="shared" si="1734"/>
        <v>234.22719428874723</v>
      </c>
      <c r="AK608">
        <f t="shared" si="1735"/>
        <v>4.0880357380470969</v>
      </c>
      <c r="AL608">
        <f t="shared" si="1736"/>
        <v>234</v>
      </c>
      <c r="AM608">
        <f t="shared" si="1737"/>
        <v>13</v>
      </c>
      <c r="AN608">
        <f t="shared" si="1738"/>
        <v>37</v>
      </c>
      <c r="AP608">
        <f t="shared" si="1739"/>
        <v>1.5192905095843126</v>
      </c>
      <c r="AQ608">
        <f t="shared" si="1740"/>
        <v>2.6516621686548721E-2</v>
      </c>
      <c r="AR608" t="str">
        <f t="shared" si="1741"/>
        <v>POSITIF</v>
      </c>
      <c r="AS608">
        <f t="shared" si="1742"/>
        <v>1</v>
      </c>
      <c r="AT608">
        <f t="shared" si="1743"/>
        <v>31</v>
      </c>
      <c r="AU608">
        <f t="shared" si="1744"/>
        <v>9</v>
      </c>
      <c r="AV608">
        <f t="shared" si="1745"/>
        <v>0.98555032829835854</v>
      </c>
      <c r="AW608" s="4">
        <f t="shared" si="1746"/>
        <v>4.1064597012431606E-2</v>
      </c>
      <c r="AX608">
        <f t="shared" si="1747"/>
        <v>1.7201098172917401E-2</v>
      </c>
      <c r="AY608">
        <f t="shared" si="1748"/>
        <v>0.26854330574358681</v>
      </c>
      <c r="AZ608" s="4">
        <f t="shared" si="1749"/>
        <v>1.1189304405982784E-2</v>
      </c>
      <c r="BA608">
        <f t="shared" si="1750"/>
        <v>370808.56494256057</v>
      </c>
      <c r="BB608" t="s">
        <v>191</v>
      </c>
      <c r="BC608">
        <f t="shared" si="1751"/>
        <v>1.6702755849533388E-2</v>
      </c>
      <c r="BD608">
        <f t="shared" si="1752"/>
        <v>215.91634556252424</v>
      </c>
      <c r="BE608">
        <f t="shared" si="1753"/>
        <v>23.437481626043489</v>
      </c>
      <c r="BF608">
        <f t="shared" si="1754"/>
        <v>-2.1905291629339789E-3</v>
      </c>
      <c r="BG608">
        <f t="shared" si="1755"/>
        <v>23.435291096880555</v>
      </c>
      <c r="BH608" s="19">
        <f t="shared" si="1756"/>
        <v>0.13914643968128479</v>
      </c>
      <c r="BI608">
        <f t="shared" si="1757"/>
        <v>0.40607846685064336</v>
      </c>
      <c r="BJ608">
        <f t="shared" si="1758"/>
        <v>7.8270784668506437</v>
      </c>
      <c r="BK608">
        <f t="shared" si="1759"/>
        <v>239.9278861303971</v>
      </c>
      <c r="BL608">
        <f t="shared" si="1760"/>
        <v>4.1875315803254667</v>
      </c>
      <c r="BM608">
        <f t="shared" si="1761"/>
        <v>237.47829087236258</v>
      </c>
      <c r="BN608">
        <f t="shared" si="1762"/>
        <v>15.831886058157504</v>
      </c>
      <c r="BO608">
        <f t="shared" si="1763"/>
        <v>15</v>
      </c>
      <c r="BP608">
        <f t="shared" si="1764"/>
        <v>49</v>
      </c>
      <c r="BQ608">
        <f t="shared" si="1765"/>
        <v>54</v>
      </c>
      <c r="BR608">
        <f t="shared" si="1766"/>
        <v>-17.351998793929685</v>
      </c>
      <c r="BS608" t="str">
        <f t="shared" si="1767"/>
        <v>NEGATIF</v>
      </c>
      <c r="BT608">
        <f t="shared" si="1768"/>
        <v>-0.30284951075615807</v>
      </c>
      <c r="BU608">
        <f t="shared" si="1769"/>
        <v>17</v>
      </c>
      <c r="BV608">
        <f t="shared" si="1770"/>
        <v>-2062</v>
      </c>
      <c r="BW608">
        <f t="shared" si="1771"/>
        <v>52</v>
      </c>
      <c r="BX608" t="str">
        <f t="shared" si="1772"/>
        <v>NEGATIF</v>
      </c>
      <c r="BY608">
        <f t="shared" si="1773"/>
        <v>-73.945530716223374</v>
      </c>
      <c r="BZ608">
        <f t="shared" si="1774"/>
        <v>106.05446928377663</v>
      </c>
      <c r="CA608">
        <f t="shared" si="1775"/>
        <v>-30.735674994232937</v>
      </c>
      <c r="CB608" t="str">
        <f t="shared" si="1776"/>
        <v>NEGATIF</v>
      </c>
      <c r="CC608">
        <f t="shared" si="1777"/>
        <v>30</v>
      </c>
      <c r="CD608">
        <f t="shared" si="1778"/>
        <v>44</v>
      </c>
      <c r="CE608">
        <f t="shared" si="1779"/>
        <v>8</v>
      </c>
      <c r="CG608">
        <f t="shared" si="1780"/>
        <v>4.144778077731524</v>
      </c>
      <c r="CH608">
        <f t="shared" si="1781"/>
        <v>0.40902299080387911</v>
      </c>
      <c r="CI608">
        <f t="shared" si="1782"/>
        <v>0.40906122275013324</v>
      </c>
    </row>
    <row r="609" spans="1:87">
      <c r="A609">
        <f t="shared" ref="A609:E609" si="1800">A511</f>
        <v>7.0027777777777782</v>
      </c>
      <c r="B609">
        <f t="shared" si="1800"/>
        <v>111.315</v>
      </c>
      <c r="C609">
        <f t="shared" si="1800"/>
        <v>7</v>
      </c>
      <c r="D609">
        <f t="shared" si="1800"/>
        <v>2013</v>
      </c>
      <c r="E609">
        <f t="shared" si="1800"/>
        <v>12</v>
      </c>
      <c r="F609">
        <f t="shared" si="1784"/>
        <v>1</v>
      </c>
      <c r="G609">
        <f t="shared" ref="G609:M609" si="1801">G511</f>
        <v>0.12222152900771403</v>
      </c>
      <c r="H609">
        <f t="shared" si="1801"/>
        <v>3</v>
      </c>
      <c r="I609">
        <f t="shared" si="1801"/>
        <v>0</v>
      </c>
      <c r="J609">
        <f t="shared" si="1801"/>
        <v>3</v>
      </c>
      <c r="K609">
        <f t="shared" si="1801"/>
        <v>0</v>
      </c>
      <c r="L609">
        <f t="shared" si="1801"/>
        <v>20</v>
      </c>
      <c r="M609">
        <f t="shared" si="1801"/>
        <v>-13</v>
      </c>
      <c r="N609">
        <f t="shared" si="1789"/>
        <v>2456627.3333333335</v>
      </c>
      <c r="O609">
        <f t="shared" si="1553"/>
        <v>7.9269203913977097E-4</v>
      </c>
      <c r="P609">
        <f t="shared" si="1713"/>
        <v>2456627.3341260254</v>
      </c>
      <c r="Q609">
        <f t="shared" si="1715"/>
        <v>0.13914672487407087</v>
      </c>
      <c r="R609">
        <f t="shared" si="1716"/>
        <v>239.81421954775078</v>
      </c>
      <c r="S609">
        <f t="shared" si="1717"/>
        <v>295.61095202628348</v>
      </c>
      <c r="T609">
        <f t="shared" si="1718"/>
        <v>4.1855477242087975</v>
      </c>
      <c r="U609">
        <f t="shared" si="1719"/>
        <v>5.1593844178136496</v>
      </c>
      <c r="V609">
        <f t="shared" si="1720"/>
        <v>215.91147525861481</v>
      </c>
      <c r="W609">
        <f t="shared" si="1721"/>
        <v>3.768366136101104</v>
      </c>
      <c r="X609">
        <f t="shared" si="1722"/>
        <v>249.8550992979799</v>
      </c>
      <c r="Y609">
        <f t="shared" si="1723"/>
        <v>4.3607941356471223</v>
      </c>
      <c r="Z609">
        <f t="shared" si="1724"/>
        <v>326.67590607792135</v>
      </c>
      <c r="AA609">
        <f t="shared" si="1725"/>
        <v>5.7015701479954837</v>
      </c>
      <c r="AB609">
        <f t="shared" si="1726"/>
        <v>-21156.437637460491</v>
      </c>
      <c r="AC609">
        <f t="shared" si="1727"/>
        <v>73.1700594608307</v>
      </c>
      <c r="AD609">
        <f t="shared" si="1728"/>
        <v>-2249.5782208370952</v>
      </c>
      <c r="AE609">
        <f t="shared" si="1729"/>
        <v>33.20587948613354</v>
      </c>
      <c r="AF609">
        <f t="shared" si="1730"/>
        <v>-104.42507854362103</v>
      </c>
      <c r="AG609">
        <f t="shared" si="1731"/>
        <v>3283.8939511869366</v>
      </c>
      <c r="AH609">
        <f t="shared" si="1732"/>
        <v>-20120.171046707306</v>
      </c>
      <c r="AI609">
        <f t="shared" si="1733"/>
        <v>-5.5889364018631404</v>
      </c>
      <c r="AJ609">
        <f t="shared" si="1734"/>
        <v>234.22528314588763</v>
      </c>
      <c r="AK609">
        <f t="shared" si="1735"/>
        <v>4.0880023823117213</v>
      </c>
      <c r="AL609">
        <f t="shared" si="1736"/>
        <v>234</v>
      </c>
      <c r="AM609">
        <f t="shared" si="1737"/>
        <v>13</v>
      </c>
      <c r="AN609">
        <f t="shared" si="1738"/>
        <v>31</v>
      </c>
      <c r="AP609">
        <f t="shared" si="1739"/>
        <v>1.5194309659166276</v>
      </c>
      <c r="AQ609">
        <f t="shared" si="1740"/>
        <v>2.6519073112002894E-2</v>
      </c>
      <c r="AR609" t="str">
        <f t="shared" si="1741"/>
        <v>POSITIF</v>
      </c>
      <c r="AS609">
        <f t="shared" si="1742"/>
        <v>1</v>
      </c>
      <c r="AT609">
        <f t="shared" si="1743"/>
        <v>31</v>
      </c>
      <c r="AU609">
        <f t="shared" si="1744"/>
        <v>9</v>
      </c>
      <c r="AV609">
        <f t="shared" si="1745"/>
        <v>0.98569069528160247</v>
      </c>
      <c r="AW609" s="4">
        <f t="shared" si="1746"/>
        <v>4.1070445636733434E-2</v>
      </c>
      <c r="AX609">
        <f t="shared" si="1747"/>
        <v>1.72035480389361E-2</v>
      </c>
      <c r="AY609">
        <f t="shared" si="1748"/>
        <v>0.26858154952488972</v>
      </c>
      <c r="AZ609" s="4">
        <f t="shared" si="1749"/>
        <v>1.1190897896870404E-2</v>
      </c>
      <c r="BA609">
        <f t="shared" si="1750"/>
        <v>370755.76527021319</v>
      </c>
      <c r="BB609" t="s">
        <v>191</v>
      </c>
      <c r="BC609">
        <f t="shared" si="1751"/>
        <v>1.6702755837555289E-2</v>
      </c>
      <c r="BD609">
        <f t="shared" si="1752"/>
        <v>215.91579396081559</v>
      </c>
      <c r="BE609">
        <f t="shared" si="1753"/>
        <v>23.437481622334793</v>
      </c>
      <c r="BF609">
        <f t="shared" si="1754"/>
        <v>-2.1905802959337798E-3</v>
      </c>
      <c r="BG609">
        <f t="shared" si="1755"/>
        <v>23.435291042038859</v>
      </c>
      <c r="BH609" s="19">
        <f t="shared" si="1756"/>
        <v>0.13914672487407087</v>
      </c>
      <c r="BI609">
        <f t="shared" si="1757"/>
        <v>0.65676294430159032</v>
      </c>
      <c r="BJ609">
        <f t="shared" si="1758"/>
        <v>8.0777629443015897</v>
      </c>
      <c r="BK609">
        <f t="shared" si="1759"/>
        <v>243.68986253575045</v>
      </c>
      <c r="BL609">
        <f t="shared" si="1760"/>
        <v>4.2531904549812234</v>
      </c>
      <c r="BM609">
        <f t="shared" si="1761"/>
        <v>237.4765816287734</v>
      </c>
      <c r="BN609">
        <f t="shared" si="1762"/>
        <v>15.831772108584893</v>
      </c>
      <c r="BO609">
        <f t="shared" si="1763"/>
        <v>15</v>
      </c>
      <c r="BP609">
        <f t="shared" si="1764"/>
        <v>49</v>
      </c>
      <c r="BQ609">
        <f t="shared" si="1765"/>
        <v>54</v>
      </c>
      <c r="BR609">
        <f t="shared" si="1766"/>
        <v>-17.351397167435177</v>
      </c>
      <c r="BS609" t="str">
        <f t="shared" si="1767"/>
        <v>NEGATIF</v>
      </c>
      <c r="BT609">
        <f t="shared" si="1768"/>
        <v>-0.30283901039296168</v>
      </c>
      <c r="BU609">
        <f t="shared" si="1769"/>
        <v>17</v>
      </c>
      <c r="BV609">
        <f t="shared" si="1770"/>
        <v>-2062</v>
      </c>
      <c r="BW609">
        <f t="shared" si="1771"/>
        <v>54</v>
      </c>
      <c r="BX609" t="str">
        <f t="shared" si="1772"/>
        <v>NEGATIF</v>
      </c>
      <c r="BY609">
        <f t="shared" si="1773"/>
        <v>-74.05668215362769</v>
      </c>
      <c r="BZ609">
        <f t="shared" si="1774"/>
        <v>105.94331784637231</v>
      </c>
      <c r="CA609">
        <f t="shared" si="1775"/>
        <v>-27.146272537342028</v>
      </c>
      <c r="CB609" t="str">
        <f t="shared" si="1776"/>
        <v>NEGATIF</v>
      </c>
      <c r="CC609">
        <f t="shared" si="1777"/>
        <v>27</v>
      </c>
      <c r="CD609">
        <f t="shared" si="1778"/>
        <v>8</v>
      </c>
      <c r="CE609">
        <f t="shared" si="1779"/>
        <v>46</v>
      </c>
      <c r="CG609">
        <f t="shared" si="1780"/>
        <v>4.1447482458031741</v>
      </c>
      <c r="CH609">
        <f t="shared" si="1781"/>
        <v>0.40902298984671093</v>
      </c>
      <c r="CI609">
        <f t="shared" si="1782"/>
        <v>0.40906122268540429</v>
      </c>
    </row>
    <row r="610" spans="1:87">
      <c r="A610">
        <f t="shared" ref="A610:E610" si="1802">A512</f>
        <v>7.0027777777777782</v>
      </c>
      <c r="B610">
        <f t="shared" si="1802"/>
        <v>111.315</v>
      </c>
      <c r="C610">
        <f t="shared" si="1802"/>
        <v>7</v>
      </c>
      <c r="D610">
        <f t="shared" si="1802"/>
        <v>2013</v>
      </c>
      <c r="E610">
        <f t="shared" si="1802"/>
        <v>12</v>
      </c>
      <c r="F610">
        <f t="shared" si="1784"/>
        <v>1</v>
      </c>
      <c r="G610">
        <f t="shared" ref="G610:M610" si="1803">G512</f>
        <v>0.12222152900771403</v>
      </c>
      <c r="H610">
        <f t="shared" si="1803"/>
        <v>3</v>
      </c>
      <c r="I610">
        <f t="shared" si="1803"/>
        <v>15</v>
      </c>
      <c r="J610">
        <f t="shared" si="1803"/>
        <v>3.25</v>
      </c>
      <c r="K610">
        <f t="shared" si="1803"/>
        <v>0</v>
      </c>
      <c r="L610">
        <f t="shared" si="1803"/>
        <v>20</v>
      </c>
      <c r="M610">
        <f t="shared" si="1803"/>
        <v>-13</v>
      </c>
      <c r="N610">
        <f t="shared" si="1789"/>
        <v>2456627.34375</v>
      </c>
      <c r="O610">
        <f t="shared" si="1553"/>
        <v>7.9269203913977097E-4</v>
      </c>
      <c r="P610">
        <f t="shared" si="1713"/>
        <v>2456627.3445426919</v>
      </c>
      <c r="Q610">
        <f t="shared" si="1715"/>
        <v>0.13914701006685695</v>
      </c>
      <c r="R610">
        <f t="shared" si="1716"/>
        <v>239.81421954775078</v>
      </c>
      <c r="S610">
        <f t="shared" si="1717"/>
        <v>295.74704569554888</v>
      </c>
      <c r="T610">
        <f t="shared" si="1718"/>
        <v>4.1855477242087975</v>
      </c>
      <c r="U610">
        <f t="shared" si="1719"/>
        <v>5.1617597004334508</v>
      </c>
      <c r="V610">
        <f t="shared" si="1720"/>
        <v>215.91092365526913</v>
      </c>
      <c r="W610">
        <f t="shared" si="1721"/>
        <v>3.7683565088065567</v>
      </c>
      <c r="X610">
        <f t="shared" si="1722"/>
        <v>249.86536645759224</v>
      </c>
      <c r="Y610">
        <f t="shared" si="1723"/>
        <v>4.3609733313871848</v>
      </c>
      <c r="Z610">
        <f t="shared" si="1724"/>
        <v>326.68617274728695</v>
      </c>
      <c r="AA610">
        <f t="shared" si="1725"/>
        <v>5.7017493351791266</v>
      </c>
      <c r="AB610">
        <f t="shared" si="1726"/>
        <v>-21133.134782016565</v>
      </c>
      <c r="AC610">
        <f t="shared" si="1727"/>
        <v>74.206726796013825</v>
      </c>
      <c r="AD610">
        <f t="shared" si="1728"/>
        <v>-2264.4184837358794</v>
      </c>
      <c r="AE610">
        <f t="shared" si="1729"/>
        <v>26.354593221725054</v>
      </c>
      <c r="AF610">
        <f t="shared" si="1730"/>
        <v>-104.08583891389068</v>
      </c>
      <c r="AG610">
        <f t="shared" si="1731"/>
        <v>3275.0486509155598</v>
      </c>
      <c r="AH610">
        <f t="shared" si="1732"/>
        <v>-20126.029133733038</v>
      </c>
      <c r="AI610">
        <f t="shared" si="1733"/>
        <v>-5.5905636482591774</v>
      </c>
      <c r="AJ610">
        <f t="shared" si="1734"/>
        <v>234.2236558994916</v>
      </c>
      <c r="AK610">
        <f t="shared" si="1735"/>
        <v>4.0879739815043692</v>
      </c>
      <c r="AL610">
        <f t="shared" si="1736"/>
        <v>234</v>
      </c>
      <c r="AM610">
        <f t="shared" si="1737"/>
        <v>13</v>
      </c>
      <c r="AN610">
        <f t="shared" si="1738"/>
        <v>25</v>
      </c>
      <c r="AP610">
        <f t="shared" si="1739"/>
        <v>1.507419725687956</v>
      </c>
      <c r="AQ610">
        <f t="shared" si="1740"/>
        <v>2.6309437422764578E-2</v>
      </c>
      <c r="AR610" t="str">
        <f t="shared" si="1741"/>
        <v>POSITIF</v>
      </c>
      <c r="AS610">
        <f t="shared" si="1742"/>
        <v>1</v>
      </c>
      <c r="AT610">
        <f t="shared" si="1743"/>
        <v>30</v>
      </c>
      <c r="AU610">
        <f t="shared" si="1744"/>
        <v>26</v>
      </c>
      <c r="AV610">
        <f t="shared" si="1745"/>
        <v>0.9858309230747998</v>
      </c>
      <c r="AW610" s="4">
        <f t="shared" si="1746"/>
        <v>4.1076288461449992E-2</v>
      </c>
      <c r="AX610">
        <f t="shared" si="1747"/>
        <v>1.7205995475630197E-2</v>
      </c>
      <c r="AY610">
        <f t="shared" si="1748"/>
        <v>0.26861975538158428</v>
      </c>
      <c r="AZ610" s="4">
        <f t="shared" si="1749"/>
        <v>1.1192489807566012E-2</v>
      </c>
      <c r="BA610">
        <f t="shared" si="1750"/>
        <v>370703.03296891536</v>
      </c>
      <c r="BB610" t="s">
        <v>191</v>
      </c>
      <c r="BC610">
        <f t="shared" si="1751"/>
        <v>1.6702755825577193E-2</v>
      </c>
      <c r="BD610">
        <f t="shared" si="1752"/>
        <v>215.91524235910694</v>
      </c>
      <c r="BE610">
        <f t="shared" si="1753"/>
        <v>23.437481618626098</v>
      </c>
      <c r="BF610">
        <f t="shared" si="1754"/>
        <v>-2.1906314132289868E-3</v>
      </c>
      <c r="BG610">
        <f t="shared" si="1755"/>
        <v>23.43529098721287</v>
      </c>
      <c r="BH610" s="19">
        <f t="shared" si="1756"/>
        <v>0.13914701006685695</v>
      </c>
      <c r="BI610">
        <f t="shared" si="1757"/>
        <v>0.90744742175253734</v>
      </c>
      <c r="BJ610">
        <f t="shared" si="1758"/>
        <v>8.3284474217525375</v>
      </c>
      <c r="BK610">
        <f t="shared" si="1759"/>
        <v>247.45158503384917</v>
      </c>
      <c r="BL610">
        <f t="shared" si="1760"/>
        <v>4.3188448981193917</v>
      </c>
      <c r="BM610">
        <f t="shared" si="1761"/>
        <v>237.47512629243892</v>
      </c>
      <c r="BN610">
        <f t="shared" si="1762"/>
        <v>15.831675086162594</v>
      </c>
      <c r="BO610">
        <f t="shared" si="1763"/>
        <v>15</v>
      </c>
      <c r="BP610">
        <f t="shared" si="1764"/>
        <v>49</v>
      </c>
      <c r="BQ610">
        <f t="shared" si="1765"/>
        <v>54</v>
      </c>
      <c r="BR610">
        <f t="shared" si="1766"/>
        <v>-17.362650276055302</v>
      </c>
      <c r="BS610" t="str">
        <f t="shared" si="1767"/>
        <v>NEGATIF</v>
      </c>
      <c r="BT610">
        <f t="shared" si="1768"/>
        <v>-0.30303541418946739</v>
      </c>
      <c r="BU610">
        <f t="shared" si="1769"/>
        <v>17</v>
      </c>
      <c r="BV610">
        <f t="shared" si="1770"/>
        <v>-2062</v>
      </c>
      <c r="BW610">
        <f t="shared" si="1771"/>
        <v>14</v>
      </c>
      <c r="BX610" t="str">
        <f t="shared" si="1772"/>
        <v>NEGATIF</v>
      </c>
      <c r="BY610">
        <f t="shared" si="1773"/>
        <v>-74.071307732556704</v>
      </c>
      <c r="BZ610">
        <f t="shared" si="1774"/>
        <v>105.9286922674433</v>
      </c>
      <c r="CA610">
        <f t="shared" si="1775"/>
        <v>-23.555906566480843</v>
      </c>
      <c r="CB610" t="str">
        <f t="shared" si="1776"/>
        <v>NEGATIF</v>
      </c>
      <c r="CC610">
        <f t="shared" si="1777"/>
        <v>23</v>
      </c>
      <c r="CD610">
        <f t="shared" si="1778"/>
        <v>33</v>
      </c>
      <c r="CE610">
        <f t="shared" si="1779"/>
        <v>21</v>
      </c>
      <c r="CG610">
        <f t="shared" si="1780"/>
        <v>4.1447228453924136</v>
      </c>
      <c r="CH610">
        <f t="shared" si="1781"/>
        <v>0.40902298888981692</v>
      </c>
      <c r="CI610">
        <f t="shared" si="1782"/>
        <v>0.40906122262067535</v>
      </c>
    </row>
    <row r="611" spans="1:87">
      <c r="A611">
        <f t="shared" ref="A611:E611" si="1804">A513</f>
        <v>7.0027777777777782</v>
      </c>
      <c r="B611">
        <f t="shared" si="1804"/>
        <v>111.315</v>
      </c>
      <c r="C611">
        <f t="shared" si="1804"/>
        <v>7</v>
      </c>
      <c r="D611">
        <f t="shared" si="1804"/>
        <v>2013</v>
      </c>
      <c r="E611">
        <f t="shared" si="1804"/>
        <v>12</v>
      </c>
      <c r="F611">
        <f t="shared" si="1784"/>
        <v>1</v>
      </c>
      <c r="G611">
        <f t="shared" ref="G611:M611" si="1805">G513</f>
        <v>0.12222152900771403</v>
      </c>
      <c r="H611">
        <f t="shared" si="1805"/>
        <v>3</v>
      </c>
      <c r="I611">
        <f t="shared" si="1805"/>
        <v>30</v>
      </c>
      <c r="J611">
        <f t="shared" si="1805"/>
        <v>3.5</v>
      </c>
      <c r="K611">
        <f t="shared" si="1805"/>
        <v>0</v>
      </c>
      <c r="L611">
        <f t="shared" si="1805"/>
        <v>20</v>
      </c>
      <c r="M611">
        <f t="shared" si="1805"/>
        <v>-13</v>
      </c>
      <c r="N611">
        <f t="shared" si="1789"/>
        <v>2456627.354166667</v>
      </c>
      <c r="O611">
        <f t="shared" si="1553"/>
        <v>7.9269203913977097E-4</v>
      </c>
      <c r="P611">
        <f t="shared" si="1713"/>
        <v>2456627.3549593589</v>
      </c>
      <c r="Q611">
        <f t="shared" si="1715"/>
        <v>0.13914729525965577</v>
      </c>
      <c r="R611">
        <f t="shared" si="1716"/>
        <v>239.81421954775078</v>
      </c>
      <c r="S611">
        <f t="shared" si="1717"/>
        <v>295.88313937088242</v>
      </c>
      <c r="T611">
        <f t="shared" si="1718"/>
        <v>4.1855477242087975</v>
      </c>
      <c r="U611">
        <f t="shared" si="1719"/>
        <v>5.1641349831591619</v>
      </c>
      <c r="V611">
        <f t="shared" si="1720"/>
        <v>215.91037205189883</v>
      </c>
      <c r="W611">
        <f t="shared" si="1721"/>
        <v>3.7683468815115799</v>
      </c>
      <c r="X611">
        <f t="shared" si="1722"/>
        <v>249.87563361766297</v>
      </c>
      <c r="Y611">
        <f t="shared" si="1723"/>
        <v>4.3611525271352489</v>
      </c>
      <c r="Z611">
        <f t="shared" si="1724"/>
        <v>326.69643941711183</v>
      </c>
      <c r="AA611">
        <f t="shared" si="1725"/>
        <v>5.7019285223707863</v>
      </c>
      <c r="AB611">
        <f t="shared" si="1726"/>
        <v>-21109.716872799509</v>
      </c>
      <c r="AC611">
        <f t="shared" si="1727"/>
        <v>75.235571775733931</v>
      </c>
      <c r="AD611">
        <f t="shared" si="1728"/>
        <v>-2278.3039700116406</v>
      </c>
      <c r="AE611">
        <f t="shared" si="1729"/>
        <v>19.500528782320885</v>
      </c>
      <c r="AF611">
        <f t="shared" si="1730"/>
        <v>-103.7518496447635</v>
      </c>
      <c r="AG611">
        <f t="shared" si="1731"/>
        <v>3266.178194430388</v>
      </c>
      <c r="AH611">
        <f t="shared" si="1732"/>
        <v>-20130.858397467466</v>
      </c>
      <c r="AI611">
        <f t="shared" si="1733"/>
        <v>-5.5919051104076294</v>
      </c>
      <c r="AJ611">
        <f t="shared" si="1734"/>
        <v>234.22231443734316</v>
      </c>
      <c r="AK611">
        <f t="shared" si="1735"/>
        <v>4.0879505685730875</v>
      </c>
      <c r="AL611">
        <f t="shared" si="1736"/>
        <v>234</v>
      </c>
      <c r="AM611">
        <f t="shared" si="1737"/>
        <v>13</v>
      </c>
      <c r="AN611">
        <f t="shared" si="1738"/>
        <v>20</v>
      </c>
      <c r="AP611">
        <f t="shared" si="1739"/>
        <v>1.5188822056055655</v>
      </c>
      <c r="AQ611">
        <f t="shared" si="1740"/>
        <v>2.6509495437770592E-2</v>
      </c>
      <c r="AR611" t="str">
        <f t="shared" si="1741"/>
        <v>POSITIF</v>
      </c>
      <c r="AS611">
        <f t="shared" si="1742"/>
        <v>1</v>
      </c>
      <c r="AT611">
        <f t="shared" si="1743"/>
        <v>31</v>
      </c>
      <c r="AU611">
        <f t="shared" si="1744"/>
        <v>7</v>
      </c>
      <c r="AV611">
        <f t="shared" si="1745"/>
        <v>0.98597101068295934</v>
      </c>
      <c r="AW611" s="4">
        <f t="shared" si="1746"/>
        <v>4.1082125445123303E-2</v>
      </c>
      <c r="AX611">
        <f t="shared" si="1747"/>
        <v>1.7208440465633825E-2</v>
      </c>
      <c r="AY611">
        <f t="shared" si="1748"/>
        <v>0.26865792304258385</v>
      </c>
      <c r="AZ611" s="4">
        <f t="shared" si="1749"/>
        <v>1.1194080126774327E-2</v>
      </c>
      <c r="BA611">
        <f t="shared" si="1750"/>
        <v>370650.36836159101</v>
      </c>
      <c r="BB611" t="s">
        <v>191</v>
      </c>
      <c r="BC611">
        <f t="shared" si="1751"/>
        <v>1.6702755813599094E-2</v>
      </c>
      <c r="BD611">
        <f t="shared" si="1752"/>
        <v>215.91469075737368</v>
      </c>
      <c r="BE611">
        <f t="shared" si="1753"/>
        <v>23.437481614917402</v>
      </c>
      <c r="BF611">
        <f t="shared" si="1754"/>
        <v>-2.1906825148171648E-3</v>
      </c>
      <c r="BG611">
        <f t="shared" si="1755"/>
        <v>23.435290932402584</v>
      </c>
      <c r="BH611" s="19">
        <f t="shared" si="1756"/>
        <v>0.13914729525965577</v>
      </c>
      <c r="BI611">
        <f t="shared" si="1757"/>
        <v>1.1581319104259213</v>
      </c>
      <c r="BJ611">
        <f t="shared" si="1758"/>
        <v>8.5791319104259216</v>
      </c>
      <c r="BK611">
        <f t="shared" si="1759"/>
        <v>251.21305210611084</v>
      </c>
      <c r="BL611">
        <f t="shared" si="1760"/>
        <v>4.3844948832357096</v>
      </c>
      <c r="BM611">
        <f t="shared" si="1761"/>
        <v>237.47392655027795</v>
      </c>
      <c r="BN611">
        <f t="shared" si="1762"/>
        <v>15.831595103351864</v>
      </c>
      <c r="BO611">
        <f t="shared" si="1763"/>
        <v>15</v>
      </c>
      <c r="BP611">
        <f t="shared" si="1764"/>
        <v>49</v>
      </c>
      <c r="BQ611">
        <f t="shared" si="1765"/>
        <v>53</v>
      </c>
      <c r="BR611">
        <f t="shared" si="1766"/>
        <v>-17.351206398098231</v>
      </c>
      <c r="BS611" t="str">
        <f t="shared" si="1767"/>
        <v>NEGATIF</v>
      </c>
      <c r="BT611">
        <f t="shared" si="1768"/>
        <v>-0.30283568083992013</v>
      </c>
      <c r="BU611">
        <f t="shared" si="1769"/>
        <v>17</v>
      </c>
      <c r="BV611">
        <f t="shared" si="1770"/>
        <v>-2062</v>
      </c>
      <c r="BW611">
        <f t="shared" si="1771"/>
        <v>55</v>
      </c>
      <c r="BX611" t="str">
        <f t="shared" si="1772"/>
        <v>NEGATIF</v>
      </c>
      <c r="BY611">
        <f t="shared" si="1773"/>
        <v>-74.034489528174106</v>
      </c>
      <c r="BZ611">
        <f t="shared" si="1774"/>
        <v>105.96551047182589</v>
      </c>
      <c r="CA611">
        <f t="shared" si="1775"/>
        <v>-19.965920359803448</v>
      </c>
      <c r="CB611" t="str">
        <f t="shared" si="1776"/>
        <v>NEGATIF</v>
      </c>
      <c r="CC611">
        <f t="shared" si="1777"/>
        <v>19</v>
      </c>
      <c r="CD611">
        <f t="shared" si="1778"/>
        <v>57</v>
      </c>
      <c r="CE611">
        <f t="shared" si="1779"/>
        <v>57</v>
      </c>
      <c r="CG611">
        <f t="shared" si="1780"/>
        <v>4.1447019059415293</v>
      </c>
      <c r="CH611">
        <f t="shared" si="1781"/>
        <v>0.40902298793319697</v>
      </c>
      <c r="CI611">
        <f t="shared" si="1782"/>
        <v>0.4090612225559464</v>
      </c>
    </row>
    <row r="612" spans="1:87">
      <c r="A612">
        <f t="shared" ref="A612:E612" si="1806">A514</f>
        <v>7.0027777777777782</v>
      </c>
      <c r="B612">
        <f t="shared" si="1806"/>
        <v>111.315</v>
      </c>
      <c r="C612">
        <f t="shared" si="1806"/>
        <v>7</v>
      </c>
      <c r="D612">
        <f t="shared" si="1806"/>
        <v>2013</v>
      </c>
      <c r="E612">
        <f t="shared" si="1806"/>
        <v>12</v>
      </c>
      <c r="F612">
        <f t="shared" si="1784"/>
        <v>1</v>
      </c>
      <c r="G612">
        <f t="shared" ref="G612:M612" si="1807">G514</f>
        <v>0.12222152900771403</v>
      </c>
      <c r="H612">
        <f t="shared" si="1807"/>
        <v>3</v>
      </c>
      <c r="I612">
        <f t="shared" si="1807"/>
        <v>45</v>
      </c>
      <c r="J612">
        <f t="shared" si="1807"/>
        <v>3.75</v>
      </c>
      <c r="K612">
        <f t="shared" si="1807"/>
        <v>0</v>
      </c>
      <c r="L612">
        <f t="shared" si="1807"/>
        <v>20</v>
      </c>
      <c r="M612">
        <f t="shared" si="1807"/>
        <v>-13</v>
      </c>
      <c r="N612">
        <f t="shared" si="1789"/>
        <v>2456627.3645833335</v>
      </c>
      <c r="O612">
        <f t="shared" si="1553"/>
        <v>7.9269203913977097E-4</v>
      </c>
      <c r="P612">
        <f t="shared" si="1713"/>
        <v>2456627.3653760254</v>
      </c>
      <c r="Q612">
        <f t="shared" si="1715"/>
        <v>0.13914758045244185</v>
      </c>
      <c r="R612">
        <f t="shared" si="1716"/>
        <v>239.81421954775078</v>
      </c>
      <c r="S612">
        <f t="shared" si="1717"/>
        <v>296.01923304014781</v>
      </c>
      <c r="T612">
        <f t="shared" si="1718"/>
        <v>4.1855477242087975</v>
      </c>
      <c r="U612">
        <f t="shared" si="1719"/>
        <v>5.166510265778963</v>
      </c>
      <c r="V612">
        <f t="shared" si="1720"/>
        <v>215.90982044855321</v>
      </c>
      <c r="W612">
        <f t="shared" si="1721"/>
        <v>3.7683372542170335</v>
      </c>
      <c r="X612">
        <f t="shared" si="1722"/>
        <v>249.88590077727531</v>
      </c>
      <c r="Y612">
        <f t="shared" si="1723"/>
        <v>4.3613317228753115</v>
      </c>
      <c r="Z612">
        <f t="shared" si="1724"/>
        <v>326.70670608647742</v>
      </c>
      <c r="AA612">
        <f t="shared" si="1725"/>
        <v>5.7021077095544292</v>
      </c>
      <c r="AB612">
        <f t="shared" si="1726"/>
        <v>-21086.18404402068</v>
      </c>
      <c r="AC612">
        <f t="shared" si="1727"/>
        <v>76.256485853829858</v>
      </c>
      <c r="AD612">
        <f t="shared" si="1728"/>
        <v>-2291.2288237002294</v>
      </c>
      <c r="AE612">
        <f t="shared" si="1729"/>
        <v>12.644409224057785</v>
      </c>
      <c r="AF612">
        <f t="shared" si="1730"/>
        <v>-103.42311962267235</v>
      </c>
      <c r="AG612">
        <f t="shared" si="1731"/>
        <v>3257.282649228559</v>
      </c>
      <c r="AH612">
        <f t="shared" si="1732"/>
        <v>-20134.652443037136</v>
      </c>
      <c r="AI612">
        <f t="shared" si="1733"/>
        <v>-5.5929590119547603</v>
      </c>
      <c r="AJ612">
        <f t="shared" si="1734"/>
        <v>234.22126053579603</v>
      </c>
      <c r="AK612">
        <f t="shared" si="1735"/>
        <v>4.0879321745210984</v>
      </c>
      <c r="AL612">
        <f t="shared" si="1736"/>
        <v>234</v>
      </c>
      <c r="AM612">
        <f t="shared" si="1737"/>
        <v>13</v>
      </c>
      <c r="AN612">
        <f t="shared" si="1738"/>
        <v>16</v>
      </c>
      <c r="AP612">
        <f t="shared" si="1739"/>
        <v>1.5022782534966432</v>
      </c>
      <c r="AQ612">
        <f t="shared" si="1740"/>
        <v>2.621970180462644E-2</v>
      </c>
      <c r="AR612" t="str">
        <f t="shared" si="1741"/>
        <v>POSITIF</v>
      </c>
      <c r="AS612">
        <f t="shared" si="1742"/>
        <v>1</v>
      </c>
      <c r="AT612">
        <f t="shared" si="1743"/>
        <v>30</v>
      </c>
      <c r="AU612">
        <f t="shared" si="1744"/>
        <v>8</v>
      </c>
      <c r="AV612">
        <f t="shared" si="1745"/>
        <v>0.98611095709257135</v>
      </c>
      <c r="AW612" s="4">
        <f t="shared" si="1746"/>
        <v>4.1087956545523809E-2</v>
      </c>
      <c r="AX612">
        <f t="shared" si="1747"/>
        <v>1.7210882991257899E-2</v>
      </c>
      <c r="AY612">
        <f t="shared" si="1748"/>
        <v>0.26869605223175602</v>
      </c>
      <c r="AZ612" s="4">
        <f t="shared" si="1749"/>
        <v>1.1195668842989835E-2</v>
      </c>
      <c r="BA612">
        <f t="shared" si="1750"/>
        <v>370597.77177778503</v>
      </c>
      <c r="BB612" t="s">
        <v>191</v>
      </c>
      <c r="BC612">
        <f t="shared" si="1751"/>
        <v>1.6702755801620998E-2</v>
      </c>
      <c r="BD612">
        <f t="shared" si="1752"/>
        <v>215.91413915566503</v>
      </c>
      <c r="BE612">
        <f t="shared" si="1753"/>
        <v>23.437481611208707</v>
      </c>
      <c r="BF612">
        <f t="shared" si="1754"/>
        <v>-2.1907336006890396E-3</v>
      </c>
      <c r="BG612">
        <f t="shared" si="1755"/>
        <v>23.435290877608018</v>
      </c>
      <c r="BH612" s="19">
        <f t="shared" si="1756"/>
        <v>0.13914758045244185</v>
      </c>
      <c r="BI612">
        <f t="shared" si="1757"/>
        <v>1.4088163878768682</v>
      </c>
      <c r="BJ612">
        <f t="shared" si="1758"/>
        <v>8.8298163878768676</v>
      </c>
      <c r="BK612">
        <f t="shared" si="1759"/>
        <v>254.97426182836122</v>
      </c>
      <c r="BL612">
        <f t="shared" si="1760"/>
        <v>4.450140376747</v>
      </c>
      <c r="BM612">
        <f t="shared" si="1761"/>
        <v>237.47298398979183</v>
      </c>
      <c r="BN612">
        <f t="shared" si="1762"/>
        <v>15.831532265986121</v>
      </c>
      <c r="BO612">
        <f t="shared" si="1763"/>
        <v>15</v>
      </c>
      <c r="BP612">
        <f t="shared" si="1764"/>
        <v>49</v>
      </c>
      <c r="BQ612">
        <f t="shared" si="1765"/>
        <v>53</v>
      </c>
      <c r="BR612">
        <f t="shared" si="1766"/>
        <v>-17.367053387230328</v>
      </c>
      <c r="BS612" t="str">
        <f t="shared" si="1767"/>
        <v>NEGATIF</v>
      </c>
      <c r="BT612">
        <f t="shared" si="1768"/>
        <v>-0.30311226297680294</v>
      </c>
      <c r="BU612">
        <f t="shared" si="1769"/>
        <v>17</v>
      </c>
      <c r="BV612">
        <f t="shared" si="1770"/>
        <v>-2063</v>
      </c>
      <c r="BW612">
        <f t="shared" si="1771"/>
        <v>58</v>
      </c>
      <c r="BX612" t="str">
        <f t="shared" si="1772"/>
        <v>NEGATIF</v>
      </c>
      <c r="BY612">
        <f t="shared" si="1773"/>
        <v>-73.897670147558131</v>
      </c>
      <c r="BZ612">
        <f t="shared" si="1774"/>
        <v>106.10232985244187</v>
      </c>
      <c r="CA612">
        <f t="shared" si="1775"/>
        <v>-16.378396829914351</v>
      </c>
      <c r="CB612" t="str">
        <f t="shared" si="1776"/>
        <v>NEGATIF</v>
      </c>
      <c r="CC612">
        <f t="shared" si="1777"/>
        <v>16</v>
      </c>
      <c r="CD612">
        <f t="shared" si="1778"/>
        <v>22</v>
      </c>
      <c r="CE612">
        <f t="shared" si="1779"/>
        <v>42</v>
      </c>
      <c r="CG612">
        <f t="shared" si="1780"/>
        <v>4.1446854551576475</v>
      </c>
      <c r="CH612">
        <f t="shared" si="1781"/>
        <v>0.40902298697685135</v>
      </c>
      <c r="CI612">
        <f t="shared" si="1782"/>
        <v>0.40906122249121746</v>
      </c>
    </row>
    <row r="613" spans="1:87">
      <c r="A613">
        <f t="shared" ref="A613:E613" si="1808">A515</f>
        <v>7.0027777777777782</v>
      </c>
      <c r="B613">
        <f t="shared" si="1808"/>
        <v>111.315</v>
      </c>
      <c r="C613">
        <f t="shared" si="1808"/>
        <v>7</v>
      </c>
      <c r="D613">
        <f t="shared" si="1808"/>
        <v>2013</v>
      </c>
      <c r="E613">
        <f t="shared" si="1808"/>
        <v>12</v>
      </c>
      <c r="F613">
        <f t="shared" si="1784"/>
        <v>1</v>
      </c>
      <c r="G613">
        <f t="shared" ref="G613:M613" si="1809">G515</f>
        <v>0.12222152900771403</v>
      </c>
      <c r="H613">
        <f t="shared" si="1809"/>
        <v>4</v>
      </c>
      <c r="I613">
        <f t="shared" si="1809"/>
        <v>0</v>
      </c>
      <c r="J613">
        <f t="shared" si="1809"/>
        <v>4</v>
      </c>
      <c r="K613">
        <f t="shared" si="1809"/>
        <v>0</v>
      </c>
      <c r="L613">
        <f t="shared" si="1809"/>
        <v>20</v>
      </c>
      <c r="M613">
        <f t="shared" si="1809"/>
        <v>-13</v>
      </c>
      <c r="N613">
        <f t="shared" si="1789"/>
        <v>2456627.375</v>
      </c>
      <c r="O613">
        <f t="shared" si="1553"/>
        <v>7.9269203913977097E-4</v>
      </c>
      <c r="P613">
        <f t="shared" si="1713"/>
        <v>2456627.3757926919</v>
      </c>
      <c r="Q613">
        <f t="shared" si="1715"/>
        <v>0.13914786564522791</v>
      </c>
      <c r="R613">
        <f t="shared" si="1716"/>
        <v>239.81421954775078</v>
      </c>
      <c r="S613">
        <f t="shared" si="1717"/>
        <v>296.15532670939865</v>
      </c>
      <c r="T613">
        <f t="shared" si="1718"/>
        <v>4.1855477242087975</v>
      </c>
      <c r="U613">
        <f t="shared" si="1719"/>
        <v>5.1688855483985101</v>
      </c>
      <c r="V613">
        <f t="shared" si="1720"/>
        <v>215.90926884520758</v>
      </c>
      <c r="W613">
        <f t="shared" si="1721"/>
        <v>3.7683276269224875</v>
      </c>
      <c r="X613">
        <f t="shared" si="1722"/>
        <v>249.89616793688583</v>
      </c>
      <c r="Y613">
        <f t="shared" si="1723"/>
        <v>4.3615109186153429</v>
      </c>
      <c r="Z613">
        <f t="shared" si="1724"/>
        <v>326.71697275584211</v>
      </c>
      <c r="AA613">
        <f t="shared" si="1725"/>
        <v>5.7022868967380562</v>
      </c>
      <c r="AB613">
        <f t="shared" si="1726"/>
        <v>-21062.536427412404</v>
      </c>
      <c r="AC613">
        <f t="shared" si="1727"/>
        <v>77.269361457962276</v>
      </c>
      <c r="AD613">
        <f t="shared" si="1728"/>
        <v>-2303.1875957610014</v>
      </c>
      <c r="AE613">
        <f t="shared" si="1729"/>
        <v>5.7869569004785761</v>
      </c>
      <c r="AF613">
        <f t="shared" si="1730"/>
        <v>-103.09965755201327</v>
      </c>
      <c r="AG613">
        <f t="shared" si="1731"/>
        <v>3248.3620818140585</v>
      </c>
      <c r="AH613">
        <f t="shared" si="1732"/>
        <v>-20137.405280552921</v>
      </c>
      <c r="AI613">
        <f t="shared" si="1733"/>
        <v>-5.593723689042478</v>
      </c>
      <c r="AJ613">
        <f t="shared" si="1734"/>
        <v>234.22049585870829</v>
      </c>
      <c r="AK613">
        <f t="shared" si="1735"/>
        <v>4.0879188283882026</v>
      </c>
      <c r="AL613">
        <f t="shared" si="1736"/>
        <v>234</v>
      </c>
      <c r="AM613">
        <f t="shared" si="1737"/>
        <v>13</v>
      </c>
      <c r="AN613">
        <f t="shared" si="1738"/>
        <v>13</v>
      </c>
      <c r="AP613">
        <f t="shared" si="1739"/>
        <v>1.5020903993135812</v>
      </c>
      <c r="AQ613">
        <f t="shared" si="1740"/>
        <v>2.6216423130618366E-2</v>
      </c>
      <c r="AR613" t="str">
        <f t="shared" si="1741"/>
        <v>POSITIF</v>
      </c>
      <c r="AS613">
        <f t="shared" si="1742"/>
        <v>1</v>
      </c>
      <c r="AT613">
        <f t="shared" si="1743"/>
        <v>30</v>
      </c>
      <c r="AU613">
        <f t="shared" si="1744"/>
        <v>7</v>
      </c>
      <c r="AV613">
        <f t="shared" si="1745"/>
        <v>0.98625076130908063</v>
      </c>
      <c r="AW613" s="4">
        <f t="shared" si="1746"/>
        <v>4.109378172121169E-2</v>
      </c>
      <c r="AX613">
        <f t="shared" si="1747"/>
        <v>1.7213323035144158E-2</v>
      </c>
      <c r="AY613">
        <f t="shared" si="1748"/>
        <v>0.26873414267813306</v>
      </c>
      <c r="AZ613" s="4">
        <f t="shared" si="1749"/>
        <v>1.1197255944922211E-2</v>
      </c>
      <c r="BA613">
        <f t="shared" si="1750"/>
        <v>370545.24353957613</v>
      </c>
      <c r="BB613" t="s">
        <v>191</v>
      </c>
      <c r="BC613">
        <f t="shared" si="1751"/>
        <v>1.6702755789642899E-2</v>
      </c>
      <c r="BD613">
        <f t="shared" si="1752"/>
        <v>215.91358755395643</v>
      </c>
      <c r="BE613">
        <f t="shared" si="1753"/>
        <v>23.437481607500011</v>
      </c>
      <c r="BF613">
        <f t="shared" si="1754"/>
        <v>-2.1907846708421781E-3</v>
      </c>
      <c r="BG613">
        <f t="shared" si="1755"/>
        <v>23.43529082282917</v>
      </c>
      <c r="BH613" s="19">
        <f t="shared" si="1756"/>
        <v>0.13914786564522791</v>
      </c>
      <c r="BI613">
        <f t="shared" si="1757"/>
        <v>1.6595008653433372</v>
      </c>
      <c r="BJ613">
        <f t="shared" si="1758"/>
        <v>9.0805008653433372</v>
      </c>
      <c r="BK613">
        <f t="shared" si="1759"/>
        <v>258.73521288203273</v>
      </c>
      <c r="BL613">
        <f t="shared" si="1760"/>
        <v>4.515781355639918</v>
      </c>
      <c r="BM613">
        <f t="shared" si="1761"/>
        <v>237.47230009811733</v>
      </c>
      <c r="BN613">
        <f t="shared" si="1762"/>
        <v>15.831486673207822</v>
      </c>
      <c r="BO613">
        <f t="shared" si="1763"/>
        <v>15</v>
      </c>
      <c r="BP613">
        <f t="shared" si="1764"/>
        <v>49</v>
      </c>
      <c r="BQ613">
        <f t="shared" si="1765"/>
        <v>53</v>
      </c>
      <c r="BR613">
        <f t="shared" si="1766"/>
        <v>-17.367049299786405</v>
      </c>
      <c r="BS613" t="str">
        <f t="shared" si="1767"/>
        <v>NEGATIF</v>
      </c>
      <c r="BT613">
        <f t="shared" si="1768"/>
        <v>-0.30311219163744851</v>
      </c>
      <c r="BU613">
        <f t="shared" si="1769"/>
        <v>17</v>
      </c>
      <c r="BV613">
        <f t="shared" si="1770"/>
        <v>-2063</v>
      </c>
      <c r="BW613">
        <f t="shared" si="1771"/>
        <v>58</v>
      </c>
      <c r="BX613" t="str">
        <f t="shared" si="1772"/>
        <v>NEGATIF</v>
      </c>
      <c r="BY613">
        <f t="shared" si="1773"/>
        <v>-73.710023053160057</v>
      </c>
      <c r="BZ613">
        <f t="shared" si="1774"/>
        <v>106.28997694683994</v>
      </c>
      <c r="CA613">
        <f t="shared" si="1775"/>
        <v>-12.793551870720689</v>
      </c>
      <c r="CB613" t="str">
        <f t="shared" si="1776"/>
        <v>NEGATIF</v>
      </c>
      <c r="CC613">
        <f t="shared" si="1777"/>
        <v>12</v>
      </c>
      <c r="CD613">
        <f t="shared" si="1778"/>
        <v>47</v>
      </c>
      <c r="CE613">
        <f t="shared" si="1779"/>
        <v>36</v>
      </c>
      <c r="CG613">
        <f t="shared" si="1780"/>
        <v>4.1446735189962007</v>
      </c>
      <c r="CH613">
        <f t="shared" si="1781"/>
        <v>0.40902298602078013</v>
      </c>
      <c r="CI613">
        <f t="shared" si="1782"/>
        <v>0.40906122242648851</v>
      </c>
    </row>
    <row r="614" spans="1:87">
      <c r="A614">
        <f t="shared" ref="A614:E614" si="1810">A516</f>
        <v>7.0027777777777782</v>
      </c>
      <c r="B614">
        <f t="shared" si="1810"/>
        <v>111.315</v>
      </c>
      <c r="C614">
        <f t="shared" si="1810"/>
        <v>7</v>
      </c>
      <c r="D614">
        <f t="shared" si="1810"/>
        <v>2013</v>
      </c>
      <c r="E614">
        <f t="shared" si="1810"/>
        <v>12</v>
      </c>
      <c r="F614">
        <f t="shared" si="1784"/>
        <v>1</v>
      </c>
      <c r="G614">
        <f t="shared" ref="G614:M614" si="1811">G516</f>
        <v>0.12222152900771403</v>
      </c>
      <c r="H614">
        <f t="shared" si="1811"/>
        <v>4</v>
      </c>
      <c r="I614">
        <f t="shared" si="1811"/>
        <v>15</v>
      </c>
      <c r="J614">
        <f t="shared" si="1811"/>
        <v>4.25</v>
      </c>
      <c r="K614">
        <f t="shared" si="1811"/>
        <v>0</v>
      </c>
      <c r="L614">
        <f t="shared" si="1811"/>
        <v>20</v>
      </c>
      <c r="M614">
        <f t="shared" si="1811"/>
        <v>-13</v>
      </c>
      <c r="N614">
        <f t="shared" si="1789"/>
        <v>2456627.385416667</v>
      </c>
      <c r="O614">
        <f t="shared" si="1553"/>
        <v>7.9269203913977097E-4</v>
      </c>
      <c r="P614">
        <f t="shared" si="1713"/>
        <v>2456627.3862093589</v>
      </c>
      <c r="Q614">
        <f t="shared" si="1715"/>
        <v>0.13914815083802676</v>
      </c>
      <c r="R614">
        <f t="shared" si="1716"/>
        <v>239.81421954775078</v>
      </c>
      <c r="S614">
        <f t="shared" si="1717"/>
        <v>296.29142038474674</v>
      </c>
      <c r="T614">
        <f t="shared" si="1718"/>
        <v>4.1855477242087975</v>
      </c>
      <c r="U614">
        <f t="shared" si="1719"/>
        <v>5.1712608311244752</v>
      </c>
      <c r="V614">
        <f t="shared" si="1720"/>
        <v>215.90871724183722</v>
      </c>
      <c r="W614">
        <f t="shared" si="1721"/>
        <v>3.7683179996275098</v>
      </c>
      <c r="X614">
        <f t="shared" si="1722"/>
        <v>249.90643509695838</v>
      </c>
      <c r="Y614">
        <f t="shared" si="1723"/>
        <v>4.3616901143634381</v>
      </c>
      <c r="Z614">
        <f t="shared" si="1724"/>
        <v>326.72723942566699</v>
      </c>
      <c r="AA614">
        <f t="shared" si="1725"/>
        <v>5.7024660839297159</v>
      </c>
      <c r="AB614">
        <f t="shared" si="1726"/>
        <v>-21038.774155324023</v>
      </c>
      <c r="AC614">
        <f t="shared" si="1727"/>
        <v>78.274091862436123</v>
      </c>
      <c r="AD614">
        <f t="shared" si="1728"/>
        <v>-2314.1752443309483</v>
      </c>
      <c r="AE614">
        <f t="shared" si="1729"/>
        <v>-1.071105696456643</v>
      </c>
      <c r="AF614">
        <f t="shared" si="1730"/>
        <v>-102.78147200047357</v>
      </c>
      <c r="AG614">
        <f t="shared" si="1731"/>
        <v>3239.4165588738265</v>
      </c>
      <c r="AH614">
        <f t="shared" si="1732"/>
        <v>-20139.111326615643</v>
      </c>
      <c r="AI614">
        <f t="shared" si="1733"/>
        <v>-5.5941975907265675</v>
      </c>
      <c r="AJ614">
        <f t="shared" si="1734"/>
        <v>234.22002195702422</v>
      </c>
      <c r="AK614">
        <f t="shared" si="1735"/>
        <v>4.0879105572434851</v>
      </c>
      <c r="AL614">
        <f t="shared" si="1736"/>
        <v>234</v>
      </c>
      <c r="AM614">
        <f t="shared" si="1737"/>
        <v>13</v>
      </c>
      <c r="AN614">
        <f t="shared" si="1738"/>
        <v>12</v>
      </c>
      <c r="AP614">
        <f t="shared" si="1739"/>
        <v>1.5021807028062837</v>
      </c>
      <c r="AQ614">
        <f t="shared" si="1740"/>
        <v>2.6217999223892074E-2</v>
      </c>
      <c r="AR614" t="str">
        <f t="shared" si="1741"/>
        <v>POSITIF</v>
      </c>
      <c r="AS614">
        <f t="shared" si="1742"/>
        <v>1</v>
      </c>
      <c r="AT614">
        <f t="shared" si="1743"/>
        <v>30</v>
      </c>
      <c r="AU614">
        <f t="shared" si="1744"/>
        <v>7</v>
      </c>
      <c r="AV614">
        <f t="shared" si="1745"/>
        <v>0.98639042233820384</v>
      </c>
      <c r="AW614" s="4">
        <f t="shared" si="1746"/>
        <v>4.1099600930758491E-2</v>
      </c>
      <c r="AX614">
        <f t="shared" si="1747"/>
        <v>1.7215760579939083E-2</v>
      </c>
      <c r="AY614">
        <f t="shared" si="1748"/>
        <v>0.26877219411082126</v>
      </c>
      <c r="AZ614" s="4">
        <f t="shared" si="1749"/>
        <v>1.1198841421284219E-2</v>
      </c>
      <c r="BA614">
        <f t="shared" si="1750"/>
        <v>370492.78396860533</v>
      </c>
      <c r="BB614" t="s">
        <v>191</v>
      </c>
      <c r="BC614">
        <f t="shared" si="1751"/>
        <v>1.6702755777664804E-2</v>
      </c>
      <c r="BD614">
        <f t="shared" si="1752"/>
        <v>215.91303595222305</v>
      </c>
      <c r="BE614">
        <f t="shared" si="1753"/>
        <v>23.437481603791316</v>
      </c>
      <c r="BF614">
        <f t="shared" si="1754"/>
        <v>-2.1908357252741718E-3</v>
      </c>
      <c r="BG614">
        <f t="shared" si="1755"/>
        <v>23.435290768066043</v>
      </c>
      <c r="BH614" s="19">
        <f t="shared" si="1756"/>
        <v>0.13914815083802676</v>
      </c>
      <c r="BI614">
        <f t="shared" si="1757"/>
        <v>1.9101853540167213</v>
      </c>
      <c r="BJ614">
        <f t="shared" si="1758"/>
        <v>9.3311853540167213</v>
      </c>
      <c r="BK614">
        <f t="shared" si="1759"/>
        <v>262.49590404859231</v>
      </c>
      <c r="BL614">
        <f t="shared" si="1760"/>
        <v>4.581417798647049</v>
      </c>
      <c r="BM614">
        <f t="shared" si="1761"/>
        <v>237.47187626165854</v>
      </c>
      <c r="BN614">
        <f t="shared" si="1762"/>
        <v>15.831458417443903</v>
      </c>
      <c r="BO614">
        <f t="shared" si="1763"/>
        <v>15</v>
      </c>
      <c r="BP614">
        <f t="shared" si="1764"/>
        <v>49</v>
      </c>
      <c r="BQ614">
        <f t="shared" si="1765"/>
        <v>53</v>
      </c>
      <c r="BR614">
        <f t="shared" si="1766"/>
        <v>-17.366846253374145</v>
      </c>
      <c r="BS614" t="str">
        <f t="shared" si="1767"/>
        <v>NEGATIF</v>
      </c>
      <c r="BT614">
        <f t="shared" si="1768"/>
        <v>-0.30310864780902019</v>
      </c>
      <c r="BU614">
        <f t="shared" si="1769"/>
        <v>17</v>
      </c>
      <c r="BV614">
        <f t="shared" si="1770"/>
        <v>-2063</v>
      </c>
      <c r="BW614">
        <f t="shared" si="1771"/>
        <v>59</v>
      </c>
      <c r="BX614" t="str">
        <f t="shared" si="1772"/>
        <v>NEGATIF</v>
      </c>
      <c r="BY614">
        <f t="shared" si="1773"/>
        <v>-73.456762770821129</v>
      </c>
      <c r="BZ614">
        <f t="shared" si="1774"/>
        <v>106.54323722917887</v>
      </c>
      <c r="CA614">
        <f t="shared" si="1775"/>
        <v>-9.2129749443088027</v>
      </c>
      <c r="CB614" t="str">
        <f t="shared" si="1776"/>
        <v>NEGATIF</v>
      </c>
      <c r="CC614">
        <f t="shared" si="1777"/>
        <v>9</v>
      </c>
      <c r="CD614">
        <f t="shared" si="1778"/>
        <v>12</v>
      </c>
      <c r="CE614">
        <f t="shared" si="1779"/>
        <v>46</v>
      </c>
      <c r="CG614">
        <f t="shared" si="1780"/>
        <v>4.1446661216545051</v>
      </c>
      <c r="CH614">
        <f t="shared" si="1781"/>
        <v>0.40902298506498325</v>
      </c>
      <c r="CI614">
        <f t="shared" si="1782"/>
        <v>0.40906122236175957</v>
      </c>
    </row>
    <row r="615" spans="1:87">
      <c r="A615">
        <f t="shared" ref="A615:E615" si="1812">A517</f>
        <v>7.0027777777777782</v>
      </c>
      <c r="B615">
        <f t="shared" si="1812"/>
        <v>111.315</v>
      </c>
      <c r="C615">
        <f t="shared" si="1812"/>
        <v>7</v>
      </c>
      <c r="D615">
        <f t="shared" si="1812"/>
        <v>2013</v>
      </c>
      <c r="E615">
        <f t="shared" si="1812"/>
        <v>12</v>
      </c>
      <c r="F615">
        <f t="shared" si="1784"/>
        <v>1</v>
      </c>
      <c r="G615">
        <f t="shared" ref="G615:M615" si="1813">G517</f>
        <v>0.12222152900771403</v>
      </c>
      <c r="H615">
        <f t="shared" si="1813"/>
        <v>4</v>
      </c>
      <c r="I615">
        <f t="shared" si="1813"/>
        <v>30</v>
      </c>
      <c r="J615">
        <f t="shared" si="1813"/>
        <v>4.5</v>
      </c>
      <c r="K615">
        <f t="shared" si="1813"/>
        <v>0</v>
      </c>
      <c r="L615">
        <f t="shared" si="1813"/>
        <v>20</v>
      </c>
      <c r="M615">
        <f t="shared" si="1813"/>
        <v>-13</v>
      </c>
      <c r="N615">
        <f t="shared" si="1789"/>
        <v>2456627.3958333335</v>
      </c>
      <c r="O615">
        <f t="shared" si="1553"/>
        <v>7.9269203913977097E-4</v>
      </c>
      <c r="P615">
        <f t="shared" si="1713"/>
        <v>2456627.3966260254</v>
      </c>
      <c r="Q615">
        <f t="shared" si="1715"/>
        <v>0.13914843603081281</v>
      </c>
      <c r="R615">
        <f t="shared" si="1716"/>
        <v>239.81421954775078</v>
      </c>
      <c r="S615">
        <f t="shared" si="1717"/>
        <v>296.42751405399758</v>
      </c>
      <c r="T615">
        <f t="shared" si="1718"/>
        <v>4.1855477242087975</v>
      </c>
      <c r="U615">
        <f t="shared" si="1719"/>
        <v>5.1736361137440223</v>
      </c>
      <c r="V615">
        <f t="shared" si="1720"/>
        <v>215.90816563849165</v>
      </c>
      <c r="W615">
        <f t="shared" si="1721"/>
        <v>3.7683083723329642</v>
      </c>
      <c r="X615">
        <f t="shared" si="1722"/>
        <v>249.9167022565689</v>
      </c>
      <c r="Y615">
        <f t="shared" si="1723"/>
        <v>4.3618693101034696</v>
      </c>
      <c r="Z615">
        <f t="shared" si="1724"/>
        <v>326.73750609503259</v>
      </c>
      <c r="AA615">
        <f t="shared" si="1725"/>
        <v>5.7026452711133588</v>
      </c>
      <c r="AB615">
        <f t="shared" si="1726"/>
        <v>-21014.89736395064</v>
      </c>
      <c r="AC615">
        <f t="shared" si="1727"/>
        <v>79.270571064536654</v>
      </c>
      <c r="AD615">
        <f t="shared" si="1728"/>
        <v>-2324.1871355511657</v>
      </c>
      <c r="AE615">
        <f t="shared" si="1729"/>
        <v>-7.9290550882258701</v>
      </c>
      <c r="AF615">
        <f t="shared" si="1730"/>
        <v>-102.46857144071114</v>
      </c>
      <c r="AG615">
        <f t="shared" si="1731"/>
        <v>3230.4461484905582</v>
      </c>
      <c r="AH615">
        <f t="shared" si="1732"/>
        <v>-20139.765406475646</v>
      </c>
      <c r="AI615">
        <f t="shared" si="1733"/>
        <v>-5.5943792795765681</v>
      </c>
      <c r="AJ615">
        <f t="shared" si="1734"/>
        <v>234.21984026817421</v>
      </c>
      <c r="AK615">
        <f t="shared" si="1735"/>
        <v>4.0879073861748383</v>
      </c>
      <c r="AL615">
        <f t="shared" si="1736"/>
        <v>234</v>
      </c>
      <c r="AM615">
        <f t="shared" si="1737"/>
        <v>13</v>
      </c>
      <c r="AN615">
        <f t="shared" si="1738"/>
        <v>11</v>
      </c>
      <c r="AP615">
        <f t="shared" si="1739"/>
        <v>1.514176322631394</v>
      </c>
      <c r="AQ615">
        <f t="shared" si="1740"/>
        <v>2.6427362285657754E-2</v>
      </c>
      <c r="AR615" t="str">
        <f t="shared" si="1741"/>
        <v>POSITIF</v>
      </c>
      <c r="AS615">
        <f t="shared" si="1742"/>
        <v>1</v>
      </c>
      <c r="AT615">
        <f t="shared" si="1743"/>
        <v>30</v>
      </c>
      <c r="AU615">
        <f t="shared" si="1744"/>
        <v>51</v>
      </c>
      <c r="AV615">
        <f t="shared" si="1745"/>
        <v>0.9865299391671204</v>
      </c>
      <c r="AW615" s="4">
        <f t="shared" si="1746"/>
        <v>4.110541413196335E-2</v>
      </c>
      <c r="AX615">
        <f t="shared" si="1747"/>
        <v>1.7218195607965617E-2</v>
      </c>
      <c r="AY615">
        <f t="shared" si="1748"/>
        <v>0.26881020625387614</v>
      </c>
      <c r="AZ615" s="4">
        <f t="shared" si="1749"/>
        <v>1.1200425260578172E-2</v>
      </c>
      <c r="BA615">
        <f t="shared" si="1750"/>
        <v>370440.39339313994</v>
      </c>
      <c r="BB615" t="s">
        <v>191</v>
      </c>
      <c r="BC615">
        <f t="shared" si="1751"/>
        <v>1.6702755765686705E-2</v>
      </c>
      <c r="BD615">
        <f t="shared" si="1752"/>
        <v>215.91248435051446</v>
      </c>
      <c r="BE615">
        <f t="shared" si="1753"/>
        <v>23.43748160008262</v>
      </c>
      <c r="BF615">
        <f t="shared" si="1754"/>
        <v>-2.1908867639757268E-3</v>
      </c>
      <c r="BG615">
        <f t="shared" si="1755"/>
        <v>23.435290713318643</v>
      </c>
      <c r="BH615" s="19">
        <f t="shared" si="1756"/>
        <v>0.13914843603081281</v>
      </c>
      <c r="BI615">
        <f t="shared" si="1757"/>
        <v>2.1608698314831902</v>
      </c>
      <c r="BJ615">
        <f t="shared" si="1758"/>
        <v>9.5818698314831909</v>
      </c>
      <c r="BK615">
        <f t="shared" si="1759"/>
        <v>266.25633370669283</v>
      </c>
      <c r="BL615">
        <f t="shared" si="1760"/>
        <v>4.6470496774705481</v>
      </c>
      <c r="BM615">
        <f t="shared" si="1761"/>
        <v>237.47171376555505</v>
      </c>
      <c r="BN615">
        <f t="shared" si="1762"/>
        <v>15.831447584370336</v>
      </c>
      <c r="BO615">
        <f t="shared" si="1763"/>
        <v>15</v>
      </c>
      <c r="BP615">
        <f t="shared" si="1764"/>
        <v>49</v>
      </c>
      <c r="BQ615">
        <f t="shared" si="1765"/>
        <v>53</v>
      </c>
      <c r="BR615">
        <f t="shared" si="1766"/>
        <v>-17.355167795707931</v>
      </c>
      <c r="BS615" t="str">
        <f t="shared" si="1767"/>
        <v>NEGATIF</v>
      </c>
      <c r="BT615">
        <f t="shared" si="1768"/>
        <v>-0.30290482027119003</v>
      </c>
      <c r="BU615">
        <f t="shared" si="1769"/>
        <v>17</v>
      </c>
      <c r="BV615">
        <f t="shared" si="1770"/>
        <v>-2062</v>
      </c>
      <c r="BW615">
        <f t="shared" si="1771"/>
        <v>41</v>
      </c>
      <c r="BX615" t="str">
        <f t="shared" si="1772"/>
        <v>NEGATIF</v>
      </c>
      <c r="BY615">
        <f t="shared" si="1773"/>
        <v>-73.149671562160279</v>
      </c>
      <c r="BZ615">
        <f t="shared" si="1774"/>
        <v>106.85032843783972</v>
      </c>
      <c r="CA615">
        <f t="shared" si="1775"/>
        <v>-5.6368325137684181</v>
      </c>
      <c r="CB615" t="str">
        <f t="shared" si="1776"/>
        <v>NEGATIF</v>
      </c>
      <c r="CC615">
        <f t="shared" si="1777"/>
        <v>5</v>
      </c>
      <c r="CD615">
        <f t="shared" si="1778"/>
        <v>38</v>
      </c>
      <c r="CE615">
        <f t="shared" si="1779"/>
        <v>12</v>
      </c>
      <c r="CG615">
        <f t="shared" si="1780"/>
        <v>4.1446632855624772</v>
      </c>
      <c r="CH615">
        <f t="shared" si="1781"/>
        <v>0.40902298410946086</v>
      </c>
      <c r="CI615">
        <f t="shared" si="1782"/>
        <v>0.40906122229703062</v>
      </c>
    </row>
    <row r="616" spans="1:87">
      <c r="A616">
        <f t="shared" ref="A616:E616" si="1814">A518</f>
        <v>7.0027777777777782</v>
      </c>
      <c r="B616">
        <f t="shared" si="1814"/>
        <v>111.315</v>
      </c>
      <c r="C616">
        <f t="shared" si="1814"/>
        <v>7</v>
      </c>
      <c r="D616">
        <f t="shared" si="1814"/>
        <v>2013</v>
      </c>
      <c r="E616">
        <f t="shared" si="1814"/>
        <v>12</v>
      </c>
      <c r="F616">
        <f t="shared" si="1784"/>
        <v>1</v>
      </c>
      <c r="G616">
        <f t="shared" ref="G616:M616" si="1815">G518</f>
        <v>0.12222152900771403</v>
      </c>
      <c r="H616">
        <f t="shared" si="1815"/>
        <v>4</v>
      </c>
      <c r="I616">
        <f t="shared" si="1815"/>
        <v>45</v>
      </c>
      <c r="J616">
        <f t="shared" si="1815"/>
        <v>4.75</v>
      </c>
      <c r="K616">
        <f t="shared" si="1815"/>
        <v>0</v>
      </c>
      <c r="L616">
        <f t="shared" si="1815"/>
        <v>20</v>
      </c>
      <c r="M616">
        <f t="shared" si="1815"/>
        <v>-13</v>
      </c>
      <c r="N616">
        <f t="shared" si="1789"/>
        <v>2456627.40625</v>
      </c>
      <c r="O616">
        <f t="shared" si="1553"/>
        <v>7.9269203913977097E-4</v>
      </c>
      <c r="P616">
        <f t="shared" si="1713"/>
        <v>2456627.4070426919</v>
      </c>
      <c r="Q616">
        <f t="shared" si="1715"/>
        <v>0.13914872122359889</v>
      </c>
      <c r="R616">
        <f t="shared" si="1716"/>
        <v>239.81421954775078</v>
      </c>
      <c r="S616">
        <f t="shared" si="1717"/>
        <v>296.56360772326298</v>
      </c>
      <c r="T616">
        <f t="shared" si="1718"/>
        <v>4.1855477242087975</v>
      </c>
      <c r="U616">
        <f t="shared" si="1719"/>
        <v>5.1760113963638235</v>
      </c>
      <c r="V616">
        <f t="shared" si="1720"/>
        <v>215.90761403514597</v>
      </c>
      <c r="W616">
        <f t="shared" si="1721"/>
        <v>3.7682987450384173</v>
      </c>
      <c r="X616">
        <f t="shared" si="1722"/>
        <v>249.92696941618124</v>
      </c>
      <c r="Y616">
        <f t="shared" si="1723"/>
        <v>4.362048505843533</v>
      </c>
      <c r="Z616">
        <f t="shared" si="1724"/>
        <v>326.74777276439818</v>
      </c>
      <c r="AA616">
        <f t="shared" si="1725"/>
        <v>5.7028244582970027</v>
      </c>
      <c r="AB616">
        <f t="shared" si="1726"/>
        <v>-20990.906186939676</v>
      </c>
      <c r="AC616">
        <f t="shared" si="1727"/>
        <v>80.258694067334886</v>
      </c>
      <c r="AD616">
        <f t="shared" si="1728"/>
        <v>-2333.2190484911466</v>
      </c>
      <c r="AE616">
        <f t="shared" si="1729"/>
        <v>-14.786168729250171</v>
      </c>
      <c r="AF616">
        <f t="shared" si="1730"/>
        <v>-102.16096416450449</v>
      </c>
      <c r="AG616">
        <f t="shared" si="1731"/>
        <v>3221.4509177339269</v>
      </c>
      <c r="AH616">
        <f t="shared" si="1732"/>
        <v>-20139.362756523315</v>
      </c>
      <c r="AI616">
        <f t="shared" si="1733"/>
        <v>-5.5942674323675874</v>
      </c>
      <c r="AJ616">
        <f t="shared" si="1734"/>
        <v>234.21995211538319</v>
      </c>
      <c r="AK616">
        <f t="shared" si="1735"/>
        <v>4.0879093382768943</v>
      </c>
      <c r="AL616">
        <f t="shared" si="1736"/>
        <v>234</v>
      </c>
      <c r="AM616">
        <f t="shared" si="1737"/>
        <v>13</v>
      </c>
      <c r="AN616">
        <f t="shared" si="1738"/>
        <v>11</v>
      </c>
      <c r="AP616">
        <f t="shared" si="1739"/>
        <v>1.5048197258305385</v>
      </c>
      <c r="AQ616">
        <f t="shared" si="1740"/>
        <v>2.6264058864701258E-2</v>
      </c>
      <c r="AR616" t="str">
        <f t="shared" si="1741"/>
        <v>POSITIF</v>
      </c>
      <c r="AS616">
        <f t="shared" si="1742"/>
        <v>1</v>
      </c>
      <c r="AT616">
        <f t="shared" si="1743"/>
        <v>30</v>
      </c>
      <c r="AU616">
        <f t="shared" si="1744"/>
        <v>17</v>
      </c>
      <c r="AV616">
        <f t="shared" si="1745"/>
        <v>0.98666931080205678</v>
      </c>
      <c r="AW616" s="4">
        <f t="shared" si="1746"/>
        <v>4.1111221283419035E-2</v>
      </c>
      <c r="AX616">
        <f t="shared" si="1747"/>
        <v>1.7220628101879146E-2</v>
      </c>
      <c r="AY616">
        <f t="shared" si="1748"/>
        <v>0.26884817883654299</v>
      </c>
      <c r="AZ616" s="4">
        <f t="shared" si="1749"/>
        <v>1.1202007451522625E-2</v>
      </c>
      <c r="BA616">
        <f t="shared" si="1750"/>
        <v>370388.07213395688</v>
      </c>
      <c r="BB616" t="s">
        <v>191</v>
      </c>
      <c r="BC616">
        <f t="shared" si="1751"/>
        <v>1.6702755753708609E-2</v>
      </c>
      <c r="BD616">
        <f t="shared" si="1752"/>
        <v>215.91193274880581</v>
      </c>
      <c r="BE616">
        <f t="shared" si="1753"/>
        <v>23.437481596373924</v>
      </c>
      <c r="BF616">
        <f t="shared" si="1754"/>
        <v>-2.1909377869444432E-3</v>
      </c>
      <c r="BG616">
        <f t="shared" si="1755"/>
        <v>23.435290658586979</v>
      </c>
      <c r="BH616" s="19">
        <f t="shared" si="1756"/>
        <v>0.13914872122359889</v>
      </c>
      <c r="BI616">
        <f t="shared" si="1757"/>
        <v>2.4115543089496594</v>
      </c>
      <c r="BJ616">
        <f t="shared" si="1758"/>
        <v>9.8325543089496605</v>
      </c>
      <c r="BK616">
        <f t="shared" si="1759"/>
        <v>270.01650084117682</v>
      </c>
      <c r="BL616">
        <f t="shared" si="1760"/>
        <v>4.7126769743925738</v>
      </c>
      <c r="BM616">
        <f t="shared" si="1761"/>
        <v>237.47181379306812</v>
      </c>
      <c r="BN616">
        <f t="shared" si="1762"/>
        <v>15.831454252871207</v>
      </c>
      <c r="BO616">
        <f t="shared" si="1763"/>
        <v>15</v>
      </c>
      <c r="BP616">
        <f t="shared" si="1764"/>
        <v>49</v>
      </c>
      <c r="BQ616">
        <f t="shared" si="1765"/>
        <v>53</v>
      </c>
      <c r="BR616">
        <f t="shared" si="1766"/>
        <v>-17.364269657158705</v>
      </c>
      <c r="BS616" t="str">
        <f t="shared" si="1767"/>
        <v>NEGATIF</v>
      </c>
      <c r="BT616">
        <f t="shared" si="1768"/>
        <v>-0.30306367772156634</v>
      </c>
      <c r="BU616">
        <f t="shared" si="1769"/>
        <v>17</v>
      </c>
      <c r="BV616">
        <f t="shared" si="1770"/>
        <v>-2062</v>
      </c>
      <c r="BW616">
        <f t="shared" si="1771"/>
        <v>8</v>
      </c>
      <c r="BX616" t="str">
        <f t="shared" si="1772"/>
        <v>NEGATIF</v>
      </c>
      <c r="BY616">
        <f t="shared" si="1773"/>
        <v>-72.755721600813203</v>
      </c>
      <c r="BZ616">
        <f t="shared" si="1774"/>
        <v>107.2442783991868</v>
      </c>
      <c r="CA616">
        <f t="shared" si="1775"/>
        <v>-2.0695678401202482</v>
      </c>
      <c r="CB616" t="str">
        <f t="shared" si="1776"/>
        <v>NEGATIF</v>
      </c>
      <c r="CC616">
        <f t="shared" si="1777"/>
        <v>2</v>
      </c>
      <c r="CD616">
        <f t="shared" si="1778"/>
        <v>4</v>
      </c>
      <c r="CE616">
        <f t="shared" si="1779"/>
        <v>10</v>
      </c>
      <c r="CG616">
        <f t="shared" si="1780"/>
        <v>4.1446650313719227</v>
      </c>
      <c r="CH616">
        <f t="shared" si="1781"/>
        <v>0.40902298315421309</v>
      </c>
      <c r="CI616">
        <f t="shared" si="1782"/>
        <v>0.40906122223230168</v>
      </c>
    </row>
    <row r="617" spans="1:87">
      <c r="A617">
        <f t="shared" ref="A617:E617" si="1816">A519</f>
        <v>7.0027777777777782</v>
      </c>
      <c r="B617">
        <f t="shared" si="1816"/>
        <v>111.315</v>
      </c>
      <c r="C617">
        <f t="shared" si="1816"/>
        <v>7</v>
      </c>
      <c r="D617">
        <f t="shared" si="1816"/>
        <v>2013</v>
      </c>
      <c r="E617">
        <f t="shared" si="1816"/>
        <v>12</v>
      </c>
      <c r="F617">
        <f t="shared" si="1784"/>
        <v>1</v>
      </c>
      <c r="G617">
        <f t="shared" ref="G617:M617" si="1817">G519</f>
        <v>0.12222152900771403</v>
      </c>
      <c r="H617">
        <f t="shared" si="1817"/>
        <v>5</v>
      </c>
      <c r="I617">
        <f t="shared" si="1817"/>
        <v>0</v>
      </c>
      <c r="J617">
        <f t="shared" si="1817"/>
        <v>5</v>
      </c>
      <c r="K617">
        <f t="shared" si="1817"/>
        <v>0</v>
      </c>
      <c r="L617">
        <f t="shared" si="1817"/>
        <v>20</v>
      </c>
      <c r="M617">
        <f t="shared" si="1817"/>
        <v>-13</v>
      </c>
      <c r="N617">
        <f t="shared" si="1789"/>
        <v>2456627.416666667</v>
      </c>
      <c r="O617">
        <f t="shared" si="1553"/>
        <v>7.9269203913977097E-4</v>
      </c>
      <c r="P617">
        <f t="shared" si="1713"/>
        <v>2456627.4174593589</v>
      </c>
      <c r="Q617">
        <f t="shared" si="1715"/>
        <v>0.13914900641639771</v>
      </c>
      <c r="R617">
        <f t="shared" si="1716"/>
        <v>239.81421954775078</v>
      </c>
      <c r="S617">
        <f t="shared" si="1717"/>
        <v>296.69970139859652</v>
      </c>
      <c r="T617">
        <f t="shared" si="1718"/>
        <v>4.1855477242087975</v>
      </c>
      <c r="U617">
        <f t="shared" si="1719"/>
        <v>5.1783866790895337</v>
      </c>
      <c r="V617">
        <f t="shared" si="1720"/>
        <v>215.90706243177567</v>
      </c>
      <c r="W617">
        <f t="shared" si="1721"/>
        <v>3.7682891177434406</v>
      </c>
      <c r="X617">
        <f t="shared" si="1722"/>
        <v>249.93723657625196</v>
      </c>
      <c r="Y617">
        <f t="shared" si="1723"/>
        <v>4.3622277015915962</v>
      </c>
      <c r="Z617">
        <f t="shared" si="1724"/>
        <v>326.75803943422216</v>
      </c>
      <c r="AA617">
        <f t="shared" si="1725"/>
        <v>5.7030036454886464</v>
      </c>
      <c r="AB617">
        <f t="shared" si="1726"/>
        <v>-20966.800758573692</v>
      </c>
      <c r="AC617">
        <f t="shared" si="1727"/>
        <v>81.238356752557962</v>
      </c>
      <c r="AD617">
        <f t="shared" si="1728"/>
        <v>-2341.2671752394012</v>
      </c>
      <c r="AE617">
        <f t="shared" si="1729"/>
        <v>-21.641724161284959</v>
      </c>
      <c r="AF617">
        <f t="shared" si="1730"/>
        <v>-101.85865832655227</v>
      </c>
      <c r="AG617">
        <f t="shared" si="1731"/>
        <v>3212.4309338634062</v>
      </c>
      <c r="AH617">
        <f t="shared" si="1732"/>
        <v>-20137.899025684968</v>
      </c>
      <c r="AI617">
        <f t="shared" si="1733"/>
        <v>-5.5938608404680465</v>
      </c>
      <c r="AJ617">
        <f t="shared" si="1734"/>
        <v>234.22035870728274</v>
      </c>
      <c r="AK617">
        <f t="shared" si="1735"/>
        <v>4.0879164346442538</v>
      </c>
      <c r="AL617">
        <f t="shared" si="1736"/>
        <v>234</v>
      </c>
      <c r="AM617">
        <f t="shared" si="1737"/>
        <v>13</v>
      </c>
      <c r="AN617">
        <f t="shared" si="1738"/>
        <v>13</v>
      </c>
      <c r="AP617">
        <f t="shared" si="1739"/>
        <v>1.5042471486826288</v>
      </c>
      <c r="AQ617">
        <f t="shared" si="1740"/>
        <v>2.6254065508248554E-2</v>
      </c>
      <c r="AR617" t="str">
        <f t="shared" si="1741"/>
        <v>POSITIF</v>
      </c>
      <c r="AS617">
        <f t="shared" si="1742"/>
        <v>1</v>
      </c>
      <c r="AT617">
        <f t="shared" si="1743"/>
        <v>30</v>
      </c>
      <c r="AU617">
        <f t="shared" si="1744"/>
        <v>15</v>
      </c>
      <c r="AV617">
        <f t="shared" si="1745"/>
        <v>0.98680853624942044</v>
      </c>
      <c r="AW617" s="4">
        <f t="shared" si="1746"/>
        <v>4.1117022343725849E-2</v>
      </c>
      <c r="AX617">
        <f t="shared" si="1747"/>
        <v>1.7223058044338203E-2</v>
      </c>
      <c r="AY617">
        <f t="shared" si="1748"/>
        <v>0.26888611158811632</v>
      </c>
      <c r="AZ617" s="4">
        <f t="shared" si="1749"/>
        <v>1.120358798283818E-2</v>
      </c>
      <c r="BA617">
        <f t="shared" si="1750"/>
        <v>370335.82051143446</v>
      </c>
      <c r="BB617" t="s">
        <v>191</v>
      </c>
      <c r="BC617">
        <f t="shared" si="1751"/>
        <v>1.6702755741730514E-2</v>
      </c>
      <c r="BD617">
        <f t="shared" si="1752"/>
        <v>215.91138114707255</v>
      </c>
      <c r="BE617">
        <f t="shared" si="1753"/>
        <v>23.437481592665229</v>
      </c>
      <c r="BF617">
        <f t="shared" si="1754"/>
        <v>-2.1909887941778871E-3</v>
      </c>
      <c r="BG617">
        <f t="shared" si="1755"/>
        <v>23.435290603871049</v>
      </c>
      <c r="BH617" s="19">
        <f t="shared" si="1756"/>
        <v>0.13914900641639771</v>
      </c>
      <c r="BI617">
        <f t="shared" si="1757"/>
        <v>2.6622387976230431</v>
      </c>
      <c r="BJ617">
        <f t="shared" si="1758"/>
        <v>10.083238797623043</v>
      </c>
      <c r="BK617">
        <f t="shared" si="1759"/>
        <v>273.77640453910789</v>
      </c>
      <c r="BL617">
        <f t="shared" si="1760"/>
        <v>4.7782996734793812</v>
      </c>
      <c r="BM617">
        <f t="shared" si="1761"/>
        <v>237.47217742523776</v>
      </c>
      <c r="BN617">
        <f t="shared" si="1762"/>
        <v>15.831478495015851</v>
      </c>
      <c r="BO617">
        <f t="shared" si="1763"/>
        <v>15</v>
      </c>
      <c r="BP617">
        <f t="shared" si="1764"/>
        <v>49</v>
      </c>
      <c r="BQ617">
        <f t="shared" si="1765"/>
        <v>53</v>
      </c>
      <c r="BR617">
        <f t="shared" si="1766"/>
        <v>-17.364923963590297</v>
      </c>
      <c r="BS617" t="str">
        <f t="shared" si="1767"/>
        <v>NEGATIF</v>
      </c>
      <c r="BT617">
        <f t="shared" si="1768"/>
        <v>-0.30307509752311462</v>
      </c>
      <c r="BU617">
        <f t="shared" si="1769"/>
        <v>17</v>
      </c>
      <c r="BV617">
        <f t="shared" si="1770"/>
        <v>-2062</v>
      </c>
      <c r="BW617">
        <f t="shared" si="1771"/>
        <v>6</v>
      </c>
      <c r="BX617" t="str">
        <f t="shared" si="1772"/>
        <v>NEGATIF</v>
      </c>
      <c r="BY617">
        <f t="shared" si="1773"/>
        <v>-72.302179248660067</v>
      </c>
      <c r="BZ617">
        <f t="shared" si="1774"/>
        <v>107.69782075133993</v>
      </c>
      <c r="CA617">
        <f t="shared" si="1775"/>
        <v>1.4901541128350293</v>
      </c>
      <c r="CB617" t="str">
        <f t="shared" si="1776"/>
        <v>POSITIF</v>
      </c>
      <c r="CC617">
        <f t="shared" si="1777"/>
        <v>1</v>
      </c>
      <c r="CD617">
        <f t="shared" si="1778"/>
        <v>29</v>
      </c>
      <c r="CE617">
        <f t="shared" si="1779"/>
        <v>24</v>
      </c>
      <c r="CG617">
        <f t="shared" si="1780"/>
        <v>4.1446713779505497</v>
      </c>
      <c r="CH617">
        <f t="shared" si="1781"/>
        <v>0.40902298219923999</v>
      </c>
      <c r="CI617">
        <f t="shared" si="1782"/>
        <v>0.40906122216757274</v>
      </c>
    </row>
    <row r="618" spans="1:87">
      <c r="A618">
        <f t="shared" ref="A618:E618" si="1818">A520</f>
        <v>7.0027777777777782</v>
      </c>
      <c r="B618">
        <f t="shared" si="1818"/>
        <v>111.315</v>
      </c>
      <c r="C618">
        <f t="shared" si="1818"/>
        <v>7</v>
      </c>
      <c r="D618">
        <f t="shared" si="1818"/>
        <v>2013</v>
      </c>
      <c r="E618">
        <f t="shared" si="1818"/>
        <v>12</v>
      </c>
      <c r="F618">
        <f t="shared" si="1784"/>
        <v>1</v>
      </c>
      <c r="G618">
        <f t="shared" ref="G618:M618" si="1819">G520</f>
        <v>0.12222152900771403</v>
      </c>
      <c r="H618">
        <f t="shared" si="1819"/>
        <v>5</v>
      </c>
      <c r="I618">
        <f t="shared" si="1819"/>
        <v>15</v>
      </c>
      <c r="J618">
        <f t="shared" si="1819"/>
        <v>5.25</v>
      </c>
      <c r="K618">
        <f t="shared" si="1819"/>
        <v>0</v>
      </c>
      <c r="L618">
        <f t="shared" si="1819"/>
        <v>20</v>
      </c>
      <c r="M618">
        <f t="shared" si="1819"/>
        <v>-13</v>
      </c>
      <c r="N618">
        <f t="shared" si="1789"/>
        <v>2456627.4270833335</v>
      </c>
      <c r="O618">
        <f t="shared" si="1553"/>
        <v>7.9269203913977097E-4</v>
      </c>
      <c r="P618">
        <f t="shared" si="1713"/>
        <v>2456627.4278760254</v>
      </c>
      <c r="Q618">
        <f t="shared" si="1715"/>
        <v>0.1391492916091838</v>
      </c>
      <c r="R618">
        <f t="shared" si="1716"/>
        <v>239.81421954775078</v>
      </c>
      <c r="S618">
        <f t="shared" si="1717"/>
        <v>296.83579506786191</v>
      </c>
      <c r="T618">
        <f t="shared" si="1718"/>
        <v>4.1855477242087975</v>
      </c>
      <c r="U618">
        <f t="shared" si="1719"/>
        <v>5.1807619617093348</v>
      </c>
      <c r="V618">
        <f t="shared" si="1720"/>
        <v>215.90651082843004</v>
      </c>
      <c r="W618">
        <f t="shared" si="1721"/>
        <v>3.7682794904488941</v>
      </c>
      <c r="X618">
        <f t="shared" si="1722"/>
        <v>249.9475037358643</v>
      </c>
      <c r="Y618">
        <f t="shared" si="1723"/>
        <v>4.3624068973316596</v>
      </c>
      <c r="Z618">
        <f t="shared" si="1724"/>
        <v>326.76830610358775</v>
      </c>
      <c r="AA618">
        <f t="shared" si="1725"/>
        <v>5.7031828326722893</v>
      </c>
      <c r="AB618">
        <f t="shared" si="1726"/>
        <v>-20942.581217004292</v>
      </c>
      <c r="AC618">
        <f t="shared" si="1727"/>
        <v>82.209455762920939</v>
      </c>
      <c r="AD618">
        <f t="shared" si="1728"/>
        <v>-2348.3281216373966</v>
      </c>
      <c r="AE618">
        <f t="shared" si="1729"/>
        <v>-28.494998172118741</v>
      </c>
      <c r="AF618">
        <f t="shared" si="1730"/>
        <v>-101.56166198346151</v>
      </c>
      <c r="AG618">
        <f t="shared" si="1731"/>
        <v>3203.3862655342859</v>
      </c>
      <c r="AH618">
        <f t="shared" si="1732"/>
        <v>-20135.370277500064</v>
      </c>
      <c r="AI618">
        <f t="shared" si="1733"/>
        <v>-5.5931584104166845</v>
      </c>
      <c r="AJ618">
        <f t="shared" si="1734"/>
        <v>234.22106113733409</v>
      </c>
      <c r="AK618">
        <f t="shared" si="1735"/>
        <v>4.0879286943614144</v>
      </c>
      <c r="AL618">
        <f t="shared" si="1736"/>
        <v>234</v>
      </c>
      <c r="AM618">
        <f t="shared" si="1737"/>
        <v>13</v>
      </c>
      <c r="AN618">
        <f t="shared" si="1738"/>
        <v>15</v>
      </c>
      <c r="AP618">
        <f t="shared" si="1739"/>
        <v>1.5195612502242852</v>
      </c>
      <c r="AQ618">
        <f t="shared" si="1740"/>
        <v>2.6521347002135199E-2</v>
      </c>
      <c r="AR618" t="str">
        <f t="shared" si="1741"/>
        <v>POSITIF</v>
      </c>
      <c r="AS618">
        <f t="shared" si="1742"/>
        <v>1</v>
      </c>
      <c r="AT618">
        <f t="shared" si="1743"/>
        <v>31</v>
      </c>
      <c r="AU618">
        <f t="shared" si="1744"/>
        <v>10</v>
      </c>
      <c r="AV618">
        <f t="shared" si="1745"/>
        <v>0.98694761449728974</v>
      </c>
      <c r="AW618" s="4">
        <f t="shared" si="1746"/>
        <v>4.1122817270720403E-2</v>
      </c>
      <c r="AX618">
        <f t="shared" si="1747"/>
        <v>1.7225485417681426E-2</v>
      </c>
      <c r="AY618">
        <f t="shared" si="1748"/>
        <v>0.26892400423289692</v>
      </c>
      <c r="AZ618" s="4">
        <f t="shared" si="1749"/>
        <v>1.1205166843037372E-2</v>
      </c>
      <c r="BA618">
        <f t="shared" si="1750"/>
        <v>370283.63885249721</v>
      </c>
      <c r="BB618" t="s">
        <v>191</v>
      </c>
      <c r="BC618">
        <f t="shared" si="1751"/>
        <v>1.6702755729752414E-2</v>
      </c>
      <c r="BD618">
        <f t="shared" si="1752"/>
        <v>215.9108295453639</v>
      </c>
      <c r="BE618">
        <f t="shared" si="1753"/>
        <v>23.437481588956533</v>
      </c>
      <c r="BF618">
        <f t="shared" si="1754"/>
        <v>-2.1910397856668051E-3</v>
      </c>
      <c r="BG618">
        <f t="shared" si="1755"/>
        <v>23.435290549170865</v>
      </c>
      <c r="BH618" s="19">
        <f t="shared" si="1756"/>
        <v>0.1391492916091838</v>
      </c>
      <c r="BI618">
        <f t="shared" si="1757"/>
        <v>2.9129232751050345</v>
      </c>
      <c r="BJ618">
        <f t="shared" si="1758"/>
        <v>10.333923275105034</v>
      </c>
      <c r="BK618">
        <f t="shared" si="1759"/>
        <v>277.53604348620524</v>
      </c>
      <c r="BL618">
        <f t="shared" si="1760"/>
        <v>4.8439177517924428</v>
      </c>
      <c r="BM618">
        <f t="shared" si="1761"/>
        <v>237.4728056403703</v>
      </c>
      <c r="BN618">
        <f t="shared" si="1762"/>
        <v>15.831520376024686</v>
      </c>
      <c r="BO618">
        <f t="shared" si="1763"/>
        <v>15</v>
      </c>
      <c r="BP618">
        <f t="shared" si="1764"/>
        <v>49</v>
      </c>
      <c r="BQ618">
        <f t="shared" si="1765"/>
        <v>53</v>
      </c>
      <c r="BR618">
        <f t="shared" si="1766"/>
        <v>-17.350242300875255</v>
      </c>
      <c r="BS618" t="str">
        <f t="shared" si="1767"/>
        <v>NEGATIF</v>
      </c>
      <c r="BT618">
        <f t="shared" si="1768"/>
        <v>-0.30281885416906984</v>
      </c>
      <c r="BU618">
        <f t="shared" si="1769"/>
        <v>17</v>
      </c>
      <c r="BV618">
        <f t="shared" si="1770"/>
        <v>-2062</v>
      </c>
      <c r="BW618">
        <f t="shared" si="1771"/>
        <v>59</v>
      </c>
      <c r="BX618" t="str">
        <f t="shared" si="1772"/>
        <v>NEGATIF</v>
      </c>
      <c r="BY618">
        <f t="shared" si="1773"/>
        <v>-71.792544911968463</v>
      </c>
      <c r="BZ618">
        <f t="shared" si="1774"/>
        <v>108.20745508803154</v>
      </c>
      <c r="CA618">
        <f t="shared" si="1775"/>
        <v>5.0423135763699092</v>
      </c>
      <c r="CB618" t="str">
        <f t="shared" si="1776"/>
        <v>POSITIF</v>
      </c>
      <c r="CC618">
        <f t="shared" si="1777"/>
        <v>5</v>
      </c>
      <c r="CD618">
        <f t="shared" si="1778"/>
        <v>2</v>
      </c>
      <c r="CE618">
        <f t="shared" si="1779"/>
        <v>32</v>
      </c>
      <c r="CG618">
        <f t="shared" si="1780"/>
        <v>4.1446823423730228</v>
      </c>
      <c r="CH618">
        <f t="shared" si="1781"/>
        <v>0.40902298124454167</v>
      </c>
      <c r="CI618">
        <f t="shared" si="1782"/>
        <v>0.40906122210284379</v>
      </c>
    </row>
    <row r="619" spans="1:87">
      <c r="A619">
        <f t="shared" ref="A619:E619" si="1820">A521</f>
        <v>7.0027777777777782</v>
      </c>
      <c r="B619">
        <f t="shared" si="1820"/>
        <v>111.315</v>
      </c>
      <c r="C619">
        <f t="shared" si="1820"/>
        <v>7</v>
      </c>
      <c r="D619">
        <f t="shared" si="1820"/>
        <v>2013</v>
      </c>
      <c r="E619">
        <f t="shared" si="1820"/>
        <v>12</v>
      </c>
      <c r="F619">
        <f t="shared" si="1784"/>
        <v>1</v>
      </c>
      <c r="G619">
        <f t="shared" ref="G619:M619" si="1821">G521</f>
        <v>0.12222152900771403</v>
      </c>
      <c r="H619">
        <f t="shared" si="1821"/>
        <v>5</v>
      </c>
      <c r="I619">
        <f t="shared" si="1821"/>
        <v>30</v>
      </c>
      <c r="J619">
        <f t="shared" si="1821"/>
        <v>5.5</v>
      </c>
      <c r="K619">
        <f t="shared" si="1821"/>
        <v>0</v>
      </c>
      <c r="L619">
        <f t="shared" si="1821"/>
        <v>20</v>
      </c>
      <c r="M619">
        <f t="shared" si="1821"/>
        <v>-13</v>
      </c>
      <c r="N619">
        <f t="shared" si="1789"/>
        <v>2456627.4375</v>
      </c>
      <c r="O619">
        <f t="shared" si="1553"/>
        <v>7.9269203913977097E-4</v>
      </c>
      <c r="P619">
        <f t="shared" si="1713"/>
        <v>2456627.4382926919</v>
      </c>
      <c r="Q619">
        <f t="shared" si="1715"/>
        <v>0.13914957680196988</v>
      </c>
      <c r="R619">
        <f t="shared" si="1716"/>
        <v>239.81421954775078</v>
      </c>
      <c r="S619">
        <f t="shared" si="1717"/>
        <v>296.9718887371273</v>
      </c>
      <c r="T619">
        <f t="shared" si="1718"/>
        <v>4.1855477242087975</v>
      </c>
      <c r="U619">
        <f t="shared" si="1719"/>
        <v>5.1831372443291368</v>
      </c>
      <c r="V619">
        <f t="shared" si="1720"/>
        <v>215.90595922508436</v>
      </c>
      <c r="W619">
        <f t="shared" si="1721"/>
        <v>3.7682698631543472</v>
      </c>
      <c r="X619">
        <f t="shared" si="1722"/>
        <v>249.95777089547664</v>
      </c>
      <c r="Y619">
        <f t="shared" si="1723"/>
        <v>4.3625860930717222</v>
      </c>
      <c r="Z619">
        <f t="shared" si="1724"/>
        <v>326.77857277295425</v>
      </c>
      <c r="AA619">
        <f t="shared" si="1725"/>
        <v>5.7033620198559483</v>
      </c>
      <c r="AB619">
        <f t="shared" si="1726"/>
        <v>-20918.247697805004</v>
      </c>
      <c r="AC619">
        <f t="shared" si="1727"/>
        <v>83.171888775269309</v>
      </c>
      <c r="AD619">
        <f t="shared" si="1728"/>
        <v>-2354.3989108646379</v>
      </c>
      <c r="AE619">
        <f t="shared" si="1729"/>
        <v>-35.345268708910091</v>
      </c>
      <c r="AF619">
        <f t="shared" si="1730"/>
        <v>-101.2699830126939</v>
      </c>
      <c r="AG619">
        <f t="shared" si="1731"/>
        <v>3194.3169803846604</v>
      </c>
      <c r="AH619">
        <f t="shared" si="1732"/>
        <v>-20131.772991231315</v>
      </c>
      <c r="AI619">
        <f t="shared" si="1733"/>
        <v>-5.592159164230921</v>
      </c>
      <c r="AJ619">
        <f t="shared" si="1734"/>
        <v>234.22206038351987</v>
      </c>
      <c r="AK619">
        <f t="shared" si="1735"/>
        <v>4.0879461344973942</v>
      </c>
      <c r="AL619">
        <f t="shared" si="1736"/>
        <v>234</v>
      </c>
      <c r="AM619">
        <f t="shared" si="1737"/>
        <v>13</v>
      </c>
      <c r="AN619">
        <f t="shared" si="1738"/>
        <v>19</v>
      </c>
      <c r="AP619">
        <f t="shared" si="1739"/>
        <v>1.519630517040738</v>
      </c>
      <c r="AQ619">
        <f t="shared" si="1740"/>
        <v>2.6522555936144675E-2</v>
      </c>
      <c r="AR619" t="str">
        <f t="shared" si="1741"/>
        <v>POSITIF</v>
      </c>
      <c r="AS619">
        <f t="shared" si="1742"/>
        <v>1</v>
      </c>
      <c r="AT619">
        <f t="shared" si="1743"/>
        <v>31</v>
      </c>
      <c r="AU619">
        <f t="shared" si="1744"/>
        <v>10</v>
      </c>
      <c r="AV619">
        <f t="shared" si="1745"/>
        <v>0.98708654455265665</v>
      </c>
      <c r="AW619" s="4">
        <f t="shared" si="1746"/>
        <v>4.1128606023027363E-2</v>
      </c>
      <c r="AX619">
        <f t="shared" si="1747"/>
        <v>1.7227910204577555E-2</v>
      </c>
      <c r="AY619">
        <f t="shared" si="1748"/>
        <v>0.2689618565003386</v>
      </c>
      <c r="AZ619" s="4">
        <f t="shared" si="1749"/>
        <v>1.1206744020847441E-2</v>
      </c>
      <c r="BA619">
        <f t="shared" si="1750"/>
        <v>370231.52747664065</v>
      </c>
      <c r="BB619" t="s">
        <v>191</v>
      </c>
      <c r="BC619">
        <f t="shared" si="1751"/>
        <v>1.6702755717774319E-2</v>
      </c>
      <c r="BD619">
        <f t="shared" si="1752"/>
        <v>215.91027794365525</v>
      </c>
      <c r="BE619">
        <f t="shared" si="1753"/>
        <v>23.437481585247838</v>
      </c>
      <c r="BF619">
        <f t="shared" si="1754"/>
        <v>-2.1910907614087777E-3</v>
      </c>
      <c r="BG619">
        <f t="shared" si="1755"/>
        <v>23.435290494486431</v>
      </c>
      <c r="BH619" s="19">
        <f t="shared" si="1756"/>
        <v>0.13914957680196988</v>
      </c>
      <c r="BI619">
        <f t="shared" si="1757"/>
        <v>3.1636077525715032</v>
      </c>
      <c r="BJ619">
        <f t="shared" si="1758"/>
        <v>10.584607752571504</v>
      </c>
      <c r="BK619">
        <f t="shared" si="1759"/>
        <v>281.29541697480659</v>
      </c>
      <c r="BL619">
        <f t="shared" si="1760"/>
        <v>4.9095311969807218</v>
      </c>
      <c r="BM619">
        <f t="shared" si="1761"/>
        <v>237.47369931376596</v>
      </c>
      <c r="BN619">
        <f t="shared" si="1762"/>
        <v>15.831579954251064</v>
      </c>
      <c r="BO619">
        <f t="shared" si="1763"/>
        <v>15</v>
      </c>
      <c r="BP619">
        <f t="shared" si="1764"/>
        <v>49</v>
      </c>
      <c r="BQ619">
        <f t="shared" si="1765"/>
        <v>53</v>
      </c>
      <c r="BR619">
        <f t="shared" si="1766"/>
        <v>-17.350418416627214</v>
      </c>
      <c r="BS619" t="str">
        <f t="shared" si="1767"/>
        <v>NEGATIF</v>
      </c>
      <c r="BT619">
        <f t="shared" si="1768"/>
        <v>-0.30282192796880614</v>
      </c>
      <c r="BU619">
        <f t="shared" si="1769"/>
        <v>17</v>
      </c>
      <c r="BV619">
        <f t="shared" si="1770"/>
        <v>-2062</v>
      </c>
      <c r="BW619">
        <f t="shared" si="1771"/>
        <v>58</v>
      </c>
      <c r="BX619" t="str">
        <f t="shared" si="1772"/>
        <v>NEGATIF</v>
      </c>
      <c r="BY619">
        <f t="shared" si="1773"/>
        <v>-71.192347768280513</v>
      </c>
      <c r="BZ619">
        <f t="shared" si="1774"/>
        <v>108.80765223171949</v>
      </c>
      <c r="CA619">
        <f t="shared" si="1775"/>
        <v>8.5807554650865381</v>
      </c>
      <c r="CB619" t="str">
        <f t="shared" si="1776"/>
        <v>POSITIF</v>
      </c>
      <c r="CC619">
        <f t="shared" si="1777"/>
        <v>8</v>
      </c>
      <c r="CD619">
        <f t="shared" si="1778"/>
        <v>34</v>
      </c>
      <c r="CE619">
        <f t="shared" si="1779"/>
        <v>50</v>
      </c>
      <c r="CG619">
        <f t="shared" si="1780"/>
        <v>4.1446979399162149</v>
      </c>
      <c r="CH619">
        <f t="shared" si="1781"/>
        <v>0.40902298029011824</v>
      </c>
      <c r="CI619">
        <f t="shared" si="1782"/>
        <v>0.40906122203811479</v>
      </c>
    </row>
    <row r="620" spans="1:87">
      <c r="A620">
        <f t="shared" ref="A620:E620" si="1822">A522</f>
        <v>7.0027777777777782</v>
      </c>
      <c r="B620">
        <f t="shared" si="1822"/>
        <v>111.315</v>
      </c>
      <c r="C620">
        <f t="shared" si="1822"/>
        <v>7</v>
      </c>
      <c r="D620">
        <f t="shared" si="1822"/>
        <v>2013</v>
      </c>
      <c r="E620">
        <f t="shared" si="1822"/>
        <v>12</v>
      </c>
      <c r="F620">
        <f t="shared" si="1784"/>
        <v>1</v>
      </c>
      <c r="G620">
        <f t="shared" ref="G620:M620" si="1823">G522</f>
        <v>0.12222152900771403</v>
      </c>
      <c r="H620">
        <f t="shared" si="1823"/>
        <v>5</v>
      </c>
      <c r="I620">
        <f t="shared" si="1823"/>
        <v>45</v>
      </c>
      <c r="J620">
        <f t="shared" si="1823"/>
        <v>5.75</v>
      </c>
      <c r="K620">
        <f t="shared" si="1823"/>
        <v>0</v>
      </c>
      <c r="L620">
        <f t="shared" si="1823"/>
        <v>20</v>
      </c>
      <c r="M620">
        <f t="shared" si="1823"/>
        <v>-13</v>
      </c>
      <c r="N620">
        <f t="shared" si="1789"/>
        <v>2456627.447916667</v>
      </c>
      <c r="O620">
        <f t="shared" si="1553"/>
        <v>7.9269203913977097E-4</v>
      </c>
      <c r="P620">
        <f t="shared" si="1713"/>
        <v>2456627.4487093589</v>
      </c>
      <c r="Q620">
        <f t="shared" si="1715"/>
        <v>0.1391498619947687</v>
      </c>
      <c r="R620">
        <f t="shared" si="1716"/>
        <v>239.81421954775078</v>
      </c>
      <c r="S620">
        <f t="shared" si="1717"/>
        <v>297.10798241246084</v>
      </c>
      <c r="T620">
        <f t="shared" si="1718"/>
        <v>4.1855477242087975</v>
      </c>
      <c r="U620">
        <f t="shared" si="1719"/>
        <v>5.185512527054847</v>
      </c>
      <c r="V620">
        <f t="shared" si="1720"/>
        <v>215.90540762171406</v>
      </c>
      <c r="W620">
        <f t="shared" si="1721"/>
        <v>3.7682602358593704</v>
      </c>
      <c r="X620">
        <f t="shared" si="1722"/>
        <v>249.96803805554737</v>
      </c>
      <c r="Y620">
        <f t="shared" si="1723"/>
        <v>4.3627652888197863</v>
      </c>
      <c r="Z620">
        <f t="shared" si="1724"/>
        <v>326.78883944277823</v>
      </c>
      <c r="AA620">
        <f t="shared" si="1725"/>
        <v>5.7035412070475919</v>
      </c>
      <c r="AB620">
        <f t="shared" si="1726"/>
        <v>-20893.800337172117</v>
      </c>
      <c r="AC620">
        <f t="shared" si="1727"/>
        <v>84.125554378415444</v>
      </c>
      <c r="AD620">
        <f t="shared" si="1728"/>
        <v>-2359.4769834171307</v>
      </c>
      <c r="AE620">
        <f t="shared" si="1729"/>
        <v>-42.191814033037737</v>
      </c>
      <c r="AF620">
        <f t="shared" si="1730"/>
        <v>-100.98362915386465</v>
      </c>
      <c r="AG620">
        <f t="shared" si="1731"/>
        <v>3185.223146236739</v>
      </c>
      <c r="AH620">
        <f t="shared" si="1732"/>
        <v>-20127.104063160998</v>
      </c>
      <c r="AI620">
        <f t="shared" si="1733"/>
        <v>-5.5908622397669436</v>
      </c>
      <c r="AJ620">
        <f t="shared" si="1734"/>
        <v>234.22335730798383</v>
      </c>
      <c r="AK620">
        <f t="shared" si="1735"/>
        <v>4.0879687700994403</v>
      </c>
      <c r="AL620">
        <f t="shared" si="1736"/>
        <v>234</v>
      </c>
      <c r="AM620">
        <f t="shared" si="1737"/>
        <v>13</v>
      </c>
      <c r="AN620">
        <f t="shared" si="1738"/>
        <v>24</v>
      </c>
      <c r="AP620">
        <f t="shared" si="1739"/>
        <v>1.5076770610720949</v>
      </c>
      <c r="AQ620">
        <f t="shared" si="1740"/>
        <v>2.6313928772499686E-2</v>
      </c>
      <c r="AR620" t="str">
        <f t="shared" si="1741"/>
        <v>POSITIF</v>
      </c>
      <c r="AS620">
        <f t="shared" si="1742"/>
        <v>1</v>
      </c>
      <c r="AT620">
        <f t="shared" si="1743"/>
        <v>30</v>
      </c>
      <c r="AU620">
        <f t="shared" si="1744"/>
        <v>27</v>
      </c>
      <c r="AV620">
        <f t="shared" si="1745"/>
        <v>0.98722532542278318</v>
      </c>
      <c r="AW620" s="4">
        <f t="shared" si="1746"/>
        <v>4.1134388559282635E-2</v>
      </c>
      <c r="AX620">
        <f t="shared" si="1747"/>
        <v>1.7230332387700047E-2</v>
      </c>
      <c r="AY620">
        <f t="shared" si="1748"/>
        <v>0.26899966811996895</v>
      </c>
      <c r="AZ620" s="4">
        <f t="shared" si="1749"/>
        <v>1.1208319504998706E-2</v>
      </c>
      <c r="BA620">
        <f t="shared" si="1750"/>
        <v>370179.48670293239</v>
      </c>
      <c r="BB620" t="s">
        <v>191</v>
      </c>
      <c r="BC620">
        <f t="shared" si="1751"/>
        <v>1.670275570579622E-2</v>
      </c>
      <c r="BD620">
        <f t="shared" si="1752"/>
        <v>215.90972634192192</v>
      </c>
      <c r="BE620">
        <f t="shared" si="1753"/>
        <v>23.437481581539142</v>
      </c>
      <c r="BF620">
        <f t="shared" si="1754"/>
        <v>-2.1911417214013846E-3</v>
      </c>
      <c r="BG620">
        <f t="shared" si="1755"/>
        <v>23.435290439817742</v>
      </c>
      <c r="BH620" s="19">
        <f t="shared" si="1756"/>
        <v>0.1391498619947687</v>
      </c>
      <c r="BI620">
        <f t="shared" si="1757"/>
        <v>3.4142922412448873</v>
      </c>
      <c r="BJ620">
        <f t="shared" si="1758"/>
        <v>10.835292241244888</v>
      </c>
      <c r="BK620">
        <f t="shared" si="1759"/>
        <v>285.05452440127436</v>
      </c>
      <c r="BL620">
        <f t="shared" si="1760"/>
        <v>4.9751399985087552</v>
      </c>
      <c r="BM620">
        <f t="shared" si="1761"/>
        <v>237.47485921739892</v>
      </c>
      <c r="BN620">
        <f t="shared" si="1762"/>
        <v>15.831657281159927</v>
      </c>
      <c r="BO620">
        <f t="shared" si="1763"/>
        <v>15</v>
      </c>
      <c r="BP620">
        <f t="shared" si="1764"/>
        <v>49</v>
      </c>
      <c r="BQ620">
        <f t="shared" si="1765"/>
        <v>53</v>
      </c>
      <c r="BR620">
        <f t="shared" si="1766"/>
        <v>-17.362327545173823</v>
      </c>
      <c r="BS620" t="str">
        <f t="shared" si="1767"/>
        <v>NEGATIF</v>
      </c>
      <c r="BT620">
        <f t="shared" si="1768"/>
        <v>-0.3030297814729877</v>
      </c>
      <c r="BU620">
        <f t="shared" si="1769"/>
        <v>17</v>
      </c>
      <c r="BV620">
        <f t="shared" si="1770"/>
        <v>-2062</v>
      </c>
      <c r="BW620">
        <f t="shared" si="1771"/>
        <v>15</v>
      </c>
      <c r="BX620" t="str">
        <f t="shared" si="1772"/>
        <v>NEGATIF</v>
      </c>
      <c r="BY620">
        <f t="shared" si="1773"/>
        <v>-70.498501439166645</v>
      </c>
      <c r="BZ620">
        <f t="shared" si="1774"/>
        <v>109.50149856083335</v>
      </c>
      <c r="CA620">
        <f t="shared" si="1775"/>
        <v>12.103161938889539</v>
      </c>
      <c r="CB620" t="str">
        <f t="shared" si="1776"/>
        <v>POSITIF</v>
      </c>
      <c r="CC620">
        <f t="shared" si="1777"/>
        <v>12</v>
      </c>
      <c r="CD620">
        <f t="shared" si="1778"/>
        <v>6</v>
      </c>
      <c r="CE620">
        <f t="shared" si="1779"/>
        <v>11</v>
      </c>
      <c r="CG620">
        <f t="shared" si="1780"/>
        <v>4.144718184053616</v>
      </c>
      <c r="CH620">
        <f t="shared" si="1781"/>
        <v>0.40902297933596959</v>
      </c>
      <c r="CI620">
        <f t="shared" si="1782"/>
        <v>0.40906122197338585</v>
      </c>
    </row>
    <row r="621" spans="1:87">
      <c r="A621">
        <f t="shared" ref="A621:E621" si="1824">A523</f>
        <v>7.0027777777777782</v>
      </c>
      <c r="B621">
        <f t="shared" si="1824"/>
        <v>111.315</v>
      </c>
      <c r="C621">
        <f t="shared" si="1824"/>
        <v>7</v>
      </c>
      <c r="D621">
        <f t="shared" si="1824"/>
        <v>2013</v>
      </c>
      <c r="E621">
        <f t="shared" si="1824"/>
        <v>12</v>
      </c>
      <c r="F621">
        <f t="shared" si="1784"/>
        <v>1</v>
      </c>
      <c r="G621">
        <f t="shared" ref="G621:M621" si="1825">G523</f>
        <v>0.12222152900771403</v>
      </c>
      <c r="H621">
        <f t="shared" si="1825"/>
        <v>6</v>
      </c>
      <c r="I621">
        <f t="shared" si="1825"/>
        <v>0</v>
      </c>
      <c r="J621">
        <f t="shared" si="1825"/>
        <v>6</v>
      </c>
      <c r="K621">
        <f t="shared" si="1825"/>
        <v>0</v>
      </c>
      <c r="L621">
        <f t="shared" si="1825"/>
        <v>20</v>
      </c>
      <c r="M621">
        <f t="shared" si="1825"/>
        <v>-13</v>
      </c>
      <c r="N621">
        <f t="shared" si="1789"/>
        <v>2456627.4583333335</v>
      </c>
      <c r="O621">
        <f t="shared" si="1553"/>
        <v>7.9269203913977097E-4</v>
      </c>
      <c r="P621">
        <f t="shared" si="1713"/>
        <v>2456627.4591260254</v>
      </c>
      <c r="Q621">
        <f t="shared" si="1715"/>
        <v>0.13915014718755478</v>
      </c>
      <c r="R621">
        <f t="shared" si="1716"/>
        <v>239.81421954775078</v>
      </c>
      <c r="S621">
        <f t="shared" si="1717"/>
        <v>297.24407608172623</v>
      </c>
      <c r="T621">
        <f t="shared" si="1718"/>
        <v>4.1855477242087975</v>
      </c>
      <c r="U621">
        <f t="shared" si="1719"/>
        <v>5.1878878096746481</v>
      </c>
      <c r="V621">
        <f t="shared" si="1720"/>
        <v>215.90485601836843</v>
      </c>
      <c r="W621">
        <f t="shared" si="1721"/>
        <v>3.768250608564824</v>
      </c>
      <c r="X621">
        <f t="shared" si="1722"/>
        <v>249.97830521515971</v>
      </c>
      <c r="Y621">
        <f t="shared" si="1723"/>
        <v>4.3629444845598488</v>
      </c>
      <c r="Z621">
        <f t="shared" si="1724"/>
        <v>326.79910611214382</v>
      </c>
      <c r="AA621">
        <f t="shared" si="1725"/>
        <v>5.7037203942312349</v>
      </c>
      <c r="AB621">
        <f t="shared" si="1726"/>
        <v>-20869.239275216882</v>
      </c>
      <c r="AC621">
        <f t="shared" si="1727"/>
        <v>85.070351957842746</v>
      </c>
      <c r="AD621">
        <f t="shared" si="1728"/>
        <v>-2363.560197705433</v>
      </c>
      <c r="AE621">
        <f t="shared" si="1729"/>
        <v>-49.033911883399306</v>
      </c>
      <c r="AF621">
        <f t="shared" si="1730"/>
        <v>-100.70260804578112</v>
      </c>
      <c r="AG621">
        <f t="shared" si="1731"/>
        <v>3176.1048323179493</v>
      </c>
      <c r="AH621">
        <f t="shared" si="1732"/>
        <v>-20121.360808575701</v>
      </c>
      <c r="AI621">
        <f t="shared" si="1733"/>
        <v>-5.5892668912710279</v>
      </c>
      <c r="AJ621">
        <f t="shared" si="1734"/>
        <v>234.22495265647976</v>
      </c>
      <c r="AK621">
        <f t="shared" si="1735"/>
        <v>4.0879966141834103</v>
      </c>
      <c r="AL621">
        <f t="shared" si="1736"/>
        <v>234</v>
      </c>
      <c r="AM621">
        <f t="shared" si="1737"/>
        <v>13</v>
      </c>
      <c r="AN621">
        <f t="shared" si="1738"/>
        <v>29</v>
      </c>
      <c r="AP621">
        <f t="shared" si="1739"/>
        <v>1.5152739660633567</v>
      </c>
      <c r="AQ621">
        <f t="shared" si="1740"/>
        <v>2.6446519777558394E-2</v>
      </c>
      <c r="AR621" t="str">
        <f t="shared" si="1741"/>
        <v>POSITIF</v>
      </c>
      <c r="AS621">
        <f t="shared" si="1742"/>
        <v>1</v>
      </c>
      <c r="AT621">
        <f t="shared" si="1743"/>
        <v>30</v>
      </c>
      <c r="AU621">
        <f t="shared" si="1744"/>
        <v>54</v>
      </c>
      <c r="AV621">
        <f t="shared" si="1745"/>
        <v>0.98736395609667693</v>
      </c>
      <c r="AW621" s="4">
        <f t="shared" si="1746"/>
        <v>4.1140164837361541E-2</v>
      </c>
      <c r="AX621">
        <f t="shared" si="1747"/>
        <v>1.7232751949403751E-2</v>
      </c>
      <c r="AY621">
        <f t="shared" si="1748"/>
        <v>0.26903743881634201</v>
      </c>
      <c r="AZ621" s="4">
        <f t="shared" si="1749"/>
        <v>1.120989328401425E-2</v>
      </c>
      <c r="BA621">
        <f t="shared" si="1750"/>
        <v>370127.51685695763</v>
      </c>
      <c r="BB621" t="s">
        <v>191</v>
      </c>
      <c r="BC621">
        <f t="shared" si="1751"/>
        <v>1.6702755693818124E-2</v>
      </c>
      <c r="BD621">
        <f t="shared" si="1752"/>
        <v>215.90917474021327</v>
      </c>
      <c r="BE621">
        <f t="shared" si="1753"/>
        <v>23.437481577830447</v>
      </c>
      <c r="BF621">
        <f t="shared" si="1754"/>
        <v>-2.1911926656353791E-3</v>
      </c>
      <c r="BG621">
        <f t="shared" si="1755"/>
        <v>23.435290385164812</v>
      </c>
      <c r="BH621" s="19">
        <f t="shared" si="1756"/>
        <v>0.13915014718755478</v>
      </c>
      <c r="BI621">
        <f t="shared" si="1757"/>
        <v>3.6649767187268782</v>
      </c>
      <c r="BJ621">
        <f t="shared" si="1758"/>
        <v>11.085976718726879</v>
      </c>
      <c r="BK621">
        <f t="shared" si="1759"/>
        <v>288.81336476147658</v>
      </c>
      <c r="BL621">
        <f t="shared" si="1760"/>
        <v>5.0407441388511334</v>
      </c>
      <c r="BM621">
        <f t="shared" si="1761"/>
        <v>237.4762860194266</v>
      </c>
      <c r="BN621">
        <f t="shared" si="1762"/>
        <v>15.831752401295107</v>
      </c>
      <c r="BO621">
        <f t="shared" si="1763"/>
        <v>15</v>
      </c>
      <c r="BP621">
        <f t="shared" si="1764"/>
        <v>49</v>
      </c>
      <c r="BQ621">
        <f t="shared" si="1765"/>
        <v>54</v>
      </c>
      <c r="BR621">
        <f t="shared" si="1766"/>
        <v>-17.355347954473618</v>
      </c>
      <c r="BS621" t="str">
        <f t="shared" si="1767"/>
        <v>NEGATIF</v>
      </c>
      <c r="BT621">
        <f t="shared" si="1768"/>
        <v>-0.30290796463482755</v>
      </c>
      <c r="BU621">
        <f t="shared" si="1769"/>
        <v>17</v>
      </c>
      <c r="BV621">
        <f t="shared" si="1770"/>
        <v>-2062</v>
      </c>
      <c r="BW621">
        <f t="shared" si="1771"/>
        <v>40</v>
      </c>
      <c r="BX621" t="str">
        <f t="shared" si="1772"/>
        <v>NEGATIF</v>
      </c>
      <c r="BY621">
        <f t="shared" si="1773"/>
        <v>-69.733958676581693</v>
      </c>
      <c r="BZ621">
        <f t="shared" si="1774"/>
        <v>110.26604132341831</v>
      </c>
      <c r="CA621">
        <f t="shared" si="1775"/>
        <v>15.61315299481868</v>
      </c>
      <c r="CB621" t="str">
        <f t="shared" si="1776"/>
        <v>POSITIF</v>
      </c>
      <c r="CC621">
        <f t="shared" si="1777"/>
        <v>15</v>
      </c>
      <c r="CD621">
        <f t="shared" si="1778"/>
        <v>36</v>
      </c>
      <c r="CE621">
        <f t="shared" si="1779"/>
        <v>47</v>
      </c>
      <c r="CG621">
        <f t="shared" si="1780"/>
        <v>4.1447430864467725</v>
      </c>
      <c r="CH621">
        <f t="shared" si="1781"/>
        <v>0.40902297838209606</v>
      </c>
      <c r="CI621">
        <f t="shared" si="1782"/>
        <v>0.4090612219086569</v>
      </c>
    </row>
    <row r="622" spans="1:87">
      <c r="A622">
        <f t="shared" ref="A622:E622" si="1826">A524</f>
        <v>7.0027777777777782</v>
      </c>
      <c r="B622">
        <f t="shared" si="1826"/>
        <v>111.315</v>
      </c>
      <c r="C622">
        <f t="shared" si="1826"/>
        <v>7</v>
      </c>
      <c r="D622">
        <f t="shared" si="1826"/>
        <v>2013</v>
      </c>
      <c r="E622">
        <f t="shared" si="1826"/>
        <v>12</v>
      </c>
      <c r="F622">
        <f t="shared" si="1784"/>
        <v>1</v>
      </c>
      <c r="G622">
        <f t="shared" ref="G622:M622" si="1827">G524</f>
        <v>0.12222152900771403</v>
      </c>
      <c r="H622">
        <f t="shared" si="1827"/>
        <v>6</v>
      </c>
      <c r="I622">
        <f t="shared" si="1827"/>
        <v>15</v>
      </c>
      <c r="J622">
        <f t="shared" si="1827"/>
        <v>6.25</v>
      </c>
      <c r="K622">
        <f t="shared" si="1827"/>
        <v>0</v>
      </c>
      <c r="L622">
        <f t="shared" si="1827"/>
        <v>20</v>
      </c>
      <c r="M622">
        <f t="shared" si="1827"/>
        <v>-13</v>
      </c>
      <c r="N622">
        <f t="shared" si="1789"/>
        <v>2456627.46875</v>
      </c>
      <c r="O622">
        <f t="shared" si="1553"/>
        <v>7.9269203913977097E-4</v>
      </c>
      <c r="P622">
        <f t="shared" si="1713"/>
        <v>2456627.4695426919</v>
      </c>
      <c r="Q622">
        <f t="shared" si="1715"/>
        <v>0.13915043238034086</v>
      </c>
      <c r="R622">
        <f t="shared" si="1716"/>
        <v>239.81421954775078</v>
      </c>
      <c r="S622">
        <f t="shared" si="1717"/>
        <v>297.38016975099163</v>
      </c>
      <c r="T622">
        <f t="shared" si="1718"/>
        <v>4.1855477242087975</v>
      </c>
      <c r="U622">
        <f t="shared" si="1719"/>
        <v>5.1902630922944493</v>
      </c>
      <c r="V622">
        <f t="shared" si="1720"/>
        <v>215.90430441502275</v>
      </c>
      <c r="W622">
        <f t="shared" si="1721"/>
        <v>3.7682409812702766</v>
      </c>
      <c r="X622">
        <f t="shared" si="1722"/>
        <v>249.98857237477205</v>
      </c>
      <c r="Y622">
        <f t="shared" si="1723"/>
        <v>4.3631236802999123</v>
      </c>
      <c r="Z622">
        <f t="shared" si="1724"/>
        <v>326.80937278151032</v>
      </c>
      <c r="AA622">
        <f t="shared" si="1725"/>
        <v>5.7038995814148938</v>
      </c>
      <c r="AB622">
        <f t="shared" si="1726"/>
        <v>-20844.564649424428</v>
      </c>
      <c r="AC622">
        <f t="shared" si="1727"/>
        <v>86.006181961772484</v>
      </c>
      <c r="AD622">
        <f t="shared" si="1728"/>
        <v>-2366.6468323178779</v>
      </c>
      <c r="AE622">
        <f t="shared" si="1729"/>
        <v>-55.870841384805438</v>
      </c>
      <c r="AF622">
        <f t="shared" si="1730"/>
        <v>-100.4269271496309</v>
      </c>
      <c r="AG622">
        <f t="shared" si="1731"/>
        <v>3166.9621068270467</v>
      </c>
      <c r="AH622">
        <f t="shared" si="1732"/>
        <v>-20114.540961487925</v>
      </c>
      <c r="AI622">
        <f t="shared" si="1733"/>
        <v>-5.5873724893022017</v>
      </c>
      <c r="AJ622">
        <f t="shared" si="1734"/>
        <v>234.22684705844858</v>
      </c>
      <c r="AK622">
        <f t="shared" si="1735"/>
        <v>4.0880296777351228</v>
      </c>
      <c r="AL622">
        <f t="shared" si="1736"/>
        <v>234</v>
      </c>
      <c r="AM622">
        <f t="shared" si="1737"/>
        <v>13</v>
      </c>
      <c r="AN622">
        <f t="shared" si="1738"/>
        <v>36</v>
      </c>
      <c r="AP622">
        <f t="shared" si="1739"/>
        <v>1.5030238356913721</v>
      </c>
      <c r="AQ622">
        <f t="shared" si="1740"/>
        <v>2.6232714668768704E-2</v>
      </c>
      <c r="AR622" t="str">
        <f t="shared" si="1741"/>
        <v>POSITIF</v>
      </c>
      <c r="AS622">
        <f t="shared" si="1742"/>
        <v>1</v>
      </c>
      <c r="AT622">
        <f t="shared" si="1743"/>
        <v>30</v>
      </c>
      <c r="AU622">
        <f t="shared" si="1744"/>
        <v>10</v>
      </c>
      <c r="AV622">
        <f t="shared" si="1745"/>
        <v>0.98750243558222828</v>
      </c>
      <c r="AW622" s="4">
        <f t="shared" si="1746"/>
        <v>4.1145934815926176E-2</v>
      </c>
      <c r="AX622">
        <f t="shared" si="1747"/>
        <v>1.7235168872373089E-2</v>
      </c>
      <c r="AY622">
        <f t="shared" si="1748"/>
        <v>0.26907516831915634</v>
      </c>
      <c r="AZ622" s="4">
        <f t="shared" si="1749"/>
        <v>1.1211465346631514E-2</v>
      </c>
      <c r="BA622">
        <f t="shared" si="1750"/>
        <v>370075.61825689435</v>
      </c>
      <c r="BB622" t="s">
        <v>191</v>
      </c>
      <c r="BC622">
        <f t="shared" si="1751"/>
        <v>1.6702755681840025E-2</v>
      </c>
      <c r="BD622">
        <f t="shared" si="1752"/>
        <v>215.90862313850462</v>
      </c>
      <c r="BE622">
        <f t="shared" si="1753"/>
        <v>23.437481574121751</v>
      </c>
      <c r="BF622">
        <f t="shared" si="1754"/>
        <v>-2.1912435941083487E-3</v>
      </c>
      <c r="BG622">
        <f t="shared" si="1755"/>
        <v>23.435290330527643</v>
      </c>
      <c r="BH622" s="19">
        <f t="shared" si="1756"/>
        <v>0.13915043238034086</v>
      </c>
      <c r="BI622">
        <f t="shared" si="1757"/>
        <v>3.9156611962243915</v>
      </c>
      <c r="BJ622">
        <f t="shared" si="1758"/>
        <v>11.336661196224391</v>
      </c>
      <c r="BK622">
        <f t="shared" si="1759"/>
        <v>292.57193765910563</v>
      </c>
      <c r="BL622">
        <f t="shared" si="1760"/>
        <v>5.1063436110909848</v>
      </c>
      <c r="BM622">
        <f t="shared" si="1761"/>
        <v>237.47798028426024</v>
      </c>
      <c r="BN622">
        <f t="shared" si="1762"/>
        <v>15.831865352284016</v>
      </c>
      <c r="BO622">
        <f t="shared" si="1763"/>
        <v>15</v>
      </c>
      <c r="BP622">
        <f t="shared" si="1764"/>
        <v>49</v>
      </c>
      <c r="BQ622">
        <f t="shared" si="1765"/>
        <v>54</v>
      </c>
      <c r="BR622">
        <f t="shared" si="1766"/>
        <v>-17.367690335231362</v>
      </c>
      <c r="BS622" t="str">
        <f t="shared" si="1767"/>
        <v>NEGATIF</v>
      </c>
      <c r="BT622">
        <f t="shared" si="1768"/>
        <v>-0.30312337981658499</v>
      </c>
      <c r="BU622">
        <f t="shared" si="1769"/>
        <v>17</v>
      </c>
      <c r="BV622">
        <f t="shared" si="1770"/>
        <v>-2063</v>
      </c>
      <c r="BW622">
        <f t="shared" si="1771"/>
        <v>56</v>
      </c>
      <c r="BX622" t="str">
        <f t="shared" si="1772"/>
        <v>NEGATIF</v>
      </c>
      <c r="BY622">
        <f t="shared" si="1773"/>
        <v>-68.850539560388782</v>
      </c>
      <c r="BZ622">
        <f t="shared" si="1774"/>
        <v>111.14946043961122</v>
      </c>
      <c r="CA622">
        <f t="shared" si="1775"/>
        <v>19.099989487795746</v>
      </c>
      <c r="CB622" t="str">
        <f t="shared" si="1776"/>
        <v>POSITIF</v>
      </c>
      <c r="CC622">
        <f t="shared" si="1777"/>
        <v>19</v>
      </c>
      <c r="CD622">
        <f t="shared" si="1778"/>
        <v>5</v>
      </c>
      <c r="CE622">
        <f t="shared" si="1779"/>
        <v>59</v>
      </c>
      <c r="CG622">
        <f t="shared" si="1780"/>
        <v>4.1447726569465209</v>
      </c>
      <c r="CH622">
        <f t="shared" si="1781"/>
        <v>0.40902297742849753</v>
      </c>
      <c r="CI622">
        <f t="shared" si="1782"/>
        <v>0.40906122184392796</v>
      </c>
    </row>
    <row r="623" spans="1:87">
      <c r="A623">
        <f t="shared" ref="A623:E623" si="1828">A525</f>
        <v>7.0027777777777782</v>
      </c>
      <c r="B623">
        <f t="shared" si="1828"/>
        <v>111.315</v>
      </c>
      <c r="C623">
        <f t="shared" si="1828"/>
        <v>7</v>
      </c>
      <c r="D623">
        <f t="shared" si="1828"/>
        <v>2013</v>
      </c>
      <c r="E623">
        <f t="shared" si="1828"/>
        <v>12</v>
      </c>
      <c r="F623">
        <f t="shared" si="1784"/>
        <v>1</v>
      </c>
      <c r="G623">
        <f t="shared" ref="G623:M623" si="1829">G525</f>
        <v>0.12222152900771403</v>
      </c>
      <c r="H623">
        <f t="shared" si="1829"/>
        <v>6</v>
      </c>
      <c r="I623">
        <f t="shared" si="1829"/>
        <v>30</v>
      </c>
      <c r="J623">
        <f t="shared" si="1829"/>
        <v>6.5</v>
      </c>
      <c r="K623">
        <f t="shared" si="1829"/>
        <v>0</v>
      </c>
      <c r="L623">
        <f t="shared" si="1829"/>
        <v>20</v>
      </c>
      <c r="M623">
        <f t="shared" si="1829"/>
        <v>-13</v>
      </c>
      <c r="N623">
        <f t="shared" si="1789"/>
        <v>2456627.479166667</v>
      </c>
      <c r="O623">
        <f t="shared" si="1553"/>
        <v>7.9269203913977097E-4</v>
      </c>
      <c r="P623">
        <f t="shared" si="1713"/>
        <v>2456627.4799593589</v>
      </c>
      <c r="Q623">
        <f t="shared" si="1715"/>
        <v>0.13915071757313968</v>
      </c>
      <c r="R623">
        <f t="shared" si="1716"/>
        <v>239.81421954775078</v>
      </c>
      <c r="S623">
        <f t="shared" si="1717"/>
        <v>297.51626342632517</v>
      </c>
      <c r="T623">
        <f t="shared" si="1718"/>
        <v>4.1855477242087975</v>
      </c>
      <c r="U623">
        <f t="shared" si="1719"/>
        <v>5.1926383750201603</v>
      </c>
      <c r="V623">
        <f t="shared" si="1720"/>
        <v>215.90375281165245</v>
      </c>
      <c r="W623">
        <f t="shared" si="1721"/>
        <v>3.7682313539752998</v>
      </c>
      <c r="X623">
        <f t="shared" si="1722"/>
        <v>249.99883953484277</v>
      </c>
      <c r="Y623">
        <f t="shared" si="1723"/>
        <v>4.3633028760479755</v>
      </c>
      <c r="Z623">
        <f t="shared" si="1724"/>
        <v>326.8196394513343</v>
      </c>
      <c r="AA623">
        <f t="shared" si="1725"/>
        <v>5.7040787686065375</v>
      </c>
      <c r="AB623">
        <f t="shared" si="1726"/>
        <v>-20819.776597900342</v>
      </c>
      <c r="AC623">
        <f t="shared" si="1727"/>
        <v>86.932945782129295</v>
      </c>
      <c r="AD623">
        <f t="shared" si="1728"/>
        <v>-2368.7355858661617</v>
      </c>
      <c r="AE623">
        <f t="shared" si="1729"/>
        <v>-62.701882204089522</v>
      </c>
      <c r="AF623">
        <f t="shared" si="1730"/>
        <v>-100.15659378816318</v>
      </c>
      <c r="AG623">
        <f t="shared" si="1731"/>
        <v>3157.7950381454325</v>
      </c>
      <c r="AH623">
        <f t="shared" si="1732"/>
        <v>-20106.642675831194</v>
      </c>
      <c r="AI623">
        <f t="shared" si="1733"/>
        <v>-5.5851785210642202</v>
      </c>
      <c r="AJ623">
        <f t="shared" si="1734"/>
        <v>234.22904102668656</v>
      </c>
      <c r="AK623">
        <f t="shared" si="1735"/>
        <v>4.0880679697045599</v>
      </c>
      <c r="AL623">
        <f t="shared" si="1736"/>
        <v>234</v>
      </c>
      <c r="AM623">
        <f t="shared" si="1737"/>
        <v>13</v>
      </c>
      <c r="AN623">
        <f t="shared" si="1738"/>
        <v>44</v>
      </c>
      <c r="AP623">
        <f t="shared" si="1739"/>
        <v>1.5032593149547533</v>
      </c>
      <c r="AQ623">
        <f t="shared" si="1740"/>
        <v>2.6236824557234879E-2</v>
      </c>
      <c r="AR623" t="str">
        <f t="shared" si="1741"/>
        <v>POSITIF</v>
      </c>
      <c r="AS623">
        <f t="shared" si="1742"/>
        <v>1</v>
      </c>
      <c r="AT623">
        <f t="shared" si="1743"/>
        <v>30</v>
      </c>
      <c r="AU623">
        <f t="shared" si="1744"/>
        <v>11</v>
      </c>
      <c r="AV623">
        <f t="shared" si="1745"/>
        <v>0.9876407628876287</v>
      </c>
      <c r="AW623" s="4">
        <f t="shared" si="1746"/>
        <v>4.1151698453651193E-2</v>
      </c>
      <c r="AX623">
        <f t="shared" si="1747"/>
        <v>1.7237583139297741E-2</v>
      </c>
      <c r="AY623">
        <f t="shared" si="1748"/>
        <v>0.2691128563581931</v>
      </c>
      <c r="AZ623" s="4">
        <f t="shared" si="1749"/>
        <v>1.1213035681591378E-2</v>
      </c>
      <c r="BA623">
        <f t="shared" si="1750"/>
        <v>370023.79122048576</v>
      </c>
      <c r="BB623" t="s">
        <v>191</v>
      </c>
      <c r="BC623">
        <f t="shared" si="1751"/>
        <v>1.6702755669861929E-2</v>
      </c>
      <c r="BD623">
        <f t="shared" si="1752"/>
        <v>215.90807153677136</v>
      </c>
      <c r="BE623">
        <f t="shared" si="1753"/>
        <v>23.437481570413055</v>
      </c>
      <c r="BF623">
        <f t="shared" si="1754"/>
        <v>-2.1912945068178736E-3</v>
      </c>
      <c r="BG623">
        <f t="shared" si="1755"/>
        <v>23.435290275906237</v>
      </c>
      <c r="BH623" s="19">
        <f t="shared" si="1756"/>
        <v>0.13915071757313968</v>
      </c>
      <c r="BI623">
        <f t="shared" si="1757"/>
        <v>4.1663456848977756</v>
      </c>
      <c r="BJ623">
        <f t="shared" si="1758"/>
        <v>11.587345684897777</v>
      </c>
      <c r="BK623">
        <f t="shared" si="1759"/>
        <v>296.3302428011977</v>
      </c>
      <c r="BL623">
        <f t="shared" si="1760"/>
        <v>5.171938410115124</v>
      </c>
      <c r="BM623">
        <f t="shared" si="1761"/>
        <v>237.47994247226899</v>
      </c>
      <c r="BN623">
        <f t="shared" si="1762"/>
        <v>15.831996164817932</v>
      </c>
      <c r="BO623">
        <f t="shared" si="1763"/>
        <v>15</v>
      </c>
      <c r="BP623">
        <f t="shared" si="1764"/>
        <v>49</v>
      </c>
      <c r="BQ623">
        <f t="shared" si="1765"/>
        <v>55</v>
      </c>
      <c r="BR623">
        <f t="shared" si="1766"/>
        <v>-17.367996159431545</v>
      </c>
      <c r="BS623" t="str">
        <f t="shared" si="1767"/>
        <v>NEGATIF</v>
      </c>
      <c r="BT623">
        <f t="shared" si="1768"/>
        <v>-0.30312871745581049</v>
      </c>
      <c r="BU623">
        <f t="shared" si="1769"/>
        <v>17</v>
      </c>
      <c r="BV623">
        <f t="shared" si="1770"/>
        <v>-2063</v>
      </c>
      <c r="BW623">
        <f t="shared" si="1771"/>
        <v>55</v>
      </c>
      <c r="BX623" t="str">
        <f t="shared" si="1772"/>
        <v>NEGATIF</v>
      </c>
      <c r="BY623">
        <f t="shared" si="1773"/>
        <v>-67.868180623647717</v>
      </c>
      <c r="BZ623">
        <f t="shared" si="1774"/>
        <v>112.13181937635228</v>
      </c>
      <c r="CA623">
        <f t="shared" si="1775"/>
        <v>22.567446352430679</v>
      </c>
      <c r="CB623" t="str">
        <f t="shared" si="1776"/>
        <v>POSITIF</v>
      </c>
      <c r="CC623">
        <f t="shared" si="1777"/>
        <v>22</v>
      </c>
      <c r="CD623">
        <f t="shared" si="1778"/>
        <v>34</v>
      </c>
      <c r="CE623">
        <f t="shared" si="1779"/>
        <v>2</v>
      </c>
      <c r="CG623">
        <f t="shared" si="1780"/>
        <v>4.1448069035878161</v>
      </c>
      <c r="CH623">
        <f t="shared" si="1781"/>
        <v>0.40902297647517416</v>
      </c>
      <c r="CI623">
        <f t="shared" si="1782"/>
        <v>0.40906122177919901</v>
      </c>
    </row>
    <row r="624" spans="1:87">
      <c r="A624">
        <f t="shared" ref="A624:E624" si="1830">A526</f>
        <v>7.0027777777777782</v>
      </c>
      <c r="B624">
        <f t="shared" si="1830"/>
        <v>111.315</v>
      </c>
      <c r="C624">
        <f t="shared" si="1830"/>
        <v>7</v>
      </c>
      <c r="D624">
        <f t="shared" si="1830"/>
        <v>2013</v>
      </c>
      <c r="E624">
        <f t="shared" si="1830"/>
        <v>12</v>
      </c>
      <c r="F624">
        <f t="shared" si="1784"/>
        <v>1</v>
      </c>
      <c r="G624">
        <f t="shared" ref="G624:M624" si="1831">G526</f>
        <v>0.12222152900771403</v>
      </c>
      <c r="H624">
        <f t="shared" si="1831"/>
        <v>6</v>
      </c>
      <c r="I624">
        <f t="shared" si="1831"/>
        <v>45</v>
      </c>
      <c r="J624">
        <f t="shared" si="1831"/>
        <v>6.75</v>
      </c>
      <c r="K624">
        <f t="shared" si="1831"/>
        <v>0</v>
      </c>
      <c r="L624">
        <f t="shared" si="1831"/>
        <v>20</v>
      </c>
      <c r="M624">
        <f t="shared" si="1831"/>
        <v>-13</v>
      </c>
      <c r="N624">
        <f t="shared" si="1789"/>
        <v>2456627.4895833335</v>
      </c>
      <c r="O624">
        <f t="shared" si="1553"/>
        <v>7.9269203913977097E-4</v>
      </c>
      <c r="P624">
        <f t="shared" si="1713"/>
        <v>2456627.4903760254</v>
      </c>
      <c r="Q624">
        <f t="shared" si="1715"/>
        <v>0.13915100276592576</v>
      </c>
      <c r="R624">
        <f t="shared" si="1716"/>
        <v>239.81421954775078</v>
      </c>
      <c r="S624">
        <f t="shared" si="1717"/>
        <v>297.65235709559056</v>
      </c>
      <c r="T624">
        <f t="shared" si="1718"/>
        <v>4.1855477242087975</v>
      </c>
      <c r="U624">
        <f t="shared" si="1719"/>
        <v>5.1950136576399615</v>
      </c>
      <c r="V624">
        <f t="shared" si="1720"/>
        <v>215.90320120830683</v>
      </c>
      <c r="W624">
        <f t="shared" si="1721"/>
        <v>3.7682217266807538</v>
      </c>
      <c r="X624">
        <f t="shared" si="1722"/>
        <v>250.00910669445511</v>
      </c>
      <c r="Y624">
        <f t="shared" si="1723"/>
        <v>4.3634820717880389</v>
      </c>
      <c r="Z624">
        <f t="shared" si="1724"/>
        <v>326.82990612069989</v>
      </c>
      <c r="AA624">
        <f t="shared" si="1725"/>
        <v>5.7042579557901805</v>
      </c>
      <c r="AB624">
        <f t="shared" si="1726"/>
        <v>-20794.875262708454</v>
      </c>
      <c r="AC624">
        <f t="shared" si="1727"/>
        <v>87.850545642613554</v>
      </c>
      <c r="AD624">
        <f t="shared" si="1728"/>
        <v>-2369.8255774545314</v>
      </c>
      <c r="AE624">
        <f t="shared" si="1729"/>
        <v>-69.526313715762797</v>
      </c>
      <c r="AF624">
        <f t="shared" si="1730"/>
        <v>-99.891615180590378</v>
      </c>
      <c r="AG624">
        <f t="shared" si="1731"/>
        <v>3148.6036960679289</v>
      </c>
      <c r="AH624">
        <f t="shared" si="1732"/>
        <v>-20097.664527348796</v>
      </c>
      <c r="AI624">
        <f t="shared" si="1733"/>
        <v>-5.5826845909302207</v>
      </c>
      <c r="AJ624">
        <f t="shared" si="1734"/>
        <v>234.23153495682055</v>
      </c>
      <c r="AK624">
        <f t="shared" si="1735"/>
        <v>4.0881114969967127</v>
      </c>
      <c r="AL624">
        <f t="shared" si="1736"/>
        <v>234</v>
      </c>
      <c r="AM624">
        <f t="shared" si="1737"/>
        <v>13</v>
      </c>
      <c r="AN624">
        <f t="shared" si="1738"/>
        <v>53</v>
      </c>
      <c r="AP624">
        <f t="shared" si="1739"/>
        <v>1.519973026891642</v>
      </c>
      <c r="AQ624">
        <f t="shared" si="1740"/>
        <v>2.6528533860763464E-2</v>
      </c>
      <c r="AR624" t="str">
        <f t="shared" si="1741"/>
        <v>POSITIF</v>
      </c>
      <c r="AS624">
        <f t="shared" si="1742"/>
        <v>1</v>
      </c>
      <c r="AT624">
        <f t="shared" si="1743"/>
        <v>31</v>
      </c>
      <c r="AU624">
        <f t="shared" si="1744"/>
        <v>11</v>
      </c>
      <c r="AV624">
        <f t="shared" si="1745"/>
        <v>0.98777893700290376</v>
      </c>
      <c r="AW624" s="4">
        <f t="shared" si="1746"/>
        <v>4.1157455708454325E-2</v>
      </c>
      <c r="AX624">
        <f t="shared" si="1747"/>
        <v>1.7239994732550321E-2</v>
      </c>
      <c r="AY624">
        <f t="shared" si="1748"/>
        <v>0.26915050265828355</v>
      </c>
      <c r="AZ624" s="4">
        <f t="shared" si="1749"/>
        <v>1.1214604277428481E-2</v>
      </c>
      <c r="BA624">
        <f t="shared" si="1750"/>
        <v>369972.03607195889</v>
      </c>
      <c r="BB624" t="s">
        <v>191</v>
      </c>
      <c r="BC624">
        <f t="shared" si="1751"/>
        <v>1.670275565788383E-2</v>
      </c>
      <c r="BD624">
        <f t="shared" si="1752"/>
        <v>215.90751993506271</v>
      </c>
      <c r="BE624">
        <f t="shared" si="1753"/>
        <v>23.43748156670436</v>
      </c>
      <c r="BF624">
        <f t="shared" si="1754"/>
        <v>-2.191345403754721E-3</v>
      </c>
      <c r="BG624">
        <f t="shared" si="1755"/>
        <v>23.435290221300605</v>
      </c>
      <c r="BH624" s="19">
        <f t="shared" si="1756"/>
        <v>0.13915100276592576</v>
      </c>
      <c r="BI624">
        <f t="shared" si="1757"/>
        <v>4.4170301623797661</v>
      </c>
      <c r="BJ624">
        <f t="shared" si="1758"/>
        <v>11.838030162379766</v>
      </c>
      <c r="BK624">
        <f t="shared" si="1759"/>
        <v>300.08827949638561</v>
      </c>
      <c r="BL624">
        <f t="shared" si="1760"/>
        <v>5.2375285238569198</v>
      </c>
      <c r="BM624">
        <f t="shared" si="1761"/>
        <v>237.48217293931089</v>
      </c>
      <c r="BN624">
        <f t="shared" si="1762"/>
        <v>15.832144862620726</v>
      </c>
      <c r="BO624">
        <f t="shared" si="1763"/>
        <v>15</v>
      </c>
      <c r="BP624">
        <f t="shared" si="1764"/>
        <v>49</v>
      </c>
      <c r="BQ624">
        <f t="shared" si="1765"/>
        <v>55</v>
      </c>
      <c r="BR624">
        <f t="shared" si="1766"/>
        <v>-17.352393000362671</v>
      </c>
      <c r="BS624" t="str">
        <f t="shared" si="1767"/>
        <v>NEGATIF</v>
      </c>
      <c r="BT624">
        <f t="shared" si="1768"/>
        <v>-0.3028563909563462</v>
      </c>
      <c r="BU624">
        <f t="shared" si="1769"/>
        <v>17</v>
      </c>
      <c r="BV624">
        <f t="shared" si="1770"/>
        <v>-2062</v>
      </c>
      <c r="BW624">
        <f t="shared" si="1771"/>
        <v>51</v>
      </c>
      <c r="BX624" t="str">
        <f t="shared" si="1772"/>
        <v>NEGATIF</v>
      </c>
      <c r="BY624">
        <f t="shared" si="1773"/>
        <v>-66.777022699805315</v>
      </c>
      <c r="BZ624">
        <f t="shared" si="1774"/>
        <v>113.22297730019469</v>
      </c>
      <c r="CA624">
        <f t="shared" si="1775"/>
        <v>26.013700014100927</v>
      </c>
      <c r="CB624" t="str">
        <f t="shared" si="1776"/>
        <v>POSITIF</v>
      </c>
      <c r="CC624">
        <f t="shared" si="1777"/>
        <v>26</v>
      </c>
      <c r="CD624">
        <f t="shared" si="1778"/>
        <v>0</v>
      </c>
      <c r="CE624">
        <f t="shared" si="1779"/>
        <v>49</v>
      </c>
      <c r="CG624">
        <f t="shared" si="1780"/>
        <v>4.1448458325815549</v>
      </c>
      <c r="CH624">
        <f t="shared" si="1781"/>
        <v>0.40902297552212608</v>
      </c>
      <c r="CI624">
        <f t="shared" si="1782"/>
        <v>0.40906122171447007</v>
      </c>
    </row>
    <row r="625" spans="1:87">
      <c r="A625">
        <f t="shared" ref="A625:E625" si="1832">A527</f>
        <v>7.0027777777777782</v>
      </c>
      <c r="B625">
        <f t="shared" si="1832"/>
        <v>111.315</v>
      </c>
      <c r="C625">
        <f t="shared" si="1832"/>
        <v>7</v>
      </c>
      <c r="D625">
        <f t="shared" si="1832"/>
        <v>2013</v>
      </c>
      <c r="E625">
        <f t="shared" si="1832"/>
        <v>12</v>
      </c>
      <c r="F625">
        <f t="shared" si="1784"/>
        <v>1</v>
      </c>
      <c r="G625">
        <f t="shared" ref="G625:M625" si="1833">G527</f>
        <v>0.12222152900771403</v>
      </c>
      <c r="H625">
        <f t="shared" si="1833"/>
        <v>7</v>
      </c>
      <c r="I625">
        <f t="shared" si="1833"/>
        <v>0</v>
      </c>
      <c r="J625">
        <f t="shared" si="1833"/>
        <v>7</v>
      </c>
      <c r="K625">
        <f t="shared" si="1833"/>
        <v>0</v>
      </c>
      <c r="L625">
        <f t="shared" si="1833"/>
        <v>20</v>
      </c>
      <c r="M625">
        <f t="shared" si="1833"/>
        <v>-13</v>
      </c>
      <c r="N625">
        <f t="shared" si="1789"/>
        <v>2456627.5</v>
      </c>
      <c r="O625">
        <f t="shared" si="1553"/>
        <v>7.9269203913977097E-4</v>
      </c>
      <c r="P625">
        <f t="shared" si="1713"/>
        <v>2456627.5007926919</v>
      </c>
      <c r="Q625">
        <f t="shared" si="1715"/>
        <v>0.13915128795871184</v>
      </c>
      <c r="R625">
        <f t="shared" si="1716"/>
        <v>239.81421954775078</v>
      </c>
      <c r="S625">
        <f t="shared" si="1717"/>
        <v>297.7884507648414</v>
      </c>
      <c r="T625">
        <f t="shared" si="1718"/>
        <v>4.1855477242087975</v>
      </c>
      <c r="U625">
        <f t="shared" si="1719"/>
        <v>5.1973889402595086</v>
      </c>
      <c r="V625">
        <f t="shared" si="1720"/>
        <v>215.90264960496114</v>
      </c>
      <c r="W625">
        <f t="shared" si="1721"/>
        <v>3.7682120993862065</v>
      </c>
      <c r="X625">
        <f t="shared" si="1722"/>
        <v>250.01937385406745</v>
      </c>
      <c r="Y625">
        <f t="shared" si="1723"/>
        <v>4.3636612675281015</v>
      </c>
      <c r="Z625">
        <f t="shared" si="1724"/>
        <v>326.84017279006548</v>
      </c>
      <c r="AA625">
        <f t="shared" si="1725"/>
        <v>5.7044371429738243</v>
      </c>
      <c r="AB625">
        <f t="shared" si="1726"/>
        <v>-20769.860783241176</v>
      </c>
      <c r="AC625">
        <f t="shared" si="1727"/>
        <v>88.758884857262629</v>
      </c>
      <c r="AD625">
        <f t="shared" si="1728"/>
        <v>-2369.916347610711</v>
      </c>
      <c r="AE625">
        <f t="shared" si="1729"/>
        <v>-76.343416905481774</v>
      </c>
      <c r="AF625">
        <f t="shared" si="1730"/>
        <v>-99.631998370100462</v>
      </c>
      <c r="AG625">
        <f t="shared" si="1731"/>
        <v>3139.3881493502095</v>
      </c>
      <c r="AH625">
        <f t="shared" si="1732"/>
        <v>-20087.605511919995</v>
      </c>
      <c r="AI625">
        <f t="shared" si="1733"/>
        <v>-5.5798904199777768</v>
      </c>
      <c r="AJ625">
        <f t="shared" si="1734"/>
        <v>234.23432912777301</v>
      </c>
      <c r="AK625">
        <f t="shared" si="1735"/>
        <v>4.088160264479697</v>
      </c>
      <c r="AL625">
        <f t="shared" si="1736"/>
        <v>234</v>
      </c>
      <c r="AM625">
        <f t="shared" si="1737"/>
        <v>14</v>
      </c>
      <c r="AN625">
        <f t="shared" si="1738"/>
        <v>3</v>
      </c>
      <c r="AP625">
        <f t="shared" si="1739"/>
        <v>1.5038283481651193</v>
      </c>
      <c r="AQ625">
        <f t="shared" si="1740"/>
        <v>2.6246756060308959E-2</v>
      </c>
      <c r="AR625" t="str">
        <f t="shared" si="1741"/>
        <v>POSITIF</v>
      </c>
      <c r="AS625">
        <f t="shared" si="1742"/>
        <v>1</v>
      </c>
      <c r="AT625">
        <f t="shared" si="1743"/>
        <v>30</v>
      </c>
      <c r="AU625">
        <f t="shared" si="1744"/>
        <v>13</v>
      </c>
      <c r="AV625">
        <f t="shared" si="1745"/>
        <v>0.98791695693691939</v>
      </c>
      <c r="AW625" s="4">
        <f t="shared" si="1746"/>
        <v>4.1163206539038308E-2</v>
      </c>
      <c r="AX625">
        <f t="shared" si="1747"/>
        <v>1.7242403634832277E-2</v>
      </c>
      <c r="AY625">
        <f t="shared" si="1748"/>
        <v>0.26918810694939244</v>
      </c>
      <c r="AZ625" s="4">
        <f t="shared" si="1749"/>
        <v>1.1216171122891352E-2</v>
      </c>
      <c r="BA625">
        <f t="shared" si="1750"/>
        <v>369920.35312815965</v>
      </c>
      <c r="BB625" t="s">
        <v>191</v>
      </c>
      <c r="BC625">
        <f t="shared" si="1751"/>
        <v>1.6702755645905735E-2</v>
      </c>
      <c r="BD625">
        <f t="shared" si="1752"/>
        <v>215.90696833335406</v>
      </c>
      <c r="BE625">
        <f t="shared" si="1753"/>
        <v>23.437481562995664</v>
      </c>
      <c r="BF625">
        <f t="shared" si="1754"/>
        <v>-2.1913962849164797E-3</v>
      </c>
      <c r="BG625">
        <f t="shared" si="1755"/>
        <v>23.435290166710747</v>
      </c>
      <c r="BH625" s="19">
        <f t="shared" si="1756"/>
        <v>0.13915128795871184</v>
      </c>
      <c r="BI625">
        <f t="shared" si="1757"/>
        <v>4.6677146398617575</v>
      </c>
      <c r="BJ625">
        <f t="shared" si="1758"/>
        <v>12.088714639861758</v>
      </c>
      <c r="BK625">
        <f t="shared" si="1759"/>
        <v>303.84604766077723</v>
      </c>
      <c r="BL625">
        <f t="shared" si="1760"/>
        <v>5.3031139508521772</v>
      </c>
      <c r="BM625">
        <f t="shared" si="1761"/>
        <v>237.48467193714913</v>
      </c>
      <c r="BN625">
        <f t="shared" si="1762"/>
        <v>15.832311462476609</v>
      </c>
      <c r="BO625">
        <f t="shared" si="1763"/>
        <v>15</v>
      </c>
      <c r="BP625">
        <f t="shared" si="1764"/>
        <v>49</v>
      </c>
      <c r="BQ625">
        <f t="shared" si="1765"/>
        <v>56</v>
      </c>
      <c r="BR625">
        <f t="shared" si="1766"/>
        <v>-17.368731770272127</v>
      </c>
      <c r="BS625" t="str">
        <f t="shared" si="1767"/>
        <v>NEGATIF</v>
      </c>
      <c r="BT625">
        <f t="shared" si="1768"/>
        <v>-0.30314155628699202</v>
      </c>
      <c r="BU625">
        <f t="shared" si="1769"/>
        <v>17</v>
      </c>
      <c r="BV625">
        <f t="shared" si="1770"/>
        <v>-2063</v>
      </c>
      <c r="BW625">
        <f t="shared" si="1771"/>
        <v>52</v>
      </c>
      <c r="BX625" t="str">
        <f t="shared" si="1772"/>
        <v>NEGATIF</v>
      </c>
      <c r="BY625">
        <f t="shared" si="1773"/>
        <v>-65.508312922275067</v>
      </c>
      <c r="BZ625">
        <f t="shared" si="1774"/>
        <v>114.49168707772493</v>
      </c>
      <c r="CA625">
        <f t="shared" si="1775"/>
        <v>29.419976478922806</v>
      </c>
      <c r="CB625" t="str">
        <f t="shared" si="1776"/>
        <v>POSITIF</v>
      </c>
      <c r="CC625">
        <f t="shared" si="1777"/>
        <v>29</v>
      </c>
      <c r="CD625">
        <f t="shared" si="1778"/>
        <v>25</v>
      </c>
      <c r="CE625">
        <f t="shared" si="1779"/>
        <v>11</v>
      </c>
      <c r="CG625">
        <f t="shared" si="1780"/>
        <v>4.1448894483218321</v>
      </c>
      <c r="CH625">
        <f t="shared" si="1781"/>
        <v>0.40902297456935333</v>
      </c>
      <c r="CI625">
        <f t="shared" si="1782"/>
        <v>0.40906122164974112</v>
      </c>
    </row>
    <row r="626" spans="1:87">
      <c r="A626">
        <f t="shared" ref="A626:E626" si="1834">A528</f>
        <v>7.0027777777777782</v>
      </c>
      <c r="B626">
        <f t="shared" si="1834"/>
        <v>111.315</v>
      </c>
      <c r="C626">
        <f t="shared" si="1834"/>
        <v>7</v>
      </c>
      <c r="D626">
        <f t="shared" si="1834"/>
        <v>2013</v>
      </c>
      <c r="E626">
        <f t="shared" si="1834"/>
        <v>12</v>
      </c>
      <c r="F626">
        <f t="shared" si="1784"/>
        <v>1</v>
      </c>
      <c r="G626">
        <f t="shared" ref="G626:M626" si="1835">G528</f>
        <v>0.12222152900771403</v>
      </c>
      <c r="H626">
        <f t="shared" si="1835"/>
        <v>7</v>
      </c>
      <c r="I626">
        <f t="shared" si="1835"/>
        <v>15</v>
      </c>
      <c r="J626">
        <f t="shared" si="1835"/>
        <v>7.25</v>
      </c>
      <c r="K626">
        <f t="shared" si="1835"/>
        <v>0</v>
      </c>
      <c r="L626">
        <f t="shared" si="1835"/>
        <v>20</v>
      </c>
      <c r="M626">
        <f t="shared" si="1835"/>
        <v>-13</v>
      </c>
      <c r="N626">
        <f t="shared" si="1789"/>
        <v>2456627.510416667</v>
      </c>
      <c r="O626">
        <f t="shared" si="1553"/>
        <v>7.9269203913977097E-4</v>
      </c>
      <c r="P626">
        <f t="shared" si="1713"/>
        <v>2456627.5112093589</v>
      </c>
      <c r="Q626">
        <f t="shared" si="1715"/>
        <v>0.13915157315151067</v>
      </c>
      <c r="R626">
        <f t="shared" si="1716"/>
        <v>239.81421954775078</v>
      </c>
      <c r="S626">
        <f t="shared" si="1717"/>
        <v>297.92454444018949</v>
      </c>
      <c r="T626">
        <f t="shared" si="1718"/>
        <v>4.1855477242087975</v>
      </c>
      <c r="U626">
        <f t="shared" si="1719"/>
        <v>5.1997642229854728</v>
      </c>
      <c r="V626">
        <f t="shared" si="1720"/>
        <v>215.90209800159084</v>
      </c>
      <c r="W626">
        <f t="shared" si="1721"/>
        <v>3.7682024720912297</v>
      </c>
      <c r="X626">
        <f t="shared" si="1722"/>
        <v>250.02964101413818</v>
      </c>
      <c r="Y626">
        <f t="shared" si="1723"/>
        <v>4.3638404632761656</v>
      </c>
      <c r="Z626">
        <f t="shared" si="1724"/>
        <v>326.85043945989037</v>
      </c>
      <c r="AA626">
        <f t="shared" si="1725"/>
        <v>5.7046163301654831</v>
      </c>
      <c r="AB626">
        <f t="shared" si="1726"/>
        <v>-20744.733299498377</v>
      </c>
      <c r="AC626">
        <f t="shared" si="1727"/>
        <v>89.657867714658664</v>
      </c>
      <c r="AD626">
        <f t="shared" si="1728"/>
        <v>-2369.0078579991959</v>
      </c>
      <c r="AE626">
        <f t="shared" si="1729"/>
        <v>-83.152473530628399</v>
      </c>
      <c r="AF626">
        <f t="shared" si="1730"/>
        <v>-99.377750260777958</v>
      </c>
      <c r="AG626">
        <f t="shared" si="1731"/>
        <v>3130.1484669256402</v>
      </c>
      <c r="AH626">
        <f t="shared" si="1732"/>
        <v>-20076.465046648682</v>
      </c>
      <c r="AI626">
        <f t="shared" si="1733"/>
        <v>-5.5767958462913008</v>
      </c>
      <c r="AJ626">
        <f t="shared" si="1734"/>
        <v>234.23742370145948</v>
      </c>
      <c r="AK626">
        <f t="shared" si="1735"/>
        <v>4.088214274979471</v>
      </c>
      <c r="AL626">
        <f t="shared" si="1736"/>
        <v>234</v>
      </c>
      <c r="AM626">
        <f t="shared" si="1737"/>
        <v>14</v>
      </c>
      <c r="AN626">
        <f t="shared" si="1738"/>
        <v>14</v>
      </c>
      <c r="AP626">
        <f t="shared" si="1739"/>
        <v>1.5156238029706492</v>
      </c>
      <c r="AQ626">
        <f t="shared" si="1740"/>
        <v>2.6452625583435644E-2</v>
      </c>
      <c r="AR626" t="str">
        <f t="shared" si="1741"/>
        <v>POSITIF</v>
      </c>
      <c r="AS626">
        <f t="shared" si="1742"/>
        <v>1</v>
      </c>
      <c r="AT626">
        <f t="shared" si="1743"/>
        <v>30</v>
      </c>
      <c r="AU626">
        <f t="shared" si="1744"/>
        <v>56</v>
      </c>
      <c r="AV626">
        <f t="shared" si="1745"/>
        <v>0.98805482169892733</v>
      </c>
      <c r="AW626" s="4">
        <f t="shared" si="1746"/>
        <v>4.1168950904121974E-2</v>
      </c>
      <c r="AX626">
        <f t="shared" si="1747"/>
        <v>1.7244809828851796E-2</v>
      </c>
      <c r="AY626">
        <f t="shared" si="1748"/>
        <v>0.26922566896158973</v>
      </c>
      <c r="AZ626" s="4">
        <f t="shared" si="1749"/>
        <v>1.1217736206732906E-2</v>
      </c>
      <c r="BA626">
        <f t="shared" si="1750"/>
        <v>369868.74270547257</v>
      </c>
      <c r="BB626" t="s">
        <v>191</v>
      </c>
      <c r="BC626">
        <f t="shared" si="1751"/>
        <v>1.6702755633927636E-2</v>
      </c>
      <c r="BD626">
        <f t="shared" si="1752"/>
        <v>215.90641673162074</v>
      </c>
      <c r="BE626">
        <f t="shared" si="1753"/>
        <v>23.437481559286969</v>
      </c>
      <c r="BF626">
        <f t="shared" si="1754"/>
        <v>-2.1914471503007367E-3</v>
      </c>
      <c r="BG626">
        <f t="shared" si="1755"/>
        <v>23.435290112136666</v>
      </c>
      <c r="BH626" s="19">
        <f t="shared" si="1756"/>
        <v>0.13915157315151067</v>
      </c>
      <c r="BI626">
        <f t="shared" si="1757"/>
        <v>4.9183991285661852</v>
      </c>
      <c r="BJ626">
        <f t="shared" si="1758"/>
        <v>12.339399128566185</v>
      </c>
      <c r="BK626">
        <f t="shared" si="1759"/>
        <v>307.60354731531254</v>
      </c>
      <c r="BL626">
        <f t="shared" si="1760"/>
        <v>5.3686946914663682</v>
      </c>
      <c r="BM626">
        <f t="shared" si="1761"/>
        <v>237.48743961318027</v>
      </c>
      <c r="BN626">
        <f t="shared" si="1762"/>
        <v>15.832495974212017</v>
      </c>
      <c r="BO626">
        <f t="shared" si="1763"/>
        <v>15</v>
      </c>
      <c r="BP626">
        <f t="shared" si="1764"/>
        <v>49</v>
      </c>
      <c r="BQ626">
        <f t="shared" si="1765"/>
        <v>56</v>
      </c>
      <c r="BR626">
        <f t="shared" si="1766"/>
        <v>-17.358044821329511</v>
      </c>
      <c r="BS626" t="str">
        <f t="shared" si="1767"/>
        <v>NEGATIF</v>
      </c>
      <c r="BT626">
        <f t="shared" si="1768"/>
        <v>-0.30295503384095079</v>
      </c>
      <c r="BU626">
        <f t="shared" si="1769"/>
        <v>17</v>
      </c>
      <c r="BV626">
        <f t="shared" si="1770"/>
        <v>-2062</v>
      </c>
      <c r="BW626">
        <f t="shared" si="1771"/>
        <v>31</v>
      </c>
      <c r="BX626" t="str">
        <f t="shared" si="1772"/>
        <v>NEGATIF</v>
      </c>
      <c r="BY626">
        <f t="shared" si="1773"/>
        <v>-64.103408148539486</v>
      </c>
      <c r="BZ626">
        <f t="shared" si="1774"/>
        <v>115.89659185146051</v>
      </c>
      <c r="CA626">
        <f t="shared" si="1775"/>
        <v>32.798601319655916</v>
      </c>
      <c r="CB626" t="str">
        <f t="shared" si="1776"/>
        <v>POSITIF</v>
      </c>
      <c r="CC626">
        <f t="shared" si="1777"/>
        <v>32</v>
      </c>
      <c r="CD626">
        <f t="shared" si="1778"/>
        <v>47</v>
      </c>
      <c r="CE626">
        <f t="shared" si="1779"/>
        <v>54</v>
      </c>
      <c r="CG626">
        <f t="shared" si="1780"/>
        <v>4.1449377533812042</v>
      </c>
      <c r="CH626">
        <f t="shared" si="1781"/>
        <v>0.40902297361685597</v>
      </c>
      <c r="CI626">
        <f t="shared" si="1782"/>
        <v>0.40906122158501218</v>
      </c>
    </row>
    <row r="627" spans="1:87">
      <c r="A627">
        <f t="shared" ref="A627:E627" si="1836">A529</f>
        <v>7.0027777777777782</v>
      </c>
      <c r="B627">
        <f t="shared" si="1836"/>
        <v>111.315</v>
      </c>
      <c r="C627">
        <f t="shared" si="1836"/>
        <v>7</v>
      </c>
      <c r="D627">
        <f t="shared" si="1836"/>
        <v>2013</v>
      </c>
      <c r="E627">
        <f t="shared" si="1836"/>
        <v>12</v>
      </c>
      <c r="F627">
        <f t="shared" si="1784"/>
        <v>1</v>
      </c>
      <c r="G627">
        <f t="shared" ref="G627:M627" si="1837">G529</f>
        <v>0.12222152900771403</v>
      </c>
      <c r="H627">
        <f t="shared" si="1837"/>
        <v>7</v>
      </c>
      <c r="I627">
        <f t="shared" si="1837"/>
        <v>30</v>
      </c>
      <c r="J627">
        <f t="shared" si="1837"/>
        <v>7.5</v>
      </c>
      <c r="K627">
        <f t="shared" si="1837"/>
        <v>0</v>
      </c>
      <c r="L627">
        <f t="shared" si="1837"/>
        <v>20</v>
      </c>
      <c r="M627">
        <f t="shared" si="1837"/>
        <v>-13</v>
      </c>
      <c r="N627">
        <f t="shared" si="1789"/>
        <v>2456627.5208333335</v>
      </c>
      <c r="O627">
        <f t="shared" si="1553"/>
        <v>7.9269203913977097E-4</v>
      </c>
      <c r="P627">
        <f t="shared" si="1713"/>
        <v>2456627.5216260254</v>
      </c>
      <c r="Q627">
        <f t="shared" si="1715"/>
        <v>0.13915185834429675</v>
      </c>
      <c r="R627">
        <f t="shared" si="1716"/>
        <v>239.81421954775078</v>
      </c>
      <c r="S627">
        <f t="shared" si="1717"/>
        <v>298.06063810945489</v>
      </c>
      <c r="T627">
        <f t="shared" si="1718"/>
        <v>4.1855477242087975</v>
      </c>
      <c r="U627">
        <f t="shared" si="1719"/>
        <v>5.2021395056052748</v>
      </c>
      <c r="V627">
        <f t="shared" si="1720"/>
        <v>215.90154639824522</v>
      </c>
      <c r="W627">
        <f t="shared" si="1721"/>
        <v>3.7681928447966837</v>
      </c>
      <c r="X627">
        <f t="shared" si="1722"/>
        <v>250.03990817374961</v>
      </c>
      <c r="Y627">
        <f t="shared" si="1723"/>
        <v>4.3640196590162121</v>
      </c>
      <c r="Z627">
        <f t="shared" si="1724"/>
        <v>326.86070612925596</v>
      </c>
      <c r="AA627">
        <f t="shared" si="1725"/>
        <v>5.7047955173491269</v>
      </c>
      <c r="AB627">
        <f t="shared" si="1726"/>
        <v>-20719.492955497233</v>
      </c>
      <c r="AC627">
        <f t="shared" si="1727"/>
        <v>90.547399369396658</v>
      </c>
      <c r="AD627">
        <f t="shared" si="1728"/>
        <v>-2367.1004917600112</v>
      </c>
      <c r="AE627">
        <f t="shared" si="1729"/>
        <v>-89.952765283077341</v>
      </c>
      <c r="AF627">
        <f t="shared" si="1730"/>
        <v>-99.128877650624474</v>
      </c>
      <c r="AG627">
        <f t="shared" si="1731"/>
        <v>3120.8847191543809</v>
      </c>
      <c r="AH627">
        <f t="shared" si="1732"/>
        <v>-20064.242971667169</v>
      </c>
      <c r="AI627">
        <f t="shared" si="1733"/>
        <v>-5.5734008254631027</v>
      </c>
      <c r="AJ627">
        <f t="shared" si="1734"/>
        <v>234.24081872228768</v>
      </c>
      <c r="AK627">
        <f t="shared" si="1735"/>
        <v>4.0882735292710972</v>
      </c>
      <c r="AL627">
        <f t="shared" si="1736"/>
        <v>234</v>
      </c>
      <c r="AM627">
        <f t="shared" si="1737"/>
        <v>14</v>
      </c>
      <c r="AN627">
        <f t="shared" si="1738"/>
        <v>26</v>
      </c>
      <c r="AP627">
        <f t="shared" si="1739"/>
        <v>1.5211552001813931</v>
      </c>
      <c r="AQ627">
        <f t="shared" si="1740"/>
        <v>2.6549166676998755E-2</v>
      </c>
      <c r="AR627" t="str">
        <f t="shared" si="1741"/>
        <v>POSITIF</v>
      </c>
      <c r="AS627">
        <f t="shared" si="1742"/>
        <v>1</v>
      </c>
      <c r="AT627">
        <f t="shared" si="1743"/>
        <v>31</v>
      </c>
      <c r="AU627">
        <f t="shared" si="1744"/>
        <v>16</v>
      </c>
      <c r="AV627">
        <f t="shared" si="1745"/>
        <v>0.98819253028002019</v>
      </c>
      <c r="AW627" s="4">
        <f t="shared" si="1746"/>
        <v>4.1174688761667508E-2</v>
      </c>
      <c r="AX627">
        <f t="shared" si="1747"/>
        <v>1.7247213297000116E-2</v>
      </c>
      <c r="AY627">
        <f t="shared" si="1748"/>
        <v>0.26926318841999758</v>
      </c>
      <c r="AZ627" s="4">
        <f t="shared" si="1749"/>
        <v>1.1219299517499899E-2</v>
      </c>
      <c r="BA627">
        <f t="shared" si="1750"/>
        <v>369817.20512676233</v>
      </c>
      <c r="BB627" t="s">
        <v>191</v>
      </c>
      <c r="BC627">
        <f t="shared" si="1751"/>
        <v>1.670275562194954E-2</v>
      </c>
      <c r="BD627">
        <f t="shared" si="1752"/>
        <v>215.90586512991209</v>
      </c>
      <c r="BE627">
        <f t="shared" si="1753"/>
        <v>23.437481555578273</v>
      </c>
      <c r="BF627">
        <f t="shared" si="1754"/>
        <v>-2.191497999898262E-3</v>
      </c>
      <c r="BG627">
        <f t="shared" si="1755"/>
        <v>23.435290057578374</v>
      </c>
      <c r="BH627" s="19">
        <f t="shared" si="1756"/>
        <v>0.13915185834429675</v>
      </c>
      <c r="BI627">
        <f t="shared" si="1757"/>
        <v>5.1690836060481766</v>
      </c>
      <c r="BJ627">
        <f t="shared" si="1758"/>
        <v>12.590083606048177</v>
      </c>
      <c r="BK627">
        <f t="shared" si="1759"/>
        <v>311.36077808073702</v>
      </c>
      <c r="BL627">
        <f t="shared" si="1760"/>
        <v>5.4342707390802518</v>
      </c>
      <c r="BM627">
        <f t="shared" si="1761"/>
        <v>237.4904760099856</v>
      </c>
      <c r="BN627">
        <f t="shared" si="1762"/>
        <v>15.832698400665707</v>
      </c>
      <c r="BO627">
        <f t="shared" si="1763"/>
        <v>15</v>
      </c>
      <c r="BP627">
        <f t="shared" si="1764"/>
        <v>49</v>
      </c>
      <c r="BQ627">
        <f t="shared" si="1765"/>
        <v>57</v>
      </c>
      <c r="BR627">
        <f t="shared" si="1766"/>
        <v>-17.353506325306636</v>
      </c>
      <c r="BS627" t="str">
        <f t="shared" si="1767"/>
        <v>NEGATIF</v>
      </c>
      <c r="BT627">
        <f t="shared" si="1768"/>
        <v>-0.302875822142263</v>
      </c>
      <c r="BU627">
        <f t="shared" si="1769"/>
        <v>17</v>
      </c>
      <c r="BV627">
        <f t="shared" si="1770"/>
        <v>-2062</v>
      </c>
      <c r="BW627">
        <f t="shared" si="1771"/>
        <v>47</v>
      </c>
      <c r="BX627" t="str">
        <f t="shared" si="1772"/>
        <v>NEGATIF</v>
      </c>
      <c r="BY627">
        <f t="shared" si="1773"/>
        <v>-62.499811679639926</v>
      </c>
      <c r="BZ627">
        <f t="shared" si="1774"/>
        <v>117.50018832036008</v>
      </c>
      <c r="CA627">
        <f t="shared" si="1775"/>
        <v>36.132285342657937</v>
      </c>
      <c r="CB627" t="str">
        <f t="shared" si="1776"/>
        <v>POSITIF</v>
      </c>
      <c r="CC627">
        <f t="shared" si="1777"/>
        <v>36</v>
      </c>
      <c r="CD627">
        <f t="shared" si="1778"/>
        <v>7</v>
      </c>
      <c r="CE627">
        <f t="shared" si="1779"/>
        <v>56</v>
      </c>
      <c r="CG627">
        <f t="shared" si="1780"/>
        <v>4.1449907485028543</v>
      </c>
      <c r="CH627">
        <f t="shared" si="1781"/>
        <v>0.40902297266463411</v>
      </c>
      <c r="CI627">
        <f t="shared" si="1782"/>
        <v>0.40906122152028324</v>
      </c>
    </row>
    <row r="628" spans="1:87">
      <c r="A628">
        <f t="shared" ref="A628:E628" si="1838">A530</f>
        <v>7.0027777777777782</v>
      </c>
      <c r="B628">
        <f t="shared" si="1838"/>
        <v>111.315</v>
      </c>
      <c r="C628">
        <f t="shared" si="1838"/>
        <v>7</v>
      </c>
      <c r="D628">
        <f t="shared" si="1838"/>
        <v>2013</v>
      </c>
      <c r="E628">
        <f t="shared" si="1838"/>
        <v>12</v>
      </c>
      <c r="F628">
        <f t="shared" si="1784"/>
        <v>1</v>
      </c>
      <c r="G628">
        <f t="shared" ref="G628:M628" si="1839">G530</f>
        <v>0.12222152900771403</v>
      </c>
      <c r="H628">
        <f t="shared" si="1839"/>
        <v>7</v>
      </c>
      <c r="I628">
        <f t="shared" si="1839"/>
        <v>45</v>
      </c>
      <c r="J628">
        <f t="shared" si="1839"/>
        <v>7.75</v>
      </c>
      <c r="K628">
        <f t="shared" si="1839"/>
        <v>0</v>
      </c>
      <c r="L628">
        <f t="shared" si="1839"/>
        <v>20</v>
      </c>
      <c r="M628">
        <f t="shared" si="1839"/>
        <v>-13</v>
      </c>
      <c r="N628">
        <f t="shared" si="1789"/>
        <v>2456627.53125</v>
      </c>
      <c r="O628">
        <f t="shared" si="1553"/>
        <v>7.9269203913977097E-4</v>
      </c>
      <c r="P628">
        <f t="shared" si="1713"/>
        <v>2456627.5320426919</v>
      </c>
      <c r="Q628">
        <f t="shared" si="1715"/>
        <v>0.1391521435370828</v>
      </c>
      <c r="R628">
        <f t="shared" si="1716"/>
        <v>239.81421954775078</v>
      </c>
      <c r="S628">
        <f t="shared" si="1717"/>
        <v>298.19673177869117</v>
      </c>
      <c r="T628">
        <f t="shared" si="1718"/>
        <v>4.1855477242087975</v>
      </c>
      <c r="U628">
        <f t="shared" si="1719"/>
        <v>5.2045147882245679</v>
      </c>
      <c r="V628">
        <f t="shared" si="1720"/>
        <v>215.90099479489959</v>
      </c>
      <c r="W628">
        <f t="shared" si="1721"/>
        <v>3.7681832175021372</v>
      </c>
      <c r="X628">
        <f t="shared" si="1722"/>
        <v>250.05017533336104</v>
      </c>
      <c r="Y628">
        <f t="shared" si="1723"/>
        <v>4.3641988547562596</v>
      </c>
      <c r="Z628">
        <f t="shared" si="1724"/>
        <v>326.87097279862064</v>
      </c>
      <c r="AA628">
        <f t="shared" si="1725"/>
        <v>5.7049747045327539</v>
      </c>
      <c r="AB628">
        <f t="shared" si="1726"/>
        <v>-20694.139892527797</v>
      </c>
      <c r="AC628">
        <f t="shared" si="1727"/>
        <v>91.427386093131958</v>
      </c>
      <c r="AD628">
        <f t="shared" si="1728"/>
        <v>-2364.1950531033467</v>
      </c>
      <c r="AE628">
        <f t="shared" si="1729"/>
        <v>-96.743575691971017</v>
      </c>
      <c r="AF628">
        <f t="shared" si="1730"/>
        <v>-98.885387163141758</v>
      </c>
      <c r="AG628">
        <f t="shared" si="1731"/>
        <v>3111.5969753433615</v>
      </c>
      <c r="AH628">
        <f t="shared" si="1732"/>
        <v>-20050.939547049762</v>
      </c>
      <c r="AI628">
        <f t="shared" si="1733"/>
        <v>-5.5697054297360449</v>
      </c>
      <c r="AJ628">
        <f t="shared" si="1734"/>
        <v>234.24451411801473</v>
      </c>
      <c r="AK628">
        <f t="shared" si="1735"/>
        <v>4.0883380260936981</v>
      </c>
      <c r="AL628">
        <f t="shared" si="1736"/>
        <v>234</v>
      </c>
      <c r="AM628">
        <f t="shared" si="1737"/>
        <v>14</v>
      </c>
      <c r="AN628">
        <f t="shared" si="1738"/>
        <v>40</v>
      </c>
      <c r="AP628">
        <f t="shared" si="1739"/>
        <v>1.5055299954245744</v>
      </c>
      <c r="AQ628">
        <f t="shared" si="1740"/>
        <v>2.627645540769399E-2</v>
      </c>
      <c r="AR628" t="str">
        <f t="shared" si="1741"/>
        <v>POSITIF</v>
      </c>
      <c r="AS628">
        <f t="shared" si="1742"/>
        <v>1</v>
      </c>
      <c r="AT628">
        <f t="shared" si="1743"/>
        <v>30</v>
      </c>
      <c r="AU628">
        <f t="shared" si="1744"/>
        <v>19</v>
      </c>
      <c r="AV628">
        <f t="shared" si="1745"/>
        <v>0.98833008169014114</v>
      </c>
      <c r="AW628" s="4">
        <f t="shared" si="1746"/>
        <v>4.1180420070422545E-2</v>
      </c>
      <c r="AX628">
        <f t="shared" si="1747"/>
        <v>1.7249614021997487E-2</v>
      </c>
      <c r="AY628">
        <f t="shared" si="1748"/>
        <v>0.26930066505487432</v>
      </c>
      <c r="AZ628" s="4">
        <f t="shared" si="1749"/>
        <v>1.1220861043953097E-2</v>
      </c>
      <c r="BA628">
        <f t="shared" si="1750"/>
        <v>369765.7407075197</v>
      </c>
      <c r="BB628" t="s">
        <v>191</v>
      </c>
      <c r="BC628">
        <f t="shared" si="1751"/>
        <v>1.6702755609971445E-2</v>
      </c>
      <c r="BD628">
        <f t="shared" si="1752"/>
        <v>215.90531352820349</v>
      </c>
      <c r="BE628">
        <f t="shared" si="1753"/>
        <v>23.437481551869578</v>
      </c>
      <c r="BF628">
        <f t="shared" si="1754"/>
        <v>-2.1915488337066543E-3</v>
      </c>
      <c r="BG628">
        <f t="shared" si="1755"/>
        <v>23.43529000303587</v>
      </c>
      <c r="BH628" s="19">
        <f t="shared" si="1756"/>
        <v>0.1391521435370828</v>
      </c>
      <c r="BI628">
        <f t="shared" si="1757"/>
        <v>5.419768083530168</v>
      </c>
      <c r="BJ628">
        <f t="shared" si="1758"/>
        <v>12.840768083530168</v>
      </c>
      <c r="BK628">
        <f t="shared" si="1759"/>
        <v>315.11774018685691</v>
      </c>
      <c r="BL628">
        <f t="shared" si="1760"/>
        <v>5.499842097704704</v>
      </c>
      <c r="BM628">
        <f t="shared" si="1761"/>
        <v>237.49378106609561</v>
      </c>
      <c r="BN628">
        <f t="shared" si="1762"/>
        <v>15.832918737739707</v>
      </c>
      <c r="BO628">
        <f t="shared" si="1763"/>
        <v>15</v>
      </c>
      <c r="BP628">
        <f t="shared" si="1764"/>
        <v>49</v>
      </c>
      <c r="BQ628">
        <f t="shared" si="1765"/>
        <v>58</v>
      </c>
      <c r="BR628">
        <f t="shared" si="1766"/>
        <v>-17.369560697592984</v>
      </c>
      <c r="BS628" t="str">
        <f t="shared" si="1767"/>
        <v>NEGATIF</v>
      </c>
      <c r="BT628">
        <f t="shared" si="1768"/>
        <v>-0.30315602379800066</v>
      </c>
      <c r="BU628">
        <f t="shared" si="1769"/>
        <v>17</v>
      </c>
      <c r="BV628">
        <f t="shared" si="1770"/>
        <v>-2063</v>
      </c>
      <c r="BW628">
        <f t="shared" si="1771"/>
        <v>49</v>
      </c>
      <c r="BX628" t="str">
        <f t="shared" si="1772"/>
        <v>NEGATIF</v>
      </c>
      <c r="BY628">
        <f t="shared" si="1773"/>
        <v>-60.647148296492134</v>
      </c>
      <c r="BZ628">
        <f t="shared" si="1774"/>
        <v>119.35285170350787</v>
      </c>
      <c r="CA628">
        <f t="shared" si="1775"/>
        <v>39.405620292159874</v>
      </c>
      <c r="CB628" t="str">
        <f t="shared" si="1776"/>
        <v>POSITIF</v>
      </c>
      <c r="CC628">
        <f t="shared" si="1777"/>
        <v>39</v>
      </c>
      <c r="CD628">
        <f t="shared" si="1778"/>
        <v>24</v>
      </c>
      <c r="CE628">
        <f t="shared" si="1779"/>
        <v>20</v>
      </c>
      <c r="CG628">
        <f t="shared" si="1780"/>
        <v>4.1450484326139367</v>
      </c>
      <c r="CH628">
        <f t="shared" si="1781"/>
        <v>0.40902297171268787</v>
      </c>
      <c r="CI628">
        <f t="shared" si="1782"/>
        <v>0.40906122145555429</v>
      </c>
    </row>
    <row r="629" spans="1:87">
      <c r="A629">
        <f t="shared" ref="A629:E629" si="1840">A531</f>
        <v>7.0027777777777782</v>
      </c>
      <c r="B629">
        <f t="shared" si="1840"/>
        <v>111.315</v>
      </c>
      <c r="C629">
        <f t="shared" si="1840"/>
        <v>7</v>
      </c>
      <c r="D629">
        <f t="shared" si="1840"/>
        <v>2013</v>
      </c>
      <c r="E629">
        <f t="shared" si="1840"/>
        <v>12</v>
      </c>
      <c r="F629">
        <f t="shared" si="1784"/>
        <v>1</v>
      </c>
      <c r="G629">
        <f t="shared" ref="G629:M629" si="1841">G531</f>
        <v>0.12222152900771403</v>
      </c>
      <c r="H629">
        <f t="shared" si="1841"/>
        <v>8</v>
      </c>
      <c r="I629">
        <f t="shared" si="1841"/>
        <v>0</v>
      </c>
      <c r="J629">
        <f t="shared" si="1841"/>
        <v>8</v>
      </c>
      <c r="K629">
        <f t="shared" si="1841"/>
        <v>0</v>
      </c>
      <c r="L629">
        <f t="shared" si="1841"/>
        <v>20</v>
      </c>
      <c r="M629">
        <f t="shared" si="1841"/>
        <v>-13</v>
      </c>
      <c r="N629">
        <f t="shared" si="1789"/>
        <v>2456627.541666667</v>
      </c>
      <c r="O629">
        <f t="shared" si="1553"/>
        <v>7.9269203913977097E-4</v>
      </c>
      <c r="P629">
        <f t="shared" si="1713"/>
        <v>2456627.5424593589</v>
      </c>
      <c r="Q629">
        <f t="shared" si="1715"/>
        <v>0.13915242872988165</v>
      </c>
      <c r="R629">
        <f t="shared" si="1716"/>
        <v>239.81421954775078</v>
      </c>
      <c r="S629">
        <f t="shared" si="1717"/>
        <v>298.33282545405382</v>
      </c>
      <c r="T629">
        <f t="shared" si="1718"/>
        <v>4.1855477242087975</v>
      </c>
      <c r="U629">
        <f t="shared" si="1719"/>
        <v>5.2068900709507862</v>
      </c>
      <c r="V629">
        <f t="shared" si="1720"/>
        <v>215.90044319152923</v>
      </c>
      <c r="W629">
        <f t="shared" si="1721"/>
        <v>3.7681735902071596</v>
      </c>
      <c r="X629">
        <f t="shared" si="1722"/>
        <v>250.06044249343267</v>
      </c>
      <c r="Y629">
        <f t="shared" si="1723"/>
        <v>4.3643780505043388</v>
      </c>
      <c r="Z629">
        <f t="shared" si="1724"/>
        <v>326.88123946844644</v>
      </c>
      <c r="AA629">
        <f t="shared" si="1725"/>
        <v>5.7051538917244295</v>
      </c>
      <c r="AB629">
        <f t="shared" si="1726"/>
        <v>-20668.674252476863</v>
      </c>
      <c r="AC629">
        <f t="shared" si="1727"/>
        <v>92.297735162054721</v>
      </c>
      <c r="AD629">
        <f t="shared" si="1728"/>
        <v>-2360.2927668911511</v>
      </c>
      <c r="AE629">
        <f t="shared" si="1729"/>
        <v>-103.52418928652733</v>
      </c>
      <c r="AF629">
        <f t="shared" si="1730"/>
        <v>-98.647285282136664</v>
      </c>
      <c r="AG629">
        <f t="shared" si="1731"/>
        <v>3102.2853049729952</v>
      </c>
      <c r="AH629">
        <f t="shared" si="1732"/>
        <v>-20036.555453801626</v>
      </c>
      <c r="AI629">
        <f t="shared" si="1733"/>
        <v>-5.565709848278229</v>
      </c>
      <c r="AJ629">
        <f t="shared" si="1734"/>
        <v>234.24850969947255</v>
      </c>
      <c r="AK629">
        <f t="shared" si="1735"/>
        <v>4.0884077621456685</v>
      </c>
      <c r="AL629">
        <f t="shared" si="1736"/>
        <v>234</v>
      </c>
      <c r="AM629">
        <f t="shared" si="1737"/>
        <v>14</v>
      </c>
      <c r="AN629">
        <f t="shared" si="1738"/>
        <v>54</v>
      </c>
      <c r="AP629">
        <f t="shared" si="1739"/>
        <v>1.509794908377101</v>
      </c>
      <c r="AQ629">
        <f t="shared" si="1740"/>
        <v>2.6350892181026528E-2</v>
      </c>
      <c r="AR629" t="str">
        <f t="shared" si="1741"/>
        <v>POSITIF</v>
      </c>
      <c r="AS629">
        <f t="shared" si="1742"/>
        <v>1</v>
      </c>
      <c r="AT629">
        <f t="shared" si="1743"/>
        <v>30</v>
      </c>
      <c r="AU629">
        <f t="shared" si="1744"/>
        <v>35</v>
      </c>
      <c r="AV629">
        <f t="shared" si="1745"/>
        <v>0.98846747493969356</v>
      </c>
      <c r="AW629" s="4">
        <f t="shared" si="1746"/>
        <v>4.1186144789153896E-2</v>
      </c>
      <c r="AX629">
        <f t="shared" si="1747"/>
        <v>1.725201198657219E-2</v>
      </c>
      <c r="AY629">
        <f t="shared" si="1748"/>
        <v>0.26933809859660374</v>
      </c>
      <c r="AZ629" s="4">
        <f t="shared" si="1749"/>
        <v>1.1222420774858488E-2</v>
      </c>
      <c r="BA629">
        <f t="shared" si="1750"/>
        <v>369714.34976275102</v>
      </c>
      <c r="BB629" t="s">
        <v>191</v>
      </c>
      <c r="BC629">
        <f t="shared" si="1751"/>
        <v>1.6702755597993345E-2</v>
      </c>
      <c r="BD629">
        <f t="shared" si="1752"/>
        <v>215.90476192647017</v>
      </c>
      <c r="BE629">
        <f t="shared" si="1753"/>
        <v>23.437481548160882</v>
      </c>
      <c r="BF629">
        <f t="shared" si="1754"/>
        <v>-2.1915996517235113E-3</v>
      </c>
      <c r="BG629">
        <f t="shared" si="1755"/>
        <v>23.435289948509158</v>
      </c>
      <c r="BH629" s="19">
        <f t="shared" si="1756"/>
        <v>0.13915242872988165</v>
      </c>
      <c r="BI629">
        <f t="shared" si="1757"/>
        <v>5.6704525722501176</v>
      </c>
      <c r="BJ629">
        <f t="shared" si="1758"/>
        <v>13.091452572250118</v>
      </c>
      <c r="BK629">
        <f t="shared" si="1759"/>
        <v>318.87443396800933</v>
      </c>
      <c r="BL629">
        <f t="shared" si="1760"/>
        <v>5.5654087731750099</v>
      </c>
      <c r="BM629">
        <f t="shared" si="1761"/>
        <v>237.49735461574244</v>
      </c>
      <c r="BN629">
        <f t="shared" si="1762"/>
        <v>15.833156974382829</v>
      </c>
      <c r="BO629">
        <f t="shared" si="1763"/>
        <v>15</v>
      </c>
      <c r="BP629">
        <f t="shared" si="1764"/>
        <v>49</v>
      </c>
      <c r="BQ629">
        <f t="shared" si="1765"/>
        <v>59</v>
      </c>
      <c r="BR629">
        <f t="shared" si="1766"/>
        <v>-17.366396620341298</v>
      </c>
      <c r="BS629" t="str">
        <f t="shared" si="1767"/>
        <v>NEGATIF</v>
      </c>
      <c r="BT629">
        <f t="shared" si="1768"/>
        <v>-0.30310080023217129</v>
      </c>
      <c r="BU629">
        <f t="shared" si="1769"/>
        <v>17</v>
      </c>
      <c r="BV629">
        <f t="shared" si="1770"/>
        <v>-2062</v>
      </c>
      <c r="BW629">
        <f t="shared" si="1771"/>
        <v>0</v>
      </c>
      <c r="BX629" t="str">
        <f t="shared" si="1772"/>
        <v>NEGATIF</v>
      </c>
      <c r="BY629">
        <f t="shared" si="1773"/>
        <v>-58.551023712217074</v>
      </c>
      <c r="BZ629">
        <f t="shared" si="1774"/>
        <v>121.44897628778293</v>
      </c>
      <c r="CA629">
        <f t="shared" si="1775"/>
        <v>42.623628079501621</v>
      </c>
      <c r="CB629" t="str">
        <f t="shared" si="1776"/>
        <v>POSITIF</v>
      </c>
      <c r="CC629">
        <f t="shared" si="1777"/>
        <v>42</v>
      </c>
      <c r="CD629">
        <f t="shared" si="1778"/>
        <v>37</v>
      </c>
      <c r="CE629">
        <f t="shared" si="1779"/>
        <v>25</v>
      </c>
      <c r="CG629">
        <f t="shared" si="1780"/>
        <v>4.1451108028212582</v>
      </c>
      <c r="CH629">
        <f t="shared" si="1781"/>
        <v>0.40902297076101718</v>
      </c>
      <c r="CI629">
        <f t="shared" si="1782"/>
        <v>0.40906122139082535</v>
      </c>
    </row>
    <row r="630" spans="1:87">
      <c r="A630">
        <f t="shared" ref="A630:E630" si="1842">A532</f>
        <v>7.0027777777777782</v>
      </c>
      <c r="B630">
        <f t="shared" si="1842"/>
        <v>111.315</v>
      </c>
      <c r="C630">
        <f t="shared" si="1842"/>
        <v>7</v>
      </c>
      <c r="D630">
        <f t="shared" si="1842"/>
        <v>2013</v>
      </c>
      <c r="E630">
        <f t="shared" si="1842"/>
        <v>12</v>
      </c>
      <c r="F630">
        <f t="shared" si="1784"/>
        <v>1</v>
      </c>
      <c r="G630">
        <f t="shared" ref="G630:M630" si="1843">G532</f>
        <v>0.12222152900771403</v>
      </c>
      <c r="H630">
        <f t="shared" si="1843"/>
        <v>8</v>
      </c>
      <c r="I630">
        <f t="shared" si="1843"/>
        <v>15</v>
      </c>
      <c r="J630">
        <f t="shared" si="1843"/>
        <v>8.25</v>
      </c>
      <c r="K630">
        <f t="shared" si="1843"/>
        <v>0</v>
      </c>
      <c r="L630">
        <f t="shared" si="1843"/>
        <v>20</v>
      </c>
      <c r="M630">
        <f t="shared" si="1843"/>
        <v>-13</v>
      </c>
      <c r="N630">
        <f t="shared" si="1789"/>
        <v>2456627.5520833335</v>
      </c>
      <c r="O630">
        <f t="shared" ref="O630:O693" si="1844">O336</f>
        <v>7.9269203913977097E-4</v>
      </c>
      <c r="P630">
        <f t="shared" si="1713"/>
        <v>2456627.5528760254</v>
      </c>
      <c r="Q630">
        <f t="shared" si="1715"/>
        <v>0.1391527139226677</v>
      </c>
      <c r="R630">
        <f t="shared" si="1716"/>
        <v>239.81421954775078</v>
      </c>
      <c r="S630">
        <f t="shared" si="1717"/>
        <v>298.46891912330466</v>
      </c>
      <c r="T630">
        <f t="shared" si="1718"/>
        <v>4.1855477242087975</v>
      </c>
      <c r="U630">
        <f t="shared" si="1719"/>
        <v>5.2092653535703333</v>
      </c>
      <c r="V630">
        <f t="shared" si="1720"/>
        <v>215.89989158818361</v>
      </c>
      <c r="W630">
        <f t="shared" si="1721"/>
        <v>3.7681639629126136</v>
      </c>
      <c r="X630">
        <f t="shared" si="1722"/>
        <v>250.0707096530441</v>
      </c>
      <c r="Y630">
        <f t="shared" si="1723"/>
        <v>4.3645572462443862</v>
      </c>
      <c r="Z630">
        <f t="shared" si="1724"/>
        <v>326.89150613781112</v>
      </c>
      <c r="AA630">
        <f t="shared" si="1725"/>
        <v>5.7053330789080565</v>
      </c>
      <c r="AB630">
        <f t="shared" si="1726"/>
        <v>-20643.096181310655</v>
      </c>
      <c r="AC630">
        <f t="shared" si="1727"/>
        <v>93.158354751478569</v>
      </c>
      <c r="AD630">
        <f t="shared" si="1728"/>
        <v>-2355.3952788466568</v>
      </c>
      <c r="AE630">
        <f t="shared" si="1729"/>
        <v>-110.29389075676035</v>
      </c>
      <c r="AF630">
        <f t="shared" si="1730"/>
        <v>-98.41457838281778</v>
      </c>
      <c r="AG630">
        <f t="shared" si="1731"/>
        <v>3092.9497789650891</v>
      </c>
      <c r="AH630">
        <f t="shared" si="1732"/>
        <v>-20021.09179558032</v>
      </c>
      <c r="AI630">
        <f t="shared" si="1733"/>
        <v>-5.5614143876612001</v>
      </c>
      <c r="AJ630">
        <f t="shared" si="1734"/>
        <v>234.25280516008959</v>
      </c>
      <c r="AK630">
        <f t="shared" si="1735"/>
        <v>4.0884827320763257</v>
      </c>
      <c r="AL630">
        <f t="shared" si="1736"/>
        <v>234</v>
      </c>
      <c r="AM630">
        <f t="shared" si="1737"/>
        <v>15</v>
      </c>
      <c r="AN630">
        <f t="shared" si="1738"/>
        <v>10</v>
      </c>
      <c r="AP630">
        <f t="shared" si="1739"/>
        <v>1.5208116513599574</v>
      </c>
      <c r="AQ630">
        <f t="shared" si="1740"/>
        <v>2.6543170618923355E-2</v>
      </c>
      <c r="AR630" t="str">
        <f t="shared" si="1741"/>
        <v>POSITIF</v>
      </c>
      <c r="AS630">
        <f t="shared" si="1742"/>
        <v>1</v>
      </c>
      <c r="AT630">
        <f t="shared" si="1743"/>
        <v>31</v>
      </c>
      <c r="AU630">
        <f t="shared" si="1744"/>
        <v>14</v>
      </c>
      <c r="AV630">
        <f t="shared" si="1745"/>
        <v>0.98860470902091235</v>
      </c>
      <c r="AW630" s="4">
        <f t="shared" si="1746"/>
        <v>4.119186287587135E-2</v>
      </c>
      <c r="AX630">
        <f t="shared" si="1747"/>
        <v>1.7254407173135408E-2</v>
      </c>
      <c r="AY630">
        <f t="shared" si="1748"/>
        <v>0.2693754887706194</v>
      </c>
      <c r="AZ630" s="4">
        <f t="shared" si="1749"/>
        <v>1.1223978698775809E-2</v>
      </c>
      <c r="BA630">
        <f t="shared" si="1750"/>
        <v>369663.03261394525</v>
      </c>
      <c r="BB630" t="s">
        <v>191</v>
      </c>
      <c r="BC630">
        <f t="shared" si="1751"/>
        <v>1.670275558601525E-2</v>
      </c>
      <c r="BD630">
        <f t="shared" si="1752"/>
        <v>215.90421032476158</v>
      </c>
      <c r="BE630">
        <f t="shared" si="1753"/>
        <v>23.437481544452186</v>
      </c>
      <c r="BF630">
        <f t="shared" si="1754"/>
        <v>-2.1916504539396028E-3</v>
      </c>
      <c r="BG630">
        <f t="shared" si="1755"/>
        <v>23.435289893998245</v>
      </c>
      <c r="BH630" s="19">
        <f t="shared" si="1756"/>
        <v>0.1391527139226677</v>
      </c>
      <c r="BI630">
        <f t="shared" si="1757"/>
        <v>5.9211370497476308</v>
      </c>
      <c r="BJ630">
        <f t="shared" si="1758"/>
        <v>13.342137049747631</v>
      </c>
      <c r="BK630">
        <f t="shared" si="1759"/>
        <v>322.63085935778525</v>
      </c>
      <c r="BL630">
        <f t="shared" si="1760"/>
        <v>5.630970764332111</v>
      </c>
      <c r="BM630">
        <f t="shared" si="1761"/>
        <v>237.50119638842921</v>
      </c>
      <c r="BN630">
        <f t="shared" si="1762"/>
        <v>15.833413092561948</v>
      </c>
      <c r="BO630">
        <f t="shared" si="1763"/>
        <v>15</v>
      </c>
      <c r="BP630">
        <f t="shared" si="1764"/>
        <v>50</v>
      </c>
      <c r="BQ630">
        <f t="shared" si="1765"/>
        <v>0</v>
      </c>
      <c r="BR630">
        <f t="shared" si="1766"/>
        <v>-17.356756665006984</v>
      </c>
      <c r="BS630" t="str">
        <f t="shared" si="1767"/>
        <v>NEGATIF</v>
      </c>
      <c r="BT630">
        <f t="shared" si="1768"/>
        <v>-0.30293255127184232</v>
      </c>
      <c r="BU630">
        <f t="shared" si="1769"/>
        <v>17</v>
      </c>
      <c r="BV630">
        <f t="shared" si="1770"/>
        <v>-2062</v>
      </c>
      <c r="BW630">
        <f t="shared" si="1771"/>
        <v>35</v>
      </c>
      <c r="BX630" t="str">
        <f t="shared" si="1772"/>
        <v>NEGATIF</v>
      </c>
      <c r="BY630">
        <f t="shared" si="1773"/>
        <v>-56.148047550659214</v>
      </c>
      <c r="BZ630">
        <f t="shared" si="1774"/>
        <v>123.85195244934079</v>
      </c>
      <c r="CA630">
        <f t="shared" si="1775"/>
        <v>45.768282880376248</v>
      </c>
      <c r="CB630" t="str">
        <f t="shared" si="1776"/>
        <v>POSITIF</v>
      </c>
      <c r="CC630">
        <f t="shared" si="1777"/>
        <v>45</v>
      </c>
      <c r="CD630">
        <f t="shared" si="1778"/>
        <v>46</v>
      </c>
      <c r="CE630">
        <f t="shared" si="1779"/>
        <v>5</v>
      </c>
      <c r="CG630">
        <f t="shared" si="1780"/>
        <v>4.1451778544037552</v>
      </c>
      <c r="CH630">
        <f t="shared" si="1781"/>
        <v>0.40902296980962227</v>
      </c>
      <c r="CI630">
        <f t="shared" si="1782"/>
        <v>0.4090612213260964</v>
      </c>
    </row>
    <row r="631" spans="1:87">
      <c r="A631">
        <f t="shared" ref="A631:E631" si="1845">A533</f>
        <v>7.0027777777777782</v>
      </c>
      <c r="B631">
        <f t="shared" si="1845"/>
        <v>111.315</v>
      </c>
      <c r="C631">
        <f t="shared" si="1845"/>
        <v>7</v>
      </c>
      <c r="D631">
        <f t="shared" si="1845"/>
        <v>2013</v>
      </c>
      <c r="E631">
        <f t="shared" si="1845"/>
        <v>12</v>
      </c>
      <c r="F631">
        <f t="shared" si="1784"/>
        <v>1</v>
      </c>
      <c r="G631">
        <f t="shared" ref="G631:M631" si="1846">G533</f>
        <v>0.12222152900771403</v>
      </c>
      <c r="H631">
        <f t="shared" si="1846"/>
        <v>8</v>
      </c>
      <c r="I631">
        <f t="shared" si="1846"/>
        <v>30</v>
      </c>
      <c r="J631">
        <f t="shared" si="1846"/>
        <v>8.5</v>
      </c>
      <c r="K631">
        <f t="shared" si="1846"/>
        <v>0</v>
      </c>
      <c r="L631">
        <f t="shared" si="1846"/>
        <v>20</v>
      </c>
      <c r="M631">
        <f t="shared" si="1846"/>
        <v>-13</v>
      </c>
      <c r="N631">
        <f t="shared" si="1789"/>
        <v>2456627.5625</v>
      </c>
      <c r="O631">
        <f t="shared" si="1844"/>
        <v>7.9269203913977097E-4</v>
      </c>
      <c r="P631">
        <f t="shared" si="1713"/>
        <v>2456627.5632926919</v>
      </c>
      <c r="Q631">
        <f t="shared" si="1715"/>
        <v>0.13915299911545378</v>
      </c>
      <c r="R631">
        <f t="shared" si="1716"/>
        <v>239.81421954775078</v>
      </c>
      <c r="S631">
        <f t="shared" si="1717"/>
        <v>298.6050127925555</v>
      </c>
      <c r="T631">
        <f t="shared" si="1718"/>
        <v>4.1855477242087975</v>
      </c>
      <c r="U631">
        <f t="shared" si="1719"/>
        <v>5.2116406361898813</v>
      </c>
      <c r="V631">
        <f t="shared" si="1720"/>
        <v>215.89933998483798</v>
      </c>
      <c r="W631">
        <f t="shared" si="1721"/>
        <v>3.7681543356180671</v>
      </c>
      <c r="X631">
        <f t="shared" si="1722"/>
        <v>250.08097681265644</v>
      </c>
      <c r="Y631">
        <f t="shared" si="1723"/>
        <v>4.3647364419844497</v>
      </c>
      <c r="Z631">
        <f t="shared" si="1724"/>
        <v>326.90177280717671</v>
      </c>
      <c r="AA631">
        <f t="shared" si="1725"/>
        <v>5.7055122660916995</v>
      </c>
      <c r="AB631">
        <f t="shared" si="1726"/>
        <v>-20617.405822198634</v>
      </c>
      <c r="AC631">
        <f t="shared" si="1727"/>
        <v>94.009154179662744</v>
      </c>
      <c r="AD631">
        <f t="shared" si="1728"/>
        <v>-2349.5046538104707</v>
      </c>
      <c r="AE631">
        <f t="shared" si="1729"/>
        <v>-117.05196685731485</v>
      </c>
      <c r="AF631">
        <f t="shared" si="1730"/>
        <v>-98.187272667351635</v>
      </c>
      <c r="AG631">
        <f t="shared" si="1731"/>
        <v>3083.5904671695957</v>
      </c>
      <c r="AH631">
        <f t="shared" si="1732"/>
        <v>-20004.550094184509</v>
      </c>
      <c r="AI631">
        <f t="shared" si="1733"/>
        <v>-5.5568194706068086</v>
      </c>
      <c r="AJ631">
        <f t="shared" si="1734"/>
        <v>234.25740007714398</v>
      </c>
      <c r="AK631">
        <f t="shared" si="1735"/>
        <v>4.0885629285077814</v>
      </c>
      <c r="AL631">
        <f t="shared" si="1736"/>
        <v>234</v>
      </c>
      <c r="AM631">
        <f t="shared" si="1737"/>
        <v>15</v>
      </c>
      <c r="AN631">
        <f t="shared" si="1738"/>
        <v>26</v>
      </c>
      <c r="AP631">
        <f t="shared" si="1739"/>
        <v>1.5167747113870824</v>
      </c>
      <c r="AQ631">
        <f t="shared" si="1740"/>
        <v>2.6472712724691316E-2</v>
      </c>
      <c r="AR631" t="str">
        <f t="shared" si="1741"/>
        <v>POSITIF</v>
      </c>
      <c r="AS631">
        <f t="shared" si="1742"/>
        <v>1</v>
      </c>
      <c r="AT631">
        <f t="shared" si="1743"/>
        <v>31</v>
      </c>
      <c r="AU631">
        <f t="shared" si="1744"/>
        <v>0</v>
      </c>
      <c r="AV631">
        <f t="shared" si="1745"/>
        <v>0.9887417829449674</v>
      </c>
      <c r="AW631" s="4">
        <f t="shared" si="1746"/>
        <v>4.1197574289373644E-2</v>
      </c>
      <c r="AX631">
        <f t="shared" si="1747"/>
        <v>1.7256799564428799E-2</v>
      </c>
      <c r="AY631">
        <f t="shared" si="1748"/>
        <v>0.26941283530751409</v>
      </c>
      <c r="AZ631" s="4">
        <f t="shared" si="1749"/>
        <v>1.1225534804479754E-2</v>
      </c>
      <c r="BA631">
        <f t="shared" si="1750"/>
        <v>369611.78957519674</v>
      </c>
      <c r="BB631" t="s">
        <v>191</v>
      </c>
      <c r="BC631">
        <f t="shared" si="1751"/>
        <v>1.6702755574037151E-2</v>
      </c>
      <c r="BD631">
        <f t="shared" si="1752"/>
        <v>215.90365872305293</v>
      </c>
      <c r="BE631">
        <f t="shared" si="1753"/>
        <v>23.437481540743491</v>
      </c>
      <c r="BF631">
        <f t="shared" si="1754"/>
        <v>-2.1917012403525377E-3</v>
      </c>
      <c r="BG631">
        <f t="shared" si="1755"/>
        <v>23.435289839503138</v>
      </c>
      <c r="BH631" s="19">
        <f t="shared" si="1756"/>
        <v>0.13915299911545378</v>
      </c>
      <c r="BI631">
        <f t="shared" si="1757"/>
        <v>6.171821527245144</v>
      </c>
      <c r="BJ631">
        <f t="shared" si="1758"/>
        <v>13.592821527245144</v>
      </c>
      <c r="BK631">
        <f t="shared" si="1759"/>
        <v>326.38701689862967</v>
      </c>
      <c r="BL631">
        <f t="shared" si="1760"/>
        <v>5.6965280806434588</v>
      </c>
      <c r="BM631">
        <f t="shared" si="1761"/>
        <v>237.50530601004749</v>
      </c>
      <c r="BN631">
        <f t="shared" si="1762"/>
        <v>15.8336870673365</v>
      </c>
      <c r="BO631">
        <f t="shared" si="1763"/>
        <v>15</v>
      </c>
      <c r="BP631">
        <f t="shared" si="1764"/>
        <v>50</v>
      </c>
      <c r="BQ631">
        <f t="shared" si="1765"/>
        <v>1</v>
      </c>
      <c r="BR631">
        <f t="shared" si="1766"/>
        <v>-17.361790244406397</v>
      </c>
      <c r="BS631" t="str">
        <f t="shared" si="1767"/>
        <v>NEGATIF</v>
      </c>
      <c r="BT631">
        <f t="shared" si="1768"/>
        <v>-0.30302040380552264</v>
      </c>
      <c r="BU631">
        <f t="shared" si="1769"/>
        <v>17</v>
      </c>
      <c r="BV631">
        <f t="shared" si="1770"/>
        <v>-2062</v>
      </c>
      <c r="BW631">
        <f t="shared" si="1771"/>
        <v>17</v>
      </c>
      <c r="BX631" t="str">
        <f t="shared" si="1772"/>
        <v>NEGATIF</v>
      </c>
      <c r="BY631">
        <f t="shared" si="1773"/>
        <v>-53.351743608921318</v>
      </c>
      <c r="BZ631">
        <f t="shared" si="1774"/>
        <v>126.64825639107869</v>
      </c>
      <c r="CA631">
        <f t="shared" si="1775"/>
        <v>48.811156075018388</v>
      </c>
      <c r="CB631" t="str">
        <f t="shared" si="1776"/>
        <v>POSITIF</v>
      </c>
      <c r="CC631">
        <f t="shared" si="1777"/>
        <v>48</v>
      </c>
      <c r="CD631">
        <f t="shared" si="1778"/>
        <v>48</v>
      </c>
      <c r="CE631">
        <f t="shared" si="1779"/>
        <v>40</v>
      </c>
      <c r="CG631">
        <f t="shared" si="1780"/>
        <v>4.1452495808320053</v>
      </c>
      <c r="CH631">
        <f t="shared" si="1781"/>
        <v>0.40902296885850326</v>
      </c>
      <c r="CI631">
        <f t="shared" si="1782"/>
        <v>0.40906122126136746</v>
      </c>
    </row>
    <row r="632" spans="1:87">
      <c r="A632">
        <f t="shared" ref="A632:E632" si="1847">A534</f>
        <v>7.0027777777777782</v>
      </c>
      <c r="B632">
        <f t="shared" si="1847"/>
        <v>111.315</v>
      </c>
      <c r="C632">
        <f t="shared" si="1847"/>
        <v>7</v>
      </c>
      <c r="D632">
        <f t="shared" si="1847"/>
        <v>2013</v>
      </c>
      <c r="E632">
        <f t="shared" si="1847"/>
        <v>12</v>
      </c>
      <c r="F632">
        <f t="shared" si="1784"/>
        <v>1</v>
      </c>
      <c r="G632">
        <f t="shared" ref="G632:M632" si="1848">G534</f>
        <v>0.12222152900771403</v>
      </c>
      <c r="H632">
        <f t="shared" si="1848"/>
        <v>8</v>
      </c>
      <c r="I632">
        <f t="shared" si="1848"/>
        <v>45</v>
      </c>
      <c r="J632">
        <f t="shared" si="1848"/>
        <v>8.75</v>
      </c>
      <c r="K632">
        <f t="shared" si="1848"/>
        <v>0</v>
      </c>
      <c r="L632">
        <f t="shared" si="1848"/>
        <v>20</v>
      </c>
      <c r="M632">
        <f t="shared" si="1848"/>
        <v>-13</v>
      </c>
      <c r="N632">
        <f t="shared" si="1789"/>
        <v>2456627.572916667</v>
      </c>
      <c r="O632">
        <f t="shared" si="1844"/>
        <v>7.9269203913977097E-4</v>
      </c>
      <c r="P632">
        <f t="shared" si="1713"/>
        <v>2456627.5737093589</v>
      </c>
      <c r="Q632">
        <f t="shared" si="1715"/>
        <v>0.13915328430825261</v>
      </c>
      <c r="R632">
        <f t="shared" si="1716"/>
        <v>239.81421954775078</v>
      </c>
      <c r="S632">
        <f t="shared" si="1717"/>
        <v>298.74110646790359</v>
      </c>
      <c r="T632">
        <f t="shared" si="1718"/>
        <v>4.1855477242087975</v>
      </c>
      <c r="U632">
        <f t="shared" si="1719"/>
        <v>5.2140159189158455</v>
      </c>
      <c r="V632">
        <f t="shared" si="1720"/>
        <v>215.89878838146768</v>
      </c>
      <c r="W632">
        <f t="shared" si="1721"/>
        <v>3.7681447083230903</v>
      </c>
      <c r="X632">
        <f t="shared" si="1722"/>
        <v>250.09124397272717</v>
      </c>
      <c r="Y632">
        <f t="shared" si="1723"/>
        <v>4.3649156377325129</v>
      </c>
      <c r="Z632">
        <f t="shared" si="1724"/>
        <v>326.9120394770016</v>
      </c>
      <c r="AA632">
        <f t="shared" si="1725"/>
        <v>5.7056914532833591</v>
      </c>
      <c r="AB632">
        <f t="shared" si="1726"/>
        <v>-20591.603318926413</v>
      </c>
      <c r="AC632">
        <f t="shared" si="1727"/>
        <v>94.850043797985151</v>
      </c>
      <c r="AD632">
        <f t="shared" si="1728"/>
        <v>-2342.6233751971531</v>
      </c>
      <c r="AE632">
        <f t="shared" si="1729"/>
        <v>-123.79770556371027</v>
      </c>
      <c r="AF632">
        <f t="shared" si="1730"/>
        <v>-97.965374197920539</v>
      </c>
      <c r="AG632">
        <f t="shared" si="1731"/>
        <v>3074.2074396157877</v>
      </c>
      <c r="AH632">
        <f t="shared" si="1732"/>
        <v>-19986.932290471421</v>
      </c>
      <c r="AI632">
        <f t="shared" si="1733"/>
        <v>-5.5519256362420615</v>
      </c>
      <c r="AJ632">
        <f t="shared" si="1734"/>
        <v>234.26229391150872</v>
      </c>
      <c r="AK632">
        <f t="shared" si="1735"/>
        <v>4.0886483420304929</v>
      </c>
      <c r="AL632">
        <f t="shared" si="1736"/>
        <v>234</v>
      </c>
      <c r="AM632">
        <f t="shared" si="1737"/>
        <v>15</v>
      </c>
      <c r="AN632">
        <f t="shared" si="1738"/>
        <v>44</v>
      </c>
      <c r="AP632">
        <f t="shared" si="1739"/>
        <v>1.52325067641193</v>
      </c>
      <c r="AQ632">
        <f t="shared" si="1740"/>
        <v>2.6585739636618904E-2</v>
      </c>
      <c r="AR632" t="str">
        <f t="shared" si="1741"/>
        <v>POSITIF</v>
      </c>
      <c r="AS632">
        <f t="shared" si="1742"/>
        <v>1</v>
      </c>
      <c r="AT632">
        <f t="shared" si="1743"/>
        <v>31</v>
      </c>
      <c r="AU632">
        <f t="shared" si="1744"/>
        <v>23</v>
      </c>
      <c r="AV632">
        <f t="shared" si="1745"/>
        <v>0.98887869572339981</v>
      </c>
      <c r="AW632" s="4">
        <f t="shared" si="1746"/>
        <v>4.1203278988474992E-2</v>
      </c>
      <c r="AX632">
        <f t="shared" si="1747"/>
        <v>1.7259189143200498E-2</v>
      </c>
      <c r="AY632">
        <f t="shared" si="1748"/>
        <v>0.26945013793798139</v>
      </c>
      <c r="AZ632" s="4">
        <f t="shared" si="1749"/>
        <v>1.1227089080749224E-2</v>
      </c>
      <c r="BA632">
        <f t="shared" si="1750"/>
        <v>369560.62096015422</v>
      </c>
      <c r="BB632" t="s">
        <v>191</v>
      </c>
      <c r="BC632">
        <f t="shared" si="1751"/>
        <v>1.6702755562059055E-2</v>
      </c>
      <c r="BD632">
        <f t="shared" si="1752"/>
        <v>215.90310712131961</v>
      </c>
      <c r="BE632">
        <f t="shared" si="1753"/>
        <v>23.437481537034795</v>
      </c>
      <c r="BF632">
        <f t="shared" si="1754"/>
        <v>-2.1917520109599065E-3</v>
      </c>
      <c r="BG632">
        <f t="shared" si="1755"/>
        <v>23.435289785023837</v>
      </c>
      <c r="BH632" s="19">
        <f t="shared" si="1756"/>
        <v>0.13915328430825261</v>
      </c>
      <c r="BI632">
        <f t="shared" si="1757"/>
        <v>6.4225060159495717</v>
      </c>
      <c r="BJ632">
        <f t="shared" si="1758"/>
        <v>13.843506015949572</v>
      </c>
      <c r="BK632">
        <f t="shared" si="1759"/>
        <v>330.14290723659809</v>
      </c>
      <c r="BL632">
        <f t="shared" si="1760"/>
        <v>5.7620807333848507</v>
      </c>
      <c r="BM632">
        <f t="shared" si="1761"/>
        <v>237.50968300264549</v>
      </c>
      <c r="BN632">
        <f t="shared" si="1762"/>
        <v>15.833978866843033</v>
      </c>
      <c r="BO632">
        <f t="shared" si="1763"/>
        <v>15</v>
      </c>
      <c r="BP632">
        <f t="shared" si="1764"/>
        <v>50</v>
      </c>
      <c r="BQ632">
        <f t="shared" si="1765"/>
        <v>2</v>
      </c>
      <c r="BR632">
        <f t="shared" si="1766"/>
        <v>-17.356699696707469</v>
      </c>
      <c r="BS632" t="str">
        <f t="shared" si="1767"/>
        <v>NEGATIF</v>
      </c>
      <c r="BT632">
        <f t="shared" si="1768"/>
        <v>-0.30293155698744656</v>
      </c>
      <c r="BU632">
        <f t="shared" si="1769"/>
        <v>17</v>
      </c>
      <c r="BV632">
        <f t="shared" si="1770"/>
        <v>-2062</v>
      </c>
      <c r="BW632">
        <f t="shared" si="1771"/>
        <v>35</v>
      </c>
      <c r="BX632" t="str">
        <f t="shared" si="1772"/>
        <v>NEGATIF</v>
      </c>
      <c r="BY632">
        <f t="shared" si="1773"/>
        <v>-50.120495226286238</v>
      </c>
      <c r="BZ632">
        <f t="shared" si="1774"/>
        <v>129.87950477371376</v>
      </c>
      <c r="CA632">
        <f t="shared" si="1775"/>
        <v>51.742343292578887</v>
      </c>
      <c r="CB632" t="str">
        <f t="shared" si="1776"/>
        <v>POSITIF</v>
      </c>
      <c r="CC632">
        <f t="shared" si="1777"/>
        <v>51</v>
      </c>
      <c r="CD632">
        <f t="shared" si="1778"/>
        <v>44</v>
      </c>
      <c r="CE632">
        <f t="shared" si="1779"/>
        <v>32</v>
      </c>
      <c r="CG632">
        <f t="shared" si="1780"/>
        <v>4.1453259737641757</v>
      </c>
      <c r="CH632">
        <f t="shared" si="1781"/>
        <v>0.40902296790766007</v>
      </c>
      <c r="CI632">
        <f t="shared" si="1782"/>
        <v>0.40906122119663846</v>
      </c>
    </row>
    <row r="633" spans="1:87">
      <c r="A633">
        <f t="shared" ref="A633:E633" si="1849">A535</f>
        <v>7.0027777777777782</v>
      </c>
      <c r="B633">
        <f t="shared" si="1849"/>
        <v>111.315</v>
      </c>
      <c r="C633">
        <f t="shared" si="1849"/>
        <v>7</v>
      </c>
      <c r="D633">
        <f t="shared" si="1849"/>
        <v>2013</v>
      </c>
      <c r="E633">
        <f t="shared" si="1849"/>
        <v>12</v>
      </c>
      <c r="F633">
        <f t="shared" si="1784"/>
        <v>1</v>
      </c>
      <c r="G633">
        <f t="shared" ref="G633:M633" si="1850">G535</f>
        <v>0.12222152900771403</v>
      </c>
      <c r="H633">
        <f t="shared" si="1850"/>
        <v>9</v>
      </c>
      <c r="I633">
        <f t="shared" si="1850"/>
        <v>0</v>
      </c>
      <c r="J633">
        <f t="shared" si="1850"/>
        <v>9</v>
      </c>
      <c r="K633">
        <f t="shared" si="1850"/>
        <v>0</v>
      </c>
      <c r="L633">
        <f t="shared" si="1850"/>
        <v>20</v>
      </c>
      <c r="M633">
        <f t="shared" si="1850"/>
        <v>-13</v>
      </c>
      <c r="N633">
        <f t="shared" si="1789"/>
        <v>2456627.5833333335</v>
      </c>
      <c r="O633">
        <f t="shared" si="1844"/>
        <v>7.9269203913977097E-4</v>
      </c>
      <c r="P633">
        <f t="shared" si="1713"/>
        <v>2456627.5841260254</v>
      </c>
      <c r="Q633">
        <f t="shared" si="1715"/>
        <v>0.13915356950103869</v>
      </c>
      <c r="R633">
        <f t="shared" si="1716"/>
        <v>239.81421954775078</v>
      </c>
      <c r="S633">
        <f t="shared" si="1717"/>
        <v>298.87720013716898</v>
      </c>
      <c r="T633">
        <f t="shared" si="1718"/>
        <v>4.1855477242087975</v>
      </c>
      <c r="U633">
        <f t="shared" si="1719"/>
        <v>5.2163912015356466</v>
      </c>
      <c r="V633">
        <f t="shared" si="1720"/>
        <v>215.898236778122</v>
      </c>
      <c r="W633">
        <f t="shared" si="1721"/>
        <v>3.768135081028543</v>
      </c>
      <c r="X633">
        <f t="shared" si="1722"/>
        <v>250.10151113233951</v>
      </c>
      <c r="Y633">
        <f t="shared" si="1723"/>
        <v>4.3650948334725763</v>
      </c>
      <c r="Z633">
        <f t="shared" si="1724"/>
        <v>326.92230614636719</v>
      </c>
      <c r="AA633">
        <f t="shared" si="1725"/>
        <v>5.705870640467003</v>
      </c>
      <c r="AB633">
        <f t="shared" si="1726"/>
        <v>-20565.688819380019</v>
      </c>
      <c r="AC633">
        <f t="shared" si="1727"/>
        <v>95.680934890126196</v>
      </c>
      <c r="AD633">
        <f t="shared" si="1728"/>
        <v>-2334.754345067176</v>
      </c>
      <c r="AE633">
        <f t="shared" si="1729"/>
        <v>-130.53039524742141</v>
      </c>
      <c r="AF633">
        <f t="shared" si="1730"/>
        <v>-97.748888925241573</v>
      </c>
      <c r="AG633">
        <f t="shared" si="1731"/>
        <v>3064.8007677746691</v>
      </c>
      <c r="AH633">
        <f t="shared" si="1732"/>
        <v>-19968.240745955063</v>
      </c>
      <c r="AI633">
        <f t="shared" si="1733"/>
        <v>-5.5467335405430731</v>
      </c>
      <c r="AJ633">
        <f t="shared" si="1734"/>
        <v>234.26748600720771</v>
      </c>
      <c r="AK633">
        <f t="shared" si="1735"/>
        <v>4.0887389611955189</v>
      </c>
      <c r="AL633">
        <f t="shared" si="1736"/>
        <v>234</v>
      </c>
      <c r="AM633">
        <f t="shared" si="1737"/>
        <v>16</v>
      </c>
      <c r="AN633">
        <f t="shared" si="1738"/>
        <v>2</v>
      </c>
      <c r="AP633">
        <f t="shared" si="1739"/>
        <v>1.5234578832475794</v>
      </c>
      <c r="AQ633">
        <f t="shared" si="1740"/>
        <v>2.6589356078133623E-2</v>
      </c>
      <c r="AR633" t="str">
        <f t="shared" si="1741"/>
        <v>POSITIF</v>
      </c>
      <c r="AS633">
        <f t="shared" si="1742"/>
        <v>1</v>
      </c>
      <c r="AT633">
        <f t="shared" si="1743"/>
        <v>31</v>
      </c>
      <c r="AU633">
        <f t="shared" si="1744"/>
        <v>24</v>
      </c>
      <c r="AV633">
        <f t="shared" si="1745"/>
        <v>0.9890154463497961</v>
      </c>
      <c r="AW633" s="4">
        <f t="shared" si="1746"/>
        <v>4.1208976931241502E-2</v>
      </c>
      <c r="AX633">
        <f t="shared" si="1747"/>
        <v>1.7261575891885275E-2</v>
      </c>
      <c r="AY633">
        <f t="shared" si="1748"/>
        <v>0.26948739638782354</v>
      </c>
      <c r="AZ633" s="4">
        <f t="shared" si="1749"/>
        <v>1.1228641516159314E-2</v>
      </c>
      <c r="BA633">
        <f t="shared" si="1750"/>
        <v>369509.52708886773</v>
      </c>
      <c r="BB633" t="s">
        <v>191</v>
      </c>
      <c r="BC633">
        <f t="shared" si="1751"/>
        <v>1.6702755550080956E-2</v>
      </c>
      <c r="BD633">
        <f t="shared" si="1752"/>
        <v>215.90255551961096</v>
      </c>
      <c r="BE633">
        <f t="shared" si="1753"/>
        <v>23.4374815333261</v>
      </c>
      <c r="BF633">
        <f t="shared" si="1754"/>
        <v>-2.191802765752507E-3</v>
      </c>
      <c r="BG633">
        <f t="shared" si="1755"/>
        <v>23.435289730560346</v>
      </c>
      <c r="BH633" s="19">
        <f t="shared" si="1756"/>
        <v>0.13915356950103869</v>
      </c>
      <c r="BI633">
        <f t="shared" si="1757"/>
        <v>6.6731904934470849</v>
      </c>
      <c r="BJ633">
        <f t="shared" si="1758"/>
        <v>14.094190493447085</v>
      </c>
      <c r="BK633">
        <f t="shared" si="1759"/>
        <v>333.89853061767974</v>
      </c>
      <c r="BL633">
        <f t="shared" si="1760"/>
        <v>5.827628726849607</v>
      </c>
      <c r="BM633">
        <f t="shared" si="1761"/>
        <v>237.51432678402657</v>
      </c>
      <c r="BN633">
        <f t="shared" si="1762"/>
        <v>15.834288452268437</v>
      </c>
      <c r="BO633">
        <f t="shared" si="1763"/>
        <v>15</v>
      </c>
      <c r="BP633">
        <f t="shared" si="1764"/>
        <v>50</v>
      </c>
      <c r="BQ633">
        <f t="shared" si="1765"/>
        <v>3</v>
      </c>
      <c r="BR633">
        <f t="shared" si="1766"/>
        <v>-17.357761787194686</v>
      </c>
      <c r="BS633" t="str">
        <f t="shared" si="1767"/>
        <v>NEGATIF</v>
      </c>
      <c r="BT633">
        <f t="shared" si="1768"/>
        <v>-0.30295009396340261</v>
      </c>
      <c r="BU633">
        <f t="shared" si="1769"/>
        <v>17</v>
      </c>
      <c r="BV633">
        <f t="shared" si="1770"/>
        <v>-2062</v>
      </c>
      <c r="BW633">
        <f t="shared" si="1771"/>
        <v>32</v>
      </c>
      <c r="BX633" t="str">
        <f t="shared" si="1772"/>
        <v>NEGATIF</v>
      </c>
      <c r="BY633">
        <f t="shared" si="1773"/>
        <v>-46.348589258979111</v>
      </c>
      <c r="BZ633">
        <f t="shared" si="1774"/>
        <v>133.6514107410209</v>
      </c>
      <c r="CA633">
        <f t="shared" si="1775"/>
        <v>54.523602243177017</v>
      </c>
      <c r="CB633" t="str">
        <f t="shared" si="1776"/>
        <v>POSITIF</v>
      </c>
      <c r="CC633">
        <f t="shared" si="1777"/>
        <v>54</v>
      </c>
      <c r="CD633">
        <f t="shared" si="1778"/>
        <v>31</v>
      </c>
      <c r="CE633">
        <f t="shared" si="1779"/>
        <v>24</v>
      </c>
      <c r="CG633">
        <f t="shared" si="1780"/>
        <v>4.1454070230390183</v>
      </c>
      <c r="CH633">
        <f t="shared" si="1781"/>
        <v>0.40902296695709278</v>
      </c>
      <c r="CI633">
        <f t="shared" si="1782"/>
        <v>0.40906122113190951</v>
      </c>
    </row>
    <row r="634" spans="1:87">
      <c r="A634">
        <f t="shared" ref="A634:E634" si="1851">A536</f>
        <v>7.0027777777777782</v>
      </c>
      <c r="B634">
        <f t="shared" si="1851"/>
        <v>111.315</v>
      </c>
      <c r="C634">
        <f t="shared" si="1851"/>
        <v>7</v>
      </c>
      <c r="D634">
        <f t="shared" si="1851"/>
        <v>2013</v>
      </c>
      <c r="E634">
        <f t="shared" si="1851"/>
        <v>12</v>
      </c>
      <c r="F634">
        <f t="shared" si="1784"/>
        <v>1</v>
      </c>
      <c r="G634">
        <f t="shared" ref="G634:M634" si="1852">G536</f>
        <v>0.12222152900771403</v>
      </c>
      <c r="H634">
        <f t="shared" si="1852"/>
        <v>9</v>
      </c>
      <c r="I634">
        <f t="shared" si="1852"/>
        <v>15</v>
      </c>
      <c r="J634">
        <f t="shared" si="1852"/>
        <v>9.25</v>
      </c>
      <c r="K634">
        <f t="shared" si="1852"/>
        <v>0</v>
      </c>
      <c r="L634">
        <f t="shared" si="1852"/>
        <v>20</v>
      </c>
      <c r="M634">
        <f t="shared" si="1852"/>
        <v>-13</v>
      </c>
      <c r="N634">
        <f t="shared" si="1789"/>
        <v>2456627.59375</v>
      </c>
      <c r="O634">
        <f t="shared" si="1844"/>
        <v>7.9269203913977097E-4</v>
      </c>
      <c r="P634">
        <f t="shared" si="1713"/>
        <v>2456627.5945426919</v>
      </c>
      <c r="Q634">
        <f t="shared" si="1715"/>
        <v>0.13915385469382477</v>
      </c>
      <c r="R634">
        <f t="shared" si="1716"/>
        <v>239.81421954775078</v>
      </c>
      <c r="S634">
        <f t="shared" si="1717"/>
        <v>299.01329380641982</v>
      </c>
      <c r="T634">
        <f t="shared" si="1718"/>
        <v>4.1855477242087975</v>
      </c>
      <c r="U634">
        <f t="shared" si="1719"/>
        <v>5.2187664841551937</v>
      </c>
      <c r="V634">
        <f t="shared" si="1720"/>
        <v>215.89768517477637</v>
      </c>
      <c r="W634">
        <f t="shared" si="1721"/>
        <v>3.768125453733997</v>
      </c>
      <c r="X634">
        <f t="shared" si="1722"/>
        <v>250.11177829195185</v>
      </c>
      <c r="Y634">
        <f t="shared" si="1723"/>
        <v>4.3652740292126389</v>
      </c>
      <c r="Z634">
        <f t="shared" si="1724"/>
        <v>326.93257281573278</v>
      </c>
      <c r="AA634">
        <f t="shared" si="1725"/>
        <v>5.7060498276506459</v>
      </c>
      <c r="AB634">
        <f t="shared" si="1726"/>
        <v>-20539.662468620205</v>
      </c>
      <c r="AC634">
        <f t="shared" si="1727"/>
        <v>96.501739906595034</v>
      </c>
      <c r="AD634">
        <f t="shared" si="1728"/>
        <v>-2325.9008810604259</v>
      </c>
      <c r="AE634">
        <f t="shared" si="1729"/>
        <v>-137.24932656095481</v>
      </c>
      <c r="AF634">
        <f t="shared" si="1730"/>
        <v>-97.537822628861903</v>
      </c>
      <c r="AG634">
        <f t="shared" si="1731"/>
        <v>3055.3705220410293</v>
      </c>
      <c r="AH634">
        <f t="shared" si="1732"/>
        <v>-19948.478236922823</v>
      </c>
      <c r="AI634">
        <f t="shared" si="1733"/>
        <v>-5.5412439547007839</v>
      </c>
      <c r="AJ634">
        <f t="shared" si="1734"/>
        <v>234.27297559305001</v>
      </c>
      <c r="AK634">
        <f t="shared" si="1735"/>
        <v>4.0888347725430378</v>
      </c>
      <c r="AL634">
        <f t="shared" si="1736"/>
        <v>234</v>
      </c>
      <c r="AM634">
        <f t="shared" si="1737"/>
        <v>16</v>
      </c>
      <c r="AN634">
        <f t="shared" si="1738"/>
        <v>22</v>
      </c>
      <c r="AP634">
        <f t="shared" si="1739"/>
        <v>1.5078640833417238</v>
      </c>
      <c r="AQ634">
        <f t="shared" si="1740"/>
        <v>2.6317192926879264E-2</v>
      </c>
      <c r="AR634" t="str">
        <f t="shared" si="1741"/>
        <v>POSITIF</v>
      </c>
      <c r="AS634">
        <f t="shared" si="1742"/>
        <v>1</v>
      </c>
      <c r="AT634">
        <f t="shared" si="1743"/>
        <v>30</v>
      </c>
      <c r="AU634">
        <f t="shared" si="1744"/>
        <v>28</v>
      </c>
      <c r="AV634">
        <f t="shared" si="1745"/>
        <v>0.98915203383653882</v>
      </c>
      <c r="AW634" s="4">
        <f t="shared" si="1746"/>
        <v>4.1214668076522451E-2</v>
      </c>
      <c r="AX634">
        <f t="shared" si="1747"/>
        <v>1.7263959793245961E-2</v>
      </c>
      <c r="AY634">
        <f t="shared" si="1748"/>
        <v>0.26952461038796366</v>
      </c>
      <c r="AZ634" s="4">
        <f t="shared" si="1749"/>
        <v>1.1230192099498486E-2</v>
      </c>
      <c r="BA634">
        <f t="shared" si="1750"/>
        <v>369458.50827405573</v>
      </c>
      <c r="BB634" t="s">
        <v>191</v>
      </c>
      <c r="BC634">
        <f t="shared" si="1751"/>
        <v>1.6702755538102861E-2</v>
      </c>
      <c r="BD634">
        <f t="shared" si="1752"/>
        <v>215.90200391790231</v>
      </c>
      <c r="BE634">
        <f t="shared" si="1753"/>
        <v>23.437481529617404</v>
      </c>
      <c r="BF634">
        <f t="shared" si="1754"/>
        <v>-2.1918535047279362E-3</v>
      </c>
      <c r="BG634">
        <f t="shared" si="1755"/>
        <v>23.435289676112678</v>
      </c>
      <c r="BH634" s="19">
        <f t="shared" si="1756"/>
        <v>0.13915385469382477</v>
      </c>
      <c r="BI634">
        <f t="shared" si="1757"/>
        <v>6.9238749709445981</v>
      </c>
      <c r="BJ634">
        <f t="shared" si="1758"/>
        <v>14.344874970944598</v>
      </c>
      <c r="BK634">
        <f t="shared" si="1759"/>
        <v>337.65388789496296</v>
      </c>
      <c r="BL634">
        <f t="shared" si="1760"/>
        <v>5.8931720759269295</v>
      </c>
      <c r="BM634">
        <f t="shared" si="1761"/>
        <v>237.51923666920601</v>
      </c>
      <c r="BN634">
        <f t="shared" si="1762"/>
        <v>15.834615777947068</v>
      </c>
      <c r="BO634">
        <f t="shared" si="1763"/>
        <v>15</v>
      </c>
      <c r="BP634">
        <f t="shared" si="1764"/>
        <v>50</v>
      </c>
      <c r="BQ634">
        <f t="shared" si="1765"/>
        <v>4</v>
      </c>
      <c r="BR634">
        <f t="shared" si="1766"/>
        <v>-17.374222182156252</v>
      </c>
      <c r="BS634" t="str">
        <f t="shared" si="1767"/>
        <v>NEGATIF</v>
      </c>
      <c r="BT634">
        <f t="shared" si="1768"/>
        <v>-0.30323738205166062</v>
      </c>
      <c r="BU634">
        <f t="shared" si="1769"/>
        <v>17</v>
      </c>
      <c r="BV634">
        <f t="shared" si="1770"/>
        <v>-2063</v>
      </c>
      <c r="BW634">
        <f t="shared" si="1771"/>
        <v>32</v>
      </c>
      <c r="BX634" t="str">
        <f t="shared" si="1772"/>
        <v>NEGATIF</v>
      </c>
      <c r="BY634">
        <f t="shared" si="1773"/>
        <v>-41.92862652410696</v>
      </c>
      <c r="BZ634">
        <f t="shared" si="1774"/>
        <v>138.07137347589304</v>
      </c>
      <c r="CA634">
        <f t="shared" si="1775"/>
        <v>57.109968730053914</v>
      </c>
      <c r="CB634" t="str">
        <f t="shared" si="1776"/>
        <v>POSITIF</v>
      </c>
      <c r="CC634">
        <f t="shared" si="1777"/>
        <v>57</v>
      </c>
      <c r="CD634">
        <f t="shared" si="1778"/>
        <v>6</v>
      </c>
      <c r="CE634">
        <f t="shared" si="1779"/>
        <v>35</v>
      </c>
      <c r="CG634">
        <f t="shared" si="1780"/>
        <v>4.1454927167012947</v>
      </c>
      <c r="CH634">
        <f t="shared" si="1781"/>
        <v>0.40902296600680171</v>
      </c>
      <c r="CI634">
        <f t="shared" si="1782"/>
        <v>0.40906122106718057</v>
      </c>
    </row>
    <row r="635" spans="1:87">
      <c r="A635">
        <f t="shared" ref="A635:E635" si="1853">A537</f>
        <v>7.0027777777777782</v>
      </c>
      <c r="B635">
        <f t="shared" si="1853"/>
        <v>111.315</v>
      </c>
      <c r="C635">
        <f t="shared" si="1853"/>
        <v>7</v>
      </c>
      <c r="D635">
        <f t="shared" si="1853"/>
        <v>2013</v>
      </c>
      <c r="E635">
        <f t="shared" si="1853"/>
        <v>12</v>
      </c>
      <c r="F635">
        <f t="shared" si="1784"/>
        <v>1</v>
      </c>
      <c r="G635">
        <f t="shared" ref="G635:M635" si="1854">G537</f>
        <v>0.12222152900771403</v>
      </c>
      <c r="H635">
        <f t="shared" si="1854"/>
        <v>9</v>
      </c>
      <c r="I635">
        <f t="shared" si="1854"/>
        <v>30</v>
      </c>
      <c r="J635">
        <f t="shared" si="1854"/>
        <v>9.5</v>
      </c>
      <c r="K635">
        <f t="shared" si="1854"/>
        <v>0</v>
      </c>
      <c r="L635">
        <f t="shared" si="1854"/>
        <v>20</v>
      </c>
      <c r="M635">
        <f t="shared" si="1854"/>
        <v>-13</v>
      </c>
      <c r="N635">
        <f t="shared" si="1789"/>
        <v>2456627.604166667</v>
      </c>
      <c r="O635">
        <f t="shared" si="1844"/>
        <v>7.9269203913977097E-4</v>
      </c>
      <c r="P635">
        <f t="shared" si="1713"/>
        <v>2456627.6049593589</v>
      </c>
      <c r="Q635">
        <f t="shared" si="1715"/>
        <v>0.13915413988662359</v>
      </c>
      <c r="R635">
        <f t="shared" si="1716"/>
        <v>239.81421954775078</v>
      </c>
      <c r="S635">
        <f t="shared" si="1717"/>
        <v>299.14938748176792</v>
      </c>
      <c r="T635">
        <f t="shared" si="1718"/>
        <v>4.1855477242087975</v>
      </c>
      <c r="U635">
        <f t="shared" si="1719"/>
        <v>5.2211417668811588</v>
      </c>
      <c r="V635">
        <f t="shared" si="1720"/>
        <v>215.89713357140607</v>
      </c>
      <c r="W635">
        <f t="shared" si="1721"/>
        <v>3.7681158264390202</v>
      </c>
      <c r="X635">
        <f t="shared" si="1722"/>
        <v>250.12204545202258</v>
      </c>
      <c r="Y635">
        <f t="shared" si="1723"/>
        <v>4.365453224960703</v>
      </c>
      <c r="Z635">
        <f t="shared" si="1724"/>
        <v>326.94283948555676</v>
      </c>
      <c r="AA635">
        <f t="shared" si="1725"/>
        <v>5.7062290148422896</v>
      </c>
      <c r="AB635">
        <f t="shared" si="1726"/>
        <v>-20513.52441231042</v>
      </c>
      <c r="AC635">
        <f t="shared" si="1727"/>
        <v>97.312372359309748</v>
      </c>
      <c r="AD635">
        <f t="shared" si="1728"/>
        <v>-2316.0667157211237</v>
      </c>
      <c r="AE635">
        <f t="shared" si="1729"/>
        <v>-143.95379160394324</v>
      </c>
      <c r="AF635">
        <f t="shared" si="1730"/>
        <v>-97.332180947789254</v>
      </c>
      <c r="AG635">
        <f t="shared" si="1731"/>
        <v>3045.9167729834812</v>
      </c>
      <c r="AH635">
        <f t="shared" si="1732"/>
        <v>-19927.647955240489</v>
      </c>
      <c r="AI635">
        <f t="shared" si="1733"/>
        <v>-5.5354577653445807</v>
      </c>
      <c r="AJ635">
        <f t="shared" si="1734"/>
        <v>234.27876178240621</v>
      </c>
      <c r="AK635">
        <f t="shared" si="1735"/>
        <v>4.0889357605984475</v>
      </c>
      <c r="AL635">
        <f t="shared" si="1736"/>
        <v>234</v>
      </c>
      <c r="AM635">
        <f t="shared" si="1737"/>
        <v>16</v>
      </c>
      <c r="AN635">
        <f t="shared" si="1738"/>
        <v>43</v>
      </c>
      <c r="AP635">
        <f t="shared" si="1739"/>
        <v>1.5243933739655904</v>
      </c>
      <c r="AQ635">
        <f t="shared" si="1740"/>
        <v>2.6605683471284763E-2</v>
      </c>
      <c r="AR635" t="str">
        <f t="shared" si="1741"/>
        <v>POSITIF</v>
      </c>
      <c r="AS635">
        <f t="shared" si="1742"/>
        <v>1</v>
      </c>
      <c r="AT635">
        <f t="shared" si="1743"/>
        <v>31</v>
      </c>
      <c r="AU635">
        <f t="shared" si="1744"/>
        <v>27</v>
      </c>
      <c r="AV635">
        <f t="shared" si="1745"/>
        <v>0.9892884571964734</v>
      </c>
      <c r="AW635" s="4">
        <f t="shared" si="1746"/>
        <v>4.1220352383186394E-2</v>
      </c>
      <c r="AX635">
        <f t="shared" si="1747"/>
        <v>1.7266340830053451E-2</v>
      </c>
      <c r="AY635">
        <f t="shared" si="1748"/>
        <v>0.26956177966945088</v>
      </c>
      <c r="AZ635" s="4">
        <f t="shared" si="1749"/>
        <v>1.1231740819560453E-2</v>
      </c>
      <c r="BA635">
        <f t="shared" si="1750"/>
        <v>369407.56482796173</v>
      </c>
      <c r="BB635" t="s">
        <v>191</v>
      </c>
      <c r="BC635">
        <f t="shared" si="1751"/>
        <v>1.6702755526124761E-2</v>
      </c>
      <c r="BD635">
        <f t="shared" si="1752"/>
        <v>215.90145231616904</v>
      </c>
      <c r="BE635">
        <f t="shared" si="1753"/>
        <v>23.437481525908709</v>
      </c>
      <c r="BF635">
        <f t="shared" si="1754"/>
        <v>-2.1919042278837949E-3</v>
      </c>
      <c r="BG635">
        <f t="shared" si="1755"/>
        <v>23.435289621680823</v>
      </c>
      <c r="BH635" s="19">
        <f t="shared" si="1756"/>
        <v>0.13915413988662359</v>
      </c>
      <c r="BI635">
        <f t="shared" si="1757"/>
        <v>7.1745594596490267</v>
      </c>
      <c r="BJ635">
        <f t="shared" si="1758"/>
        <v>14.595559459649028</v>
      </c>
      <c r="BK635">
        <f t="shared" si="1759"/>
        <v>341.40898002452974</v>
      </c>
      <c r="BL635">
        <f t="shared" si="1760"/>
        <v>5.9587107973035947</v>
      </c>
      <c r="BM635">
        <f t="shared" si="1761"/>
        <v>237.52441187020565</v>
      </c>
      <c r="BN635">
        <f t="shared" si="1762"/>
        <v>15.834960791347044</v>
      </c>
      <c r="BO635">
        <f t="shared" si="1763"/>
        <v>15</v>
      </c>
      <c r="BP635">
        <f t="shared" si="1764"/>
        <v>50</v>
      </c>
      <c r="BQ635">
        <f t="shared" si="1765"/>
        <v>5</v>
      </c>
      <c r="BR635">
        <f t="shared" si="1766"/>
        <v>-17.359596919771214</v>
      </c>
      <c r="BS635" t="str">
        <f t="shared" si="1767"/>
        <v>NEGATIF</v>
      </c>
      <c r="BT635">
        <f t="shared" si="1768"/>
        <v>-0.30298212306907357</v>
      </c>
      <c r="BU635">
        <f t="shared" si="1769"/>
        <v>17</v>
      </c>
      <c r="BV635">
        <f t="shared" si="1770"/>
        <v>-2062</v>
      </c>
      <c r="BW635">
        <f t="shared" si="1771"/>
        <v>25</v>
      </c>
      <c r="BX635" t="str">
        <f t="shared" si="1772"/>
        <v>NEGATIF</v>
      </c>
      <c r="BY635">
        <f t="shared" si="1773"/>
        <v>-36.821468498561387</v>
      </c>
      <c r="BZ635">
        <f t="shared" si="1774"/>
        <v>143.17853150143861</v>
      </c>
      <c r="CA635">
        <f t="shared" si="1775"/>
        <v>59.487846975436916</v>
      </c>
      <c r="CB635" t="str">
        <f t="shared" si="1776"/>
        <v>POSITIF</v>
      </c>
      <c r="CC635">
        <f t="shared" si="1777"/>
        <v>59</v>
      </c>
      <c r="CD635">
        <f t="shared" si="1778"/>
        <v>29</v>
      </c>
      <c r="CE635">
        <f t="shared" si="1779"/>
        <v>16</v>
      </c>
      <c r="CG635">
        <f t="shared" si="1780"/>
        <v>4.1455830409981909</v>
      </c>
      <c r="CH635">
        <f t="shared" si="1781"/>
        <v>0.40902296505678665</v>
      </c>
      <c r="CI635">
        <f t="shared" si="1782"/>
        <v>0.40906122100245162</v>
      </c>
    </row>
    <row r="636" spans="1:87">
      <c r="A636">
        <f t="shared" ref="A636:E636" si="1855">A538</f>
        <v>7.0027777777777782</v>
      </c>
      <c r="B636">
        <f t="shared" si="1855"/>
        <v>111.315</v>
      </c>
      <c r="C636">
        <f t="shared" si="1855"/>
        <v>7</v>
      </c>
      <c r="D636">
        <f t="shared" si="1855"/>
        <v>2013</v>
      </c>
      <c r="E636">
        <f t="shared" si="1855"/>
        <v>12</v>
      </c>
      <c r="F636">
        <f t="shared" si="1784"/>
        <v>1</v>
      </c>
      <c r="G636">
        <f t="shared" ref="G636:M636" si="1856">G538</f>
        <v>0.12222152900771403</v>
      </c>
      <c r="H636">
        <f t="shared" si="1856"/>
        <v>9</v>
      </c>
      <c r="I636">
        <f t="shared" si="1856"/>
        <v>45</v>
      </c>
      <c r="J636">
        <f t="shared" si="1856"/>
        <v>9.75</v>
      </c>
      <c r="K636">
        <f t="shared" si="1856"/>
        <v>0</v>
      </c>
      <c r="L636">
        <f t="shared" si="1856"/>
        <v>20</v>
      </c>
      <c r="M636">
        <f t="shared" si="1856"/>
        <v>-13</v>
      </c>
      <c r="N636">
        <f t="shared" si="1789"/>
        <v>2456627.6145833335</v>
      </c>
      <c r="O636">
        <f t="shared" si="1844"/>
        <v>7.9269203913977097E-4</v>
      </c>
      <c r="P636">
        <f t="shared" si="1713"/>
        <v>2456627.6153760254</v>
      </c>
      <c r="Q636">
        <f t="shared" si="1715"/>
        <v>0.13915442507940967</v>
      </c>
      <c r="R636">
        <f t="shared" si="1716"/>
        <v>239.81421954775078</v>
      </c>
      <c r="S636">
        <f t="shared" si="1717"/>
        <v>299.28548115101876</v>
      </c>
      <c r="T636">
        <f t="shared" si="1718"/>
        <v>4.1855477242087975</v>
      </c>
      <c r="U636">
        <f t="shared" si="1719"/>
        <v>5.2235170495007059</v>
      </c>
      <c r="V636">
        <f t="shared" si="1720"/>
        <v>215.89658196806039</v>
      </c>
      <c r="W636">
        <f t="shared" si="1721"/>
        <v>3.7681061991444729</v>
      </c>
      <c r="X636">
        <f t="shared" si="1722"/>
        <v>250.13231261163492</v>
      </c>
      <c r="Y636">
        <f t="shared" si="1723"/>
        <v>4.3656324207007655</v>
      </c>
      <c r="Z636">
        <f t="shared" si="1724"/>
        <v>326.95310615492326</v>
      </c>
      <c r="AA636">
        <f t="shared" si="1725"/>
        <v>5.7064082020259486</v>
      </c>
      <c r="AB636">
        <f t="shared" si="1726"/>
        <v>-20487.274800262738</v>
      </c>
      <c r="AC636">
        <f t="shared" si="1727"/>
        <v>98.112746724170378</v>
      </c>
      <c r="AD636">
        <f t="shared" si="1728"/>
        <v>-2305.2559964387474</v>
      </c>
      <c r="AE636">
        <f t="shared" si="1729"/>
        <v>-150.64308310372579</v>
      </c>
      <c r="AF636">
        <f t="shared" si="1730"/>
        <v>-97.131969406973013</v>
      </c>
      <c r="AG636">
        <f t="shared" si="1731"/>
        <v>3036.4395926221296</v>
      </c>
      <c r="AH636">
        <f t="shared" si="1732"/>
        <v>-19905.753509865881</v>
      </c>
      <c r="AI636">
        <f t="shared" si="1733"/>
        <v>-5.5293759749627451</v>
      </c>
      <c r="AJ636">
        <f t="shared" si="1734"/>
        <v>234.28484357278805</v>
      </c>
      <c r="AK636">
        <f t="shared" si="1735"/>
        <v>4.0890419078650266</v>
      </c>
      <c r="AL636">
        <f t="shared" si="1736"/>
        <v>234</v>
      </c>
      <c r="AM636">
        <f t="shared" si="1737"/>
        <v>17</v>
      </c>
      <c r="AN636">
        <f t="shared" si="1738"/>
        <v>5</v>
      </c>
      <c r="AP636">
        <f t="shared" si="1739"/>
        <v>1.5196660214585094</v>
      </c>
      <c r="AQ636">
        <f t="shared" si="1740"/>
        <v>2.652317560513379E-2</v>
      </c>
      <c r="AR636" t="str">
        <f t="shared" si="1741"/>
        <v>POSITIF</v>
      </c>
      <c r="AS636">
        <f t="shared" si="1742"/>
        <v>1</v>
      </c>
      <c r="AT636">
        <f t="shared" si="1743"/>
        <v>31</v>
      </c>
      <c r="AU636">
        <f t="shared" si="1744"/>
        <v>10</v>
      </c>
      <c r="AV636">
        <f t="shared" si="1745"/>
        <v>0.9894247154245529</v>
      </c>
      <c r="AW636" s="4">
        <f t="shared" si="1746"/>
        <v>4.1226029809356371E-2</v>
      </c>
      <c r="AX636">
        <f t="shared" si="1747"/>
        <v>1.7268718984766371E-2</v>
      </c>
      <c r="AY636">
        <f t="shared" si="1748"/>
        <v>0.26959890395845976</v>
      </c>
      <c r="AZ636" s="4">
        <f t="shared" si="1749"/>
        <v>1.1233287664935823E-2</v>
      </c>
      <c r="BA636">
        <f t="shared" si="1750"/>
        <v>369356.69706920692</v>
      </c>
      <c r="BB636" t="s">
        <v>191</v>
      </c>
      <c r="BC636">
        <f t="shared" si="1751"/>
        <v>1.6702755514146666E-2</v>
      </c>
      <c r="BD636">
        <f t="shared" si="1752"/>
        <v>215.90090071446039</v>
      </c>
      <c r="BE636">
        <f t="shared" si="1753"/>
        <v>23.437481522200013</v>
      </c>
      <c r="BF636">
        <f t="shared" si="1754"/>
        <v>-2.1919549352108912E-3</v>
      </c>
      <c r="BG636">
        <f t="shared" si="1755"/>
        <v>23.435289567264803</v>
      </c>
      <c r="BH636" s="19">
        <f t="shared" si="1756"/>
        <v>0.13915442507940967</v>
      </c>
      <c r="BI636">
        <f t="shared" si="1757"/>
        <v>7.4252439371620618</v>
      </c>
      <c r="BJ636">
        <f t="shared" si="1758"/>
        <v>14.846243937162061</v>
      </c>
      <c r="BK636">
        <f t="shared" si="1759"/>
        <v>345.16380756175937</v>
      </c>
      <c r="BL636">
        <f t="shared" si="1760"/>
        <v>6.0242449006728016</v>
      </c>
      <c r="BM636">
        <f t="shared" si="1761"/>
        <v>237.52985149567155</v>
      </c>
      <c r="BN636">
        <f t="shared" si="1762"/>
        <v>15.835323433044771</v>
      </c>
      <c r="BO636">
        <f t="shared" si="1763"/>
        <v>15</v>
      </c>
      <c r="BP636">
        <f t="shared" si="1764"/>
        <v>50</v>
      </c>
      <c r="BQ636">
        <f t="shared" si="1765"/>
        <v>7</v>
      </c>
      <c r="BR636">
        <f t="shared" si="1766"/>
        <v>-17.365661203487047</v>
      </c>
      <c r="BS636" t="str">
        <f t="shared" si="1767"/>
        <v>NEGATIF</v>
      </c>
      <c r="BT636">
        <f t="shared" si="1768"/>
        <v>-0.30308796478668998</v>
      </c>
      <c r="BU636">
        <f t="shared" si="1769"/>
        <v>17</v>
      </c>
      <c r="BV636">
        <f t="shared" si="1770"/>
        <v>-2062</v>
      </c>
      <c r="BW636">
        <f t="shared" si="1771"/>
        <v>3</v>
      </c>
      <c r="BX636" t="str">
        <f t="shared" si="1772"/>
        <v>NEGATIF</v>
      </c>
      <c r="BY636">
        <f t="shared" si="1773"/>
        <v>-30.876178692478828</v>
      </c>
      <c r="BZ636">
        <f t="shared" si="1774"/>
        <v>149.12382130752118</v>
      </c>
      <c r="CA636">
        <f t="shared" si="1775"/>
        <v>61.561628789112781</v>
      </c>
      <c r="CB636" t="str">
        <f t="shared" si="1776"/>
        <v>POSITIF</v>
      </c>
      <c r="CC636">
        <f t="shared" si="1777"/>
        <v>61</v>
      </c>
      <c r="CD636">
        <f t="shared" si="1778"/>
        <v>33</v>
      </c>
      <c r="CE636">
        <f t="shared" si="1779"/>
        <v>41</v>
      </c>
      <c r="CG636">
        <f t="shared" si="1780"/>
        <v>4.1456779803726462</v>
      </c>
      <c r="CH636">
        <f t="shared" si="1781"/>
        <v>0.40902296410704791</v>
      </c>
      <c r="CI636">
        <f t="shared" si="1782"/>
        <v>0.40906122093772268</v>
      </c>
    </row>
    <row r="637" spans="1:87">
      <c r="A637">
        <f t="shared" ref="A637:E637" si="1857">A539</f>
        <v>7.0027777777777782</v>
      </c>
      <c r="B637">
        <f t="shared" si="1857"/>
        <v>111.315</v>
      </c>
      <c r="C637">
        <f t="shared" si="1857"/>
        <v>7</v>
      </c>
      <c r="D637">
        <f t="shared" si="1857"/>
        <v>2013</v>
      </c>
      <c r="E637">
        <f t="shared" si="1857"/>
        <v>12</v>
      </c>
      <c r="F637">
        <f t="shared" si="1784"/>
        <v>1</v>
      </c>
      <c r="G637">
        <f t="shared" ref="G637:M637" si="1858">G539</f>
        <v>0.12222152900771403</v>
      </c>
      <c r="H637">
        <f t="shared" si="1858"/>
        <v>10</v>
      </c>
      <c r="I637">
        <f t="shared" si="1858"/>
        <v>0</v>
      </c>
      <c r="J637">
        <f t="shared" si="1858"/>
        <v>10</v>
      </c>
      <c r="K637">
        <f t="shared" si="1858"/>
        <v>0</v>
      </c>
      <c r="L637">
        <f t="shared" si="1858"/>
        <v>20</v>
      </c>
      <c r="M637">
        <f t="shared" si="1858"/>
        <v>-13</v>
      </c>
      <c r="N637">
        <f t="shared" si="1789"/>
        <v>2456627.625</v>
      </c>
      <c r="O637">
        <f t="shared" si="1844"/>
        <v>7.9269203913977097E-4</v>
      </c>
      <c r="P637">
        <f t="shared" si="1713"/>
        <v>2456627.6257926919</v>
      </c>
      <c r="Q637">
        <f t="shared" si="1715"/>
        <v>0.13915471027219575</v>
      </c>
      <c r="R637">
        <f t="shared" si="1716"/>
        <v>239.81421954775078</v>
      </c>
      <c r="S637">
        <f t="shared" si="1717"/>
        <v>299.42157482028415</v>
      </c>
      <c r="T637">
        <f t="shared" si="1718"/>
        <v>4.1855477242087975</v>
      </c>
      <c r="U637">
        <f t="shared" si="1719"/>
        <v>5.2258923321205071</v>
      </c>
      <c r="V637">
        <f t="shared" si="1720"/>
        <v>215.89603036471476</v>
      </c>
      <c r="W637">
        <f t="shared" si="1721"/>
        <v>3.7680965718499269</v>
      </c>
      <c r="X637">
        <f t="shared" si="1722"/>
        <v>250.14257977124726</v>
      </c>
      <c r="Y637">
        <f t="shared" si="1723"/>
        <v>4.3658116164408289</v>
      </c>
      <c r="Z637">
        <f t="shared" si="1724"/>
        <v>326.96337282428885</v>
      </c>
      <c r="AA637">
        <f t="shared" si="1725"/>
        <v>5.7065873892095915</v>
      </c>
      <c r="AB637">
        <f t="shared" si="1726"/>
        <v>-20460.913779405189</v>
      </c>
      <c r="AC637">
        <f t="shared" si="1727"/>
        <v>98.902778667220403</v>
      </c>
      <c r="AD637">
        <f t="shared" si="1728"/>
        <v>-2293.4732810650808</v>
      </c>
      <c r="AE637">
        <f t="shared" si="1729"/>
        <v>-157.31649628355405</v>
      </c>
      <c r="AF637">
        <f t="shared" si="1730"/>
        <v>-96.937193361848102</v>
      </c>
      <c r="AG637">
        <f t="shared" si="1731"/>
        <v>3026.9390518862901</v>
      </c>
      <c r="AH637">
        <f t="shared" si="1732"/>
        <v>-19882.798919562167</v>
      </c>
      <c r="AI637">
        <f t="shared" si="1733"/>
        <v>-5.5229996998783797</v>
      </c>
      <c r="AJ637">
        <f t="shared" si="1734"/>
        <v>234.29121984787241</v>
      </c>
      <c r="AK637">
        <f t="shared" si="1735"/>
        <v>4.0891531948592617</v>
      </c>
      <c r="AL637">
        <f t="shared" si="1736"/>
        <v>234</v>
      </c>
      <c r="AM637">
        <f t="shared" si="1737"/>
        <v>17</v>
      </c>
      <c r="AN637">
        <f t="shared" si="1738"/>
        <v>28</v>
      </c>
      <c r="AP637">
        <f t="shared" si="1739"/>
        <v>1.5225464604558234</v>
      </c>
      <c r="AQ637">
        <f t="shared" si="1740"/>
        <v>2.6573448749539763E-2</v>
      </c>
      <c r="AR637" t="str">
        <f t="shared" si="1741"/>
        <v>POSITIF</v>
      </c>
      <c r="AS637">
        <f t="shared" si="1742"/>
        <v>1</v>
      </c>
      <c r="AT637">
        <f t="shared" si="1743"/>
        <v>31</v>
      </c>
      <c r="AU637">
        <f t="shared" si="1744"/>
        <v>21</v>
      </c>
      <c r="AV637">
        <f t="shared" si="1745"/>
        <v>0.98956080753455344</v>
      </c>
      <c r="AW637" s="4">
        <f t="shared" si="1746"/>
        <v>4.1231700313939725E-2</v>
      </c>
      <c r="AX637">
        <f t="shared" si="1747"/>
        <v>1.7271094240171869E-2</v>
      </c>
      <c r="AY637">
        <f t="shared" si="1748"/>
        <v>0.26963598298629343</v>
      </c>
      <c r="AZ637" s="4">
        <f t="shared" si="1749"/>
        <v>1.1234832624428892E-2</v>
      </c>
      <c r="BA637">
        <f t="shared" si="1750"/>
        <v>369305.90530908154</v>
      </c>
      <c r="BB637" t="s">
        <v>191</v>
      </c>
      <c r="BC637">
        <f t="shared" si="1751"/>
        <v>1.6702755502168567E-2</v>
      </c>
      <c r="BD637">
        <f t="shared" si="1752"/>
        <v>215.90034911275174</v>
      </c>
      <c r="BE637">
        <f t="shared" si="1753"/>
        <v>23.437481518491317</v>
      </c>
      <c r="BF637">
        <f t="shared" si="1754"/>
        <v>-2.1920056267068252E-3</v>
      </c>
      <c r="BG637">
        <f t="shared" si="1755"/>
        <v>23.43528951286461</v>
      </c>
      <c r="BH637" s="19">
        <f t="shared" si="1756"/>
        <v>0.13915471027219575</v>
      </c>
      <c r="BI637">
        <f t="shared" si="1757"/>
        <v>7.6759284146750968</v>
      </c>
      <c r="BJ637">
        <f t="shared" si="1758"/>
        <v>15.096928414675098</v>
      </c>
      <c r="BK637">
        <f t="shared" si="1759"/>
        <v>348.91837166744818</v>
      </c>
      <c r="BL637">
        <f t="shared" si="1760"/>
        <v>6.0897744062942678</v>
      </c>
      <c r="BM637">
        <f t="shared" si="1761"/>
        <v>237.53555455267832</v>
      </c>
      <c r="BN637">
        <f t="shared" si="1762"/>
        <v>15.835703636845221</v>
      </c>
      <c r="BO637">
        <f t="shared" si="1763"/>
        <v>15</v>
      </c>
      <c r="BP637">
        <f t="shared" si="1764"/>
        <v>50</v>
      </c>
      <c r="BQ637">
        <f t="shared" si="1765"/>
        <v>8</v>
      </c>
      <c r="BR637">
        <f t="shared" si="1766"/>
        <v>-17.364417618601006</v>
      </c>
      <c r="BS637" t="str">
        <f t="shared" si="1767"/>
        <v>NEGATIF</v>
      </c>
      <c r="BT637">
        <f t="shared" si="1768"/>
        <v>-0.30306626013590049</v>
      </c>
      <c r="BU637">
        <f t="shared" si="1769"/>
        <v>17</v>
      </c>
      <c r="BV637">
        <f t="shared" si="1770"/>
        <v>-2062</v>
      </c>
      <c r="BW637">
        <f t="shared" si="1771"/>
        <v>8</v>
      </c>
      <c r="BX637" t="str">
        <f t="shared" si="1772"/>
        <v>NEGATIF</v>
      </c>
      <c r="BY637">
        <f t="shared" si="1773"/>
        <v>-24.083813811093847</v>
      </c>
      <c r="BZ637">
        <f t="shared" si="1774"/>
        <v>155.91618618890615</v>
      </c>
      <c r="CA637">
        <f t="shared" si="1775"/>
        <v>63.285403419176269</v>
      </c>
      <c r="CB637" t="str">
        <f t="shared" si="1776"/>
        <v>POSITIF</v>
      </c>
      <c r="CC637">
        <f t="shared" si="1777"/>
        <v>63</v>
      </c>
      <c r="CD637">
        <f t="shared" si="1778"/>
        <v>17</v>
      </c>
      <c r="CE637">
        <f t="shared" si="1779"/>
        <v>7</v>
      </c>
      <c r="CG637">
        <f t="shared" si="1780"/>
        <v>4.1457775174948432</v>
      </c>
      <c r="CH637">
        <f t="shared" si="1781"/>
        <v>0.40902296315758546</v>
      </c>
      <c r="CI637">
        <f t="shared" si="1782"/>
        <v>0.40906122087299374</v>
      </c>
    </row>
    <row r="638" spans="1:87">
      <c r="A638">
        <f t="shared" ref="A638:E638" si="1859">A540</f>
        <v>7.0027777777777782</v>
      </c>
      <c r="B638">
        <f t="shared" si="1859"/>
        <v>111.315</v>
      </c>
      <c r="C638">
        <f t="shared" si="1859"/>
        <v>7</v>
      </c>
      <c r="D638">
        <f t="shared" si="1859"/>
        <v>2013</v>
      </c>
      <c r="E638">
        <f t="shared" si="1859"/>
        <v>12</v>
      </c>
      <c r="F638">
        <f t="shared" si="1784"/>
        <v>1</v>
      </c>
      <c r="G638">
        <f t="shared" ref="G638:M638" si="1860">G540</f>
        <v>0.12222152900771403</v>
      </c>
      <c r="H638">
        <f t="shared" si="1860"/>
        <v>10</v>
      </c>
      <c r="I638">
        <f t="shared" si="1860"/>
        <v>15</v>
      </c>
      <c r="J638">
        <f t="shared" si="1860"/>
        <v>10.25</v>
      </c>
      <c r="K638">
        <f t="shared" si="1860"/>
        <v>0</v>
      </c>
      <c r="L638">
        <f t="shared" si="1860"/>
        <v>20</v>
      </c>
      <c r="M638">
        <f t="shared" si="1860"/>
        <v>-13</v>
      </c>
      <c r="N638">
        <f t="shared" si="1789"/>
        <v>2456627.635416667</v>
      </c>
      <c r="O638">
        <f t="shared" si="1844"/>
        <v>7.9269203913977097E-4</v>
      </c>
      <c r="P638">
        <f t="shared" si="1713"/>
        <v>2456627.6362093589</v>
      </c>
      <c r="Q638">
        <f t="shared" si="1715"/>
        <v>0.13915499546499457</v>
      </c>
      <c r="R638">
        <f t="shared" si="1716"/>
        <v>239.81421954775078</v>
      </c>
      <c r="S638">
        <f t="shared" si="1717"/>
        <v>299.55766849563224</v>
      </c>
      <c r="T638">
        <f t="shared" si="1718"/>
        <v>4.1855477242087975</v>
      </c>
      <c r="U638">
        <f t="shared" si="1719"/>
        <v>5.2282676148464713</v>
      </c>
      <c r="V638">
        <f t="shared" si="1720"/>
        <v>215.89547876134446</v>
      </c>
      <c r="W638">
        <f t="shared" si="1721"/>
        <v>3.7680869445549501</v>
      </c>
      <c r="X638">
        <f t="shared" si="1722"/>
        <v>250.15284693131798</v>
      </c>
      <c r="Y638">
        <f t="shared" si="1723"/>
        <v>4.3659908121888922</v>
      </c>
      <c r="Z638">
        <f t="shared" si="1724"/>
        <v>326.97363949411283</v>
      </c>
      <c r="AA638">
        <f t="shared" si="1725"/>
        <v>5.7067665764012352</v>
      </c>
      <c r="AB638">
        <f t="shared" si="1726"/>
        <v>-20434.441497282864</v>
      </c>
      <c r="AC638">
        <f t="shared" si="1727"/>
        <v>99.682384942888774</v>
      </c>
      <c r="AD638">
        <f t="shared" si="1728"/>
        <v>-2280.7235371141524</v>
      </c>
      <c r="AE638">
        <f t="shared" si="1729"/>
        <v>-163.97332803925417</v>
      </c>
      <c r="AF638">
        <f t="shared" si="1730"/>
        <v>-96.74785802700859</v>
      </c>
      <c r="AG638">
        <f t="shared" si="1731"/>
        <v>3017.4152218827212</v>
      </c>
      <c r="AH638">
        <f t="shared" si="1732"/>
        <v>-19858.788613637666</v>
      </c>
      <c r="AI638">
        <f t="shared" si="1733"/>
        <v>-5.516330170454907</v>
      </c>
      <c r="AJ638">
        <f t="shared" si="1734"/>
        <v>234.29788937729586</v>
      </c>
      <c r="AK638">
        <f t="shared" si="1735"/>
        <v>4.0892696001072597</v>
      </c>
      <c r="AL638">
        <f t="shared" si="1736"/>
        <v>234</v>
      </c>
      <c r="AM638">
        <f t="shared" si="1737"/>
        <v>17</v>
      </c>
      <c r="AN638">
        <f t="shared" si="1738"/>
        <v>52</v>
      </c>
      <c r="AP638">
        <f t="shared" si="1739"/>
        <v>1.5244401810879284</v>
      </c>
      <c r="AQ638">
        <f t="shared" si="1740"/>
        <v>2.6606500409682945E-2</v>
      </c>
      <c r="AR638" t="str">
        <f t="shared" si="1741"/>
        <v>POSITIF</v>
      </c>
      <c r="AS638">
        <f t="shared" si="1742"/>
        <v>1</v>
      </c>
      <c r="AT638">
        <f t="shared" si="1743"/>
        <v>31</v>
      </c>
      <c r="AU638">
        <f t="shared" si="1744"/>
        <v>27</v>
      </c>
      <c r="AV638">
        <f t="shared" si="1745"/>
        <v>0.98969673254065338</v>
      </c>
      <c r="AW638" s="4">
        <f t="shared" si="1746"/>
        <v>4.1237363855860555E-2</v>
      </c>
      <c r="AX638">
        <f t="shared" si="1747"/>
        <v>1.7273466579064107E-2</v>
      </c>
      <c r="AY638">
        <f t="shared" si="1748"/>
        <v>0.26967301648436415</v>
      </c>
      <c r="AZ638" s="4">
        <f t="shared" si="1749"/>
        <v>1.1236375686848507E-2</v>
      </c>
      <c r="BA638">
        <f t="shared" si="1750"/>
        <v>369255.18985842896</v>
      </c>
      <c r="BB638" t="s">
        <v>191</v>
      </c>
      <c r="BC638">
        <f t="shared" si="1751"/>
        <v>1.6702755490190471E-2</v>
      </c>
      <c r="BD638">
        <f t="shared" si="1752"/>
        <v>215.89979751101842</v>
      </c>
      <c r="BE638">
        <f t="shared" si="1753"/>
        <v>23.437481514782622</v>
      </c>
      <c r="BF638">
        <f t="shared" si="1754"/>
        <v>-2.1920563023692025E-3</v>
      </c>
      <c r="BG638">
        <f t="shared" si="1755"/>
        <v>23.435289458480252</v>
      </c>
      <c r="BH638" s="19">
        <f t="shared" si="1756"/>
        <v>0.13915499546499457</v>
      </c>
      <c r="BI638">
        <f t="shared" si="1757"/>
        <v>7.9266129033950472</v>
      </c>
      <c r="BJ638">
        <f t="shared" si="1758"/>
        <v>15.347612903395047</v>
      </c>
      <c r="BK638">
        <f t="shared" si="1759"/>
        <v>352.67267360438763</v>
      </c>
      <c r="BL638">
        <f t="shared" si="1760"/>
        <v>6.1552993362078618</v>
      </c>
      <c r="BM638">
        <f t="shared" si="1761"/>
        <v>237.54151994653807</v>
      </c>
      <c r="BN638">
        <f t="shared" si="1762"/>
        <v>15.836101329769205</v>
      </c>
      <c r="BO638">
        <f t="shared" si="1763"/>
        <v>15</v>
      </c>
      <c r="BP638">
        <f t="shared" si="1764"/>
        <v>50</v>
      </c>
      <c r="BQ638">
        <f t="shared" si="1765"/>
        <v>9</v>
      </c>
      <c r="BR638">
        <f t="shared" si="1766"/>
        <v>-17.364202139129464</v>
      </c>
      <c r="BS638" t="str">
        <f t="shared" si="1767"/>
        <v>NEGATIF</v>
      </c>
      <c r="BT638">
        <f t="shared" si="1768"/>
        <v>-0.30306249930965162</v>
      </c>
      <c r="BU638">
        <f t="shared" si="1769"/>
        <v>17</v>
      </c>
      <c r="BV638">
        <f t="shared" si="1770"/>
        <v>-2062</v>
      </c>
      <c r="BW638">
        <f t="shared" si="1771"/>
        <v>8</v>
      </c>
      <c r="BX638" t="str">
        <f t="shared" si="1772"/>
        <v>NEGATIF</v>
      </c>
      <c r="BY638">
        <f t="shared" si="1773"/>
        <v>-16.473794064248793</v>
      </c>
      <c r="BZ638">
        <f t="shared" si="1774"/>
        <v>163.52620593575119</v>
      </c>
      <c r="CA638">
        <f t="shared" si="1775"/>
        <v>64.580014175164962</v>
      </c>
      <c r="CB638" t="str">
        <f t="shared" si="1776"/>
        <v>POSITIF</v>
      </c>
      <c r="CC638">
        <f t="shared" si="1777"/>
        <v>64</v>
      </c>
      <c r="CD638">
        <f t="shared" si="1778"/>
        <v>34</v>
      </c>
      <c r="CE638">
        <f t="shared" si="1779"/>
        <v>48</v>
      </c>
      <c r="CG638">
        <f t="shared" si="1780"/>
        <v>4.1458816332588739</v>
      </c>
      <c r="CH638">
        <f t="shared" si="1781"/>
        <v>0.40902296220839934</v>
      </c>
      <c r="CI638">
        <f t="shared" si="1782"/>
        <v>0.40906122080826479</v>
      </c>
    </row>
    <row r="639" spans="1:87">
      <c r="A639">
        <f t="shared" ref="A639:E639" si="1861">A541</f>
        <v>7.0027777777777782</v>
      </c>
      <c r="B639">
        <f t="shared" si="1861"/>
        <v>111.315</v>
      </c>
      <c r="C639">
        <f t="shared" si="1861"/>
        <v>7</v>
      </c>
      <c r="D639">
        <f t="shared" si="1861"/>
        <v>2013</v>
      </c>
      <c r="E639">
        <f t="shared" si="1861"/>
        <v>12</v>
      </c>
      <c r="F639">
        <f t="shared" si="1784"/>
        <v>1</v>
      </c>
      <c r="G639">
        <f t="shared" ref="G639:M639" si="1862">G541</f>
        <v>0.12222152900771403</v>
      </c>
      <c r="H639">
        <f t="shared" si="1862"/>
        <v>10</v>
      </c>
      <c r="I639">
        <f t="shared" si="1862"/>
        <v>30</v>
      </c>
      <c r="J639">
        <f t="shared" si="1862"/>
        <v>10.5</v>
      </c>
      <c r="K639">
        <f t="shared" si="1862"/>
        <v>0</v>
      </c>
      <c r="L639">
        <f t="shared" si="1862"/>
        <v>20</v>
      </c>
      <c r="M639">
        <f t="shared" si="1862"/>
        <v>-13</v>
      </c>
      <c r="N639">
        <f t="shared" si="1789"/>
        <v>2456627.6458333335</v>
      </c>
      <c r="O639">
        <f t="shared" si="1844"/>
        <v>7.9269203913977097E-4</v>
      </c>
      <c r="P639">
        <f t="shared" si="1713"/>
        <v>2456627.6466260254</v>
      </c>
      <c r="Q639">
        <f t="shared" si="1715"/>
        <v>0.13915528065778066</v>
      </c>
      <c r="R639">
        <f t="shared" si="1716"/>
        <v>239.81421954775078</v>
      </c>
      <c r="S639">
        <f t="shared" si="1717"/>
        <v>299.69376216488308</v>
      </c>
      <c r="T639">
        <f t="shared" si="1718"/>
        <v>4.1855477242087975</v>
      </c>
      <c r="U639">
        <f t="shared" si="1719"/>
        <v>5.2306428974660193</v>
      </c>
      <c r="V639">
        <f t="shared" si="1720"/>
        <v>215.89492715799878</v>
      </c>
      <c r="W639">
        <f t="shared" si="1721"/>
        <v>3.7680773172604027</v>
      </c>
      <c r="X639">
        <f t="shared" si="1722"/>
        <v>250.16311409092941</v>
      </c>
      <c r="Y639">
        <f t="shared" si="1723"/>
        <v>4.3661700079289396</v>
      </c>
      <c r="Z639">
        <f t="shared" si="1724"/>
        <v>326.98390616347933</v>
      </c>
      <c r="AA639">
        <f t="shared" si="1725"/>
        <v>5.7069457635848941</v>
      </c>
      <c r="AB639">
        <f t="shared" si="1726"/>
        <v>-20407.858105620639</v>
      </c>
      <c r="AC639">
        <f t="shared" si="1727"/>
        <v>100.45148330036054</v>
      </c>
      <c r="AD639">
        <f t="shared" si="1728"/>
        <v>-2267.012141571649</v>
      </c>
      <c r="AE639">
        <f t="shared" si="1729"/>
        <v>-170.61287612313291</v>
      </c>
      <c r="AF639">
        <f t="shared" si="1730"/>
        <v>-96.563968500296511</v>
      </c>
      <c r="AG639">
        <f t="shared" si="1731"/>
        <v>3007.8681751740824</v>
      </c>
      <c r="AH639">
        <f t="shared" si="1732"/>
        <v>-19833.727433341279</v>
      </c>
      <c r="AI639">
        <f t="shared" si="1733"/>
        <v>-5.509368731483689</v>
      </c>
      <c r="AJ639">
        <f t="shared" si="1734"/>
        <v>234.30485081626711</v>
      </c>
      <c r="AK639">
        <f t="shared" si="1735"/>
        <v>4.0893911001379841</v>
      </c>
      <c r="AL639">
        <f t="shared" si="1736"/>
        <v>234</v>
      </c>
      <c r="AM639">
        <f t="shared" si="1737"/>
        <v>18</v>
      </c>
      <c r="AN639">
        <f t="shared" si="1738"/>
        <v>17</v>
      </c>
      <c r="AP639">
        <f t="shared" si="1739"/>
        <v>1.5232749784480923</v>
      </c>
      <c r="AQ639">
        <f t="shared" si="1740"/>
        <v>2.6586163787164874E-2</v>
      </c>
      <c r="AR639" t="str">
        <f t="shared" si="1741"/>
        <v>POSITIF</v>
      </c>
      <c r="AS639">
        <f t="shared" si="1742"/>
        <v>1</v>
      </c>
      <c r="AT639">
        <f t="shared" si="1743"/>
        <v>31</v>
      </c>
      <c r="AU639">
        <f t="shared" si="1744"/>
        <v>23</v>
      </c>
      <c r="AV639">
        <f t="shared" si="1745"/>
        <v>0.98983248943929703</v>
      </c>
      <c r="AW639" s="4">
        <f t="shared" si="1746"/>
        <v>4.124302039330404E-2</v>
      </c>
      <c r="AX639">
        <f t="shared" si="1747"/>
        <v>1.7275835983927734E-2</v>
      </c>
      <c r="AY639">
        <f t="shared" si="1748"/>
        <v>0.26971000417925284</v>
      </c>
      <c r="AZ639" s="4">
        <f t="shared" si="1749"/>
        <v>1.1237916840802201E-2</v>
      </c>
      <c r="BA639">
        <f t="shared" si="1750"/>
        <v>369204.55103441037</v>
      </c>
      <c r="BB639" t="s">
        <v>191</v>
      </c>
      <c r="BC639">
        <f t="shared" si="1751"/>
        <v>1.6702755478212372E-2</v>
      </c>
      <c r="BD639">
        <f t="shared" si="1752"/>
        <v>215.89924590930977</v>
      </c>
      <c r="BE639">
        <f t="shared" si="1753"/>
        <v>23.437481511073926</v>
      </c>
      <c r="BF639">
        <f t="shared" si="1754"/>
        <v>-2.1921069621888374E-3</v>
      </c>
      <c r="BG639">
        <f t="shared" si="1755"/>
        <v>23.435289404111739</v>
      </c>
      <c r="BH639" s="19">
        <f t="shared" si="1756"/>
        <v>0.13915528065778066</v>
      </c>
      <c r="BI639">
        <f t="shared" si="1757"/>
        <v>8.1772973808925595</v>
      </c>
      <c r="BJ639">
        <f t="shared" si="1758"/>
        <v>15.598297380892561</v>
      </c>
      <c r="BK639">
        <f t="shared" si="1759"/>
        <v>356.42671423294223</v>
      </c>
      <c r="BL639">
        <f t="shared" si="1760"/>
        <v>6.2208197054297774</v>
      </c>
      <c r="BM639">
        <f t="shared" si="1761"/>
        <v>237.54774648044622</v>
      </c>
      <c r="BN639">
        <f t="shared" si="1762"/>
        <v>15.836516432029748</v>
      </c>
      <c r="BO639">
        <f t="shared" si="1763"/>
        <v>15</v>
      </c>
      <c r="BP639">
        <f t="shared" si="1764"/>
        <v>50</v>
      </c>
      <c r="BQ639">
        <f t="shared" si="1765"/>
        <v>11</v>
      </c>
      <c r="BR639">
        <f t="shared" si="1766"/>
        <v>-17.367024454433412</v>
      </c>
      <c r="BS639" t="str">
        <f t="shared" si="1767"/>
        <v>NEGATIF</v>
      </c>
      <c r="BT639">
        <f t="shared" si="1768"/>
        <v>-0.30311175800423495</v>
      </c>
      <c r="BU639">
        <f t="shared" si="1769"/>
        <v>17</v>
      </c>
      <c r="BV639">
        <f t="shared" si="1770"/>
        <v>-2063</v>
      </c>
      <c r="BW639">
        <f t="shared" si="1771"/>
        <v>58</v>
      </c>
      <c r="BX639" t="str">
        <f t="shared" si="1772"/>
        <v>NEGATIF</v>
      </c>
      <c r="BY639">
        <f t="shared" si="1773"/>
        <v>-8.2076807211932223</v>
      </c>
      <c r="BZ639">
        <f t="shared" si="1774"/>
        <v>171.79231927880679</v>
      </c>
      <c r="CA639">
        <f t="shared" si="1775"/>
        <v>65.375720575981617</v>
      </c>
      <c r="CB639" t="str">
        <f t="shared" si="1776"/>
        <v>POSITIF</v>
      </c>
      <c r="CC639">
        <f t="shared" si="1777"/>
        <v>65</v>
      </c>
      <c r="CD639">
        <f t="shared" si="1778"/>
        <v>22</v>
      </c>
      <c r="CE639">
        <f t="shared" si="1779"/>
        <v>32</v>
      </c>
      <c r="CG639">
        <f t="shared" si="1780"/>
        <v>4.1459903067765582</v>
      </c>
      <c r="CH639">
        <f t="shared" si="1781"/>
        <v>0.40902296125948978</v>
      </c>
      <c r="CI639">
        <f t="shared" si="1782"/>
        <v>0.40906122074353585</v>
      </c>
    </row>
    <row r="640" spans="1:87">
      <c r="A640">
        <f t="shared" ref="A640:E640" si="1863">A542</f>
        <v>7.0027777777777782</v>
      </c>
      <c r="B640">
        <f t="shared" si="1863"/>
        <v>111.315</v>
      </c>
      <c r="C640">
        <f t="shared" si="1863"/>
        <v>7</v>
      </c>
      <c r="D640">
        <f t="shared" si="1863"/>
        <v>2013</v>
      </c>
      <c r="E640">
        <f t="shared" si="1863"/>
        <v>12</v>
      </c>
      <c r="F640">
        <f t="shared" si="1784"/>
        <v>1</v>
      </c>
      <c r="G640">
        <f t="shared" ref="G640:M640" si="1864">G542</f>
        <v>0.12222152900771403</v>
      </c>
      <c r="H640">
        <f t="shared" si="1864"/>
        <v>10</v>
      </c>
      <c r="I640">
        <f t="shared" si="1864"/>
        <v>45</v>
      </c>
      <c r="J640">
        <f t="shared" si="1864"/>
        <v>10.75</v>
      </c>
      <c r="K640">
        <f t="shared" si="1864"/>
        <v>0</v>
      </c>
      <c r="L640">
        <f t="shared" si="1864"/>
        <v>20</v>
      </c>
      <c r="M640">
        <f t="shared" si="1864"/>
        <v>-13</v>
      </c>
      <c r="N640">
        <f t="shared" si="1789"/>
        <v>2456627.65625</v>
      </c>
      <c r="O640">
        <f t="shared" si="1844"/>
        <v>7.9269203913977097E-4</v>
      </c>
      <c r="P640">
        <f t="shared" si="1713"/>
        <v>2456627.6570426919</v>
      </c>
      <c r="Q640">
        <f t="shared" si="1715"/>
        <v>0.13915556585056674</v>
      </c>
      <c r="R640">
        <f t="shared" si="1716"/>
        <v>239.81421954775078</v>
      </c>
      <c r="S640">
        <f t="shared" si="1717"/>
        <v>299.82985583414847</v>
      </c>
      <c r="T640">
        <f t="shared" si="1718"/>
        <v>4.1855477242087975</v>
      </c>
      <c r="U640">
        <f t="shared" si="1719"/>
        <v>5.2330181800858204</v>
      </c>
      <c r="V640">
        <f t="shared" si="1720"/>
        <v>215.89437555465315</v>
      </c>
      <c r="W640">
        <f t="shared" si="1721"/>
        <v>3.7680676899658567</v>
      </c>
      <c r="X640">
        <f t="shared" si="1722"/>
        <v>250.17338125054175</v>
      </c>
      <c r="Y640">
        <f t="shared" si="1723"/>
        <v>4.366349203669003</v>
      </c>
      <c r="Z640">
        <f t="shared" si="1724"/>
        <v>326.99417283284492</v>
      </c>
      <c r="AA640">
        <f t="shared" si="1725"/>
        <v>5.7071249507685371</v>
      </c>
      <c r="AB640">
        <f t="shared" si="1726"/>
        <v>-20381.163753214718</v>
      </c>
      <c r="AC640">
        <f t="shared" si="1727"/>
        <v>101.20999270135366</v>
      </c>
      <c r="AD640">
        <f t="shared" si="1728"/>
        <v>-2252.3448752075865</v>
      </c>
      <c r="AE640">
        <f t="shared" si="1729"/>
        <v>-177.23444099950487</v>
      </c>
      <c r="AF640">
        <f t="shared" si="1730"/>
        <v>-96.385529711840661</v>
      </c>
      <c r="AG640">
        <f t="shared" si="1731"/>
        <v>2998.2979832217625</v>
      </c>
      <c r="AH640">
        <f t="shared" si="1732"/>
        <v>-19807.620623210532</v>
      </c>
      <c r="AI640">
        <f t="shared" si="1733"/>
        <v>-5.5021168397807036</v>
      </c>
      <c r="AJ640">
        <f t="shared" si="1734"/>
        <v>234.31210270797007</v>
      </c>
      <c r="AK640">
        <f t="shared" si="1735"/>
        <v>4.0895176695251996</v>
      </c>
      <c r="AL640">
        <f t="shared" si="1736"/>
        <v>234</v>
      </c>
      <c r="AM640">
        <f t="shared" si="1737"/>
        <v>18</v>
      </c>
      <c r="AN640">
        <f t="shared" si="1738"/>
        <v>43</v>
      </c>
      <c r="AP640">
        <f t="shared" si="1739"/>
        <v>1.522387754728729</v>
      </c>
      <c r="AQ640">
        <f t="shared" si="1740"/>
        <v>2.6570678812060194E-2</v>
      </c>
      <c r="AR640" t="str">
        <f t="shared" si="1741"/>
        <v>POSITIF</v>
      </c>
      <c r="AS640">
        <f t="shared" si="1742"/>
        <v>1</v>
      </c>
      <c r="AT640">
        <f t="shared" si="1743"/>
        <v>31</v>
      </c>
      <c r="AU640">
        <f t="shared" si="1744"/>
        <v>20</v>
      </c>
      <c r="AV640">
        <f t="shared" si="1745"/>
        <v>0.98996807724569824</v>
      </c>
      <c r="AW640" s="4">
        <f t="shared" si="1746"/>
        <v>4.1248669885237427E-2</v>
      </c>
      <c r="AX640">
        <f t="shared" si="1747"/>
        <v>1.7278202437574993E-2</v>
      </c>
      <c r="AY640">
        <f t="shared" si="1748"/>
        <v>0.26974694580265446</v>
      </c>
      <c r="AZ640" s="4">
        <f t="shared" si="1749"/>
        <v>1.1239456075110602E-2</v>
      </c>
      <c r="BA640">
        <f t="shared" si="1750"/>
        <v>369153.98914688721</v>
      </c>
      <c r="BB640" t="s">
        <v>191</v>
      </c>
      <c r="BC640">
        <f t="shared" si="1751"/>
        <v>1.6702755466234277E-2</v>
      </c>
      <c r="BD640">
        <f t="shared" si="1752"/>
        <v>215.89869430760112</v>
      </c>
      <c r="BE640">
        <f t="shared" si="1753"/>
        <v>23.437481507365231</v>
      </c>
      <c r="BF640">
        <f t="shared" si="1754"/>
        <v>-2.1921576061633401E-3</v>
      </c>
      <c r="BG640">
        <f t="shared" si="1755"/>
        <v>23.435289349759067</v>
      </c>
      <c r="BH640" s="19">
        <f t="shared" si="1756"/>
        <v>0.13915556585056674</v>
      </c>
      <c r="BI640">
        <f t="shared" si="1757"/>
        <v>8.4279818584055946</v>
      </c>
      <c r="BJ640">
        <f t="shared" si="1758"/>
        <v>15.848981858405594</v>
      </c>
      <c r="BK640">
        <f t="shared" si="1759"/>
        <v>0.18049501846049587</v>
      </c>
      <c r="BL640">
        <f t="shared" si="1760"/>
        <v>3.1502323555835997E-3</v>
      </c>
      <c r="BM640">
        <f t="shared" si="1761"/>
        <v>237.55423285762342</v>
      </c>
      <c r="BN640">
        <f t="shared" si="1762"/>
        <v>15.836948857174894</v>
      </c>
      <c r="BO640">
        <f t="shared" si="1763"/>
        <v>15</v>
      </c>
      <c r="BP640">
        <f t="shared" si="1764"/>
        <v>50</v>
      </c>
      <c r="BQ640">
        <f t="shared" si="1765"/>
        <v>13</v>
      </c>
      <c r="BR640">
        <f t="shared" si="1766"/>
        <v>-17.36964746588465</v>
      </c>
      <c r="BS640" t="str">
        <f t="shared" si="1767"/>
        <v>NEGATIF</v>
      </c>
      <c r="BT640">
        <f t="shared" si="1768"/>
        <v>-0.30315753819037661</v>
      </c>
      <c r="BU640">
        <f t="shared" si="1769"/>
        <v>17</v>
      </c>
      <c r="BV640">
        <f t="shared" si="1770"/>
        <v>-2063</v>
      </c>
      <c r="BW640">
        <f t="shared" si="1771"/>
        <v>49</v>
      </c>
      <c r="BX640" t="str">
        <f t="shared" si="1772"/>
        <v>NEGATIF</v>
      </c>
      <c r="BY640">
        <f t="shared" si="1773"/>
        <v>0.41743459053957765</v>
      </c>
      <c r="BZ640">
        <f t="shared" si="1774"/>
        <v>180.41743459053959</v>
      </c>
      <c r="CA640">
        <f t="shared" si="1775"/>
        <v>65.626922150241313</v>
      </c>
      <c r="CB640" t="str">
        <f t="shared" si="1776"/>
        <v>POSITIF</v>
      </c>
      <c r="CC640">
        <f t="shared" si="1777"/>
        <v>65</v>
      </c>
      <c r="CD640">
        <f t="shared" si="1778"/>
        <v>37</v>
      </c>
      <c r="CE640">
        <f t="shared" si="1779"/>
        <v>36</v>
      </c>
      <c r="CG640">
        <f t="shared" si="1780"/>
        <v>4.1461035154148265</v>
      </c>
      <c r="CH640">
        <f t="shared" si="1781"/>
        <v>0.40902296031085672</v>
      </c>
      <c r="CI640">
        <f t="shared" si="1782"/>
        <v>0.4090612206788069</v>
      </c>
    </row>
    <row r="641" spans="1:87">
      <c r="A641">
        <f t="shared" ref="A641:E641" si="1865">A543</f>
        <v>7.0027777777777782</v>
      </c>
      <c r="B641">
        <f t="shared" si="1865"/>
        <v>111.315</v>
      </c>
      <c r="C641">
        <f t="shared" si="1865"/>
        <v>7</v>
      </c>
      <c r="D641">
        <f t="shared" si="1865"/>
        <v>2013</v>
      </c>
      <c r="E641">
        <f t="shared" si="1865"/>
        <v>12</v>
      </c>
      <c r="F641">
        <f t="shared" si="1784"/>
        <v>1</v>
      </c>
      <c r="G641">
        <f t="shared" ref="G641:M641" si="1866">G543</f>
        <v>0.12222152900771403</v>
      </c>
      <c r="H641">
        <f t="shared" si="1866"/>
        <v>11</v>
      </c>
      <c r="I641">
        <f t="shared" si="1866"/>
        <v>0</v>
      </c>
      <c r="J641">
        <f t="shared" si="1866"/>
        <v>11</v>
      </c>
      <c r="K641">
        <f t="shared" si="1866"/>
        <v>0</v>
      </c>
      <c r="L641">
        <f t="shared" si="1866"/>
        <v>20</v>
      </c>
      <c r="M641">
        <f t="shared" si="1866"/>
        <v>-13</v>
      </c>
      <c r="N641">
        <f t="shared" si="1789"/>
        <v>2456627.666666667</v>
      </c>
      <c r="O641">
        <f t="shared" si="1844"/>
        <v>7.9269203913977097E-4</v>
      </c>
      <c r="P641">
        <f t="shared" si="1713"/>
        <v>2456627.6674593589</v>
      </c>
      <c r="Q641">
        <f t="shared" si="1715"/>
        <v>0.13915585104336556</v>
      </c>
      <c r="R641">
        <f t="shared" si="1716"/>
        <v>239.81421954775078</v>
      </c>
      <c r="S641">
        <f t="shared" si="1717"/>
        <v>299.96594950949657</v>
      </c>
      <c r="T641">
        <f t="shared" si="1718"/>
        <v>4.1855477242087975</v>
      </c>
      <c r="U641">
        <f t="shared" si="1719"/>
        <v>5.2353934628117846</v>
      </c>
      <c r="V641">
        <f t="shared" si="1720"/>
        <v>215.89382395128285</v>
      </c>
      <c r="W641">
        <f t="shared" si="1721"/>
        <v>3.7680580626708799</v>
      </c>
      <c r="X641">
        <f t="shared" si="1722"/>
        <v>250.18364841061248</v>
      </c>
      <c r="Y641">
        <f t="shared" si="1723"/>
        <v>4.3665283994170663</v>
      </c>
      <c r="Z641">
        <f t="shared" si="1724"/>
        <v>327.0044395026689</v>
      </c>
      <c r="AA641">
        <f t="shared" si="1725"/>
        <v>5.7073041379601808</v>
      </c>
      <c r="AB641">
        <f t="shared" si="1726"/>
        <v>-20354.358589476</v>
      </c>
      <c r="AC641">
        <f t="shared" si="1727"/>
        <v>101.9578332217108</v>
      </c>
      <c r="AD641">
        <f t="shared" si="1728"/>
        <v>-2236.7279216615948</v>
      </c>
      <c r="AE641">
        <f t="shared" si="1729"/>
        <v>-183.83732502673303</v>
      </c>
      <c r="AF641">
        <f t="shared" si="1730"/>
        <v>-96.212546450531647</v>
      </c>
      <c r="AG641">
        <f t="shared" si="1731"/>
        <v>2988.7047176633446</v>
      </c>
      <c r="AH641">
        <f t="shared" si="1732"/>
        <v>-19780.473831729803</v>
      </c>
      <c r="AI641">
        <f t="shared" si="1733"/>
        <v>-5.4945760643693902</v>
      </c>
      <c r="AJ641">
        <f t="shared" si="1734"/>
        <v>234.31964348338138</v>
      </c>
      <c r="AK641">
        <f t="shared" si="1735"/>
        <v>4.0896492808842799</v>
      </c>
      <c r="AL641">
        <f t="shared" si="1736"/>
        <v>234</v>
      </c>
      <c r="AM641">
        <f t="shared" si="1737"/>
        <v>19</v>
      </c>
      <c r="AN641">
        <f t="shared" si="1738"/>
        <v>10</v>
      </c>
      <c r="AP641">
        <f t="shared" si="1739"/>
        <v>1.5289473620124567</v>
      </c>
      <c r="AQ641">
        <f t="shared" si="1740"/>
        <v>2.6685165556799045E-2</v>
      </c>
      <c r="AR641" t="str">
        <f t="shared" si="1741"/>
        <v>POSITIF</v>
      </c>
      <c r="AS641">
        <f t="shared" si="1742"/>
        <v>1</v>
      </c>
      <c r="AT641">
        <f t="shared" si="1743"/>
        <v>31</v>
      </c>
      <c r="AU641">
        <f t="shared" si="1744"/>
        <v>44</v>
      </c>
      <c r="AV641">
        <f t="shared" si="1745"/>
        <v>0.99010349497550409</v>
      </c>
      <c r="AW641" s="4">
        <f t="shared" si="1746"/>
        <v>4.1254312290646002E-2</v>
      </c>
      <c r="AX641">
        <f t="shared" si="1747"/>
        <v>1.7280565922825678E-2</v>
      </c>
      <c r="AY641">
        <f t="shared" si="1748"/>
        <v>0.26978384108638159</v>
      </c>
      <c r="AZ641" s="4">
        <f t="shared" si="1749"/>
        <v>1.1240993378599233E-2</v>
      </c>
      <c r="BA641">
        <f t="shared" si="1750"/>
        <v>369103.50450526708</v>
      </c>
      <c r="BB641" t="s">
        <v>191</v>
      </c>
      <c r="BC641">
        <f t="shared" si="1751"/>
        <v>1.6702755454256177E-2</v>
      </c>
      <c r="BD641">
        <f t="shared" si="1752"/>
        <v>215.89814270586785</v>
      </c>
      <c r="BE641">
        <f t="shared" si="1753"/>
        <v>23.437481503656535</v>
      </c>
      <c r="BF641">
        <f t="shared" si="1754"/>
        <v>-2.1922082342903182E-3</v>
      </c>
      <c r="BG641">
        <f t="shared" si="1755"/>
        <v>23.435289295422244</v>
      </c>
      <c r="BH641" s="19">
        <f t="shared" si="1756"/>
        <v>0.13915585104336556</v>
      </c>
      <c r="BI641">
        <f t="shared" si="1757"/>
        <v>8.6786663471255459</v>
      </c>
      <c r="BJ641">
        <f t="shared" si="1758"/>
        <v>16.099666347125545</v>
      </c>
      <c r="BK641">
        <f t="shared" si="1759"/>
        <v>3.9340175257398791</v>
      </c>
      <c r="BL641">
        <f t="shared" si="1760"/>
        <v>6.8661558655321656E-2</v>
      </c>
      <c r="BM641">
        <f t="shared" si="1761"/>
        <v>237.5609776811433</v>
      </c>
      <c r="BN641">
        <f t="shared" si="1762"/>
        <v>15.83739851207622</v>
      </c>
      <c r="BO641">
        <f t="shared" si="1763"/>
        <v>15</v>
      </c>
      <c r="BP641">
        <f t="shared" si="1764"/>
        <v>50</v>
      </c>
      <c r="BQ641">
        <f t="shared" si="1765"/>
        <v>14</v>
      </c>
      <c r="BR641">
        <f t="shared" si="1766"/>
        <v>-17.365116870849395</v>
      </c>
      <c r="BS641" t="str">
        <f t="shared" si="1767"/>
        <v>NEGATIF</v>
      </c>
      <c r="BT641">
        <f t="shared" si="1768"/>
        <v>-0.30307846438993685</v>
      </c>
      <c r="BU641">
        <f t="shared" si="1769"/>
        <v>17</v>
      </c>
      <c r="BV641">
        <f t="shared" si="1770"/>
        <v>-2062</v>
      </c>
      <c r="BW641">
        <f t="shared" si="1771"/>
        <v>5</v>
      </c>
      <c r="BX641" t="str">
        <f t="shared" si="1772"/>
        <v>NEGATIF</v>
      </c>
      <c r="BY641">
        <f t="shared" si="1773"/>
        <v>9.0238002931648467</v>
      </c>
      <c r="BZ641">
        <f t="shared" si="1774"/>
        <v>189.02380029316484</v>
      </c>
      <c r="CA641">
        <f t="shared" si="1775"/>
        <v>65.323966526422637</v>
      </c>
      <c r="CB641" t="str">
        <f t="shared" si="1776"/>
        <v>POSITIF</v>
      </c>
      <c r="CC641">
        <f t="shared" si="1777"/>
        <v>65</v>
      </c>
      <c r="CD641">
        <f t="shared" si="1778"/>
        <v>19</v>
      </c>
      <c r="CE641">
        <f t="shared" si="1779"/>
        <v>26</v>
      </c>
      <c r="CG641">
        <f t="shared" si="1780"/>
        <v>4.1462212347927148</v>
      </c>
      <c r="CH641">
        <f t="shared" si="1781"/>
        <v>0.40902295936250022</v>
      </c>
      <c r="CI641">
        <f t="shared" si="1782"/>
        <v>0.40906122061407796</v>
      </c>
    </row>
    <row r="642" spans="1:87">
      <c r="A642">
        <f t="shared" ref="A642:E642" si="1867">A544</f>
        <v>7.0027777777777782</v>
      </c>
      <c r="B642">
        <f t="shared" si="1867"/>
        <v>111.315</v>
      </c>
      <c r="C642">
        <f t="shared" si="1867"/>
        <v>7</v>
      </c>
      <c r="D642">
        <f t="shared" si="1867"/>
        <v>2013</v>
      </c>
      <c r="E642">
        <f t="shared" si="1867"/>
        <v>12</v>
      </c>
      <c r="F642">
        <f t="shared" si="1784"/>
        <v>1</v>
      </c>
      <c r="G642">
        <f t="shared" ref="G642:M642" si="1868">G544</f>
        <v>0.12222152900771403</v>
      </c>
      <c r="H642">
        <f t="shared" si="1868"/>
        <v>11</v>
      </c>
      <c r="I642">
        <f t="shared" si="1868"/>
        <v>15</v>
      </c>
      <c r="J642">
        <f t="shared" si="1868"/>
        <v>11.25</v>
      </c>
      <c r="K642">
        <f t="shared" si="1868"/>
        <v>0</v>
      </c>
      <c r="L642">
        <f t="shared" si="1868"/>
        <v>20</v>
      </c>
      <c r="M642">
        <f t="shared" si="1868"/>
        <v>-13</v>
      </c>
      <c r="N642">
        <f t="shared" si="1789"/>
        <v>2456627.6770833335</v>
      </c>
      <c r="O642">
        <f t="shared" si="1844"/>
        <v>7.9269203913977097E-4</v>
      </c>
      <c r="P642">
        <f t="shared" si="1713"/>
        <v>2456627.6778760254</v>
      </c>
      <c r="Q642">
        <f t="shared" si="1715"/>
        <v>0.13915613623615164</v>
      </c>
      <c r="R642">
        <f t="shared" si="1716"/>
        <v>239.81421954775078</v>
      </c>
      <c r="S642">
        <f t="shared" si="1717"/>
        <v>300.10204317874741</v>
      </c>
      <c r="T642">
        <f t="shared" si="1718"/>
        <v>4.1855477242087975</v>
      </c>
      <c r="U642">
        <f t="shared" si="1719"/>
        <v>5.2377687454313318</v>
      </c>
      <c r="V642">
        <f t="shared" si="1720"/>
        <v>215.89327234793717</v>
      </c>
      <c r="W642">
        <f t="shared" si="1721"/>
        <v>3.7680484353763326</v>
      </c>
      <c r="X642">
        <f t="shared" si="1722"/>
        <v>250.19391557022482</v>
      </c>
      <c r="Y642">
        <f t="shared" si="1723"/>
        <v>4.3667075951571288</v>
      </c>
      <c r="Z642">
        <f t="shared" si="1724"/>
        <v>327.01470617203449</v>
      </c>
      <c r="AA642">
        <f t="shared" si="1725"/>
        <v>5.7074833251438246</v>
      </c>
      <c r="AB642">
        <f t="shared" si="1726"/>
        <v>-20327.442768037268</v>
      </c>
      <c r="AC642">
        <f t="shared" si="1727"/>
        <v>102.69492596206499</v>
      </c>
      <c r="AD642">
        <f t="shared" si="1728"/>
        <v>-2220.1678671142563</v>
      </c>
      <c r="AE642">
        <f t="shared" si="1729"/>
        <v>-190.42083164763736</v>
      </c>
      <c r="AF642">
        <f t="shared" si="1730"/>
        <v>-96.045023385926811</v>
      </c>
      <c r="AG642">
        <f t="shared" si="1731"/>
        <v>2979.0884515997768</v>
      </c>
      <c r="AH642">
        <f t="shared" si="1732"/>
        <v>-19752.293112623243</v>
      </c>
      <c r="AI642">
        <f t="shared" si="1733"/>
        <v>-5.48674808683979</v>
      </c>
      <c r="AJ642">
        <f t="shared" si="1734"/>
        <v>234.327471460911</v>
      </c>
      <c r="AK642">
        <f t="shared" si="1735"/>
        <v>4.089785904865944</v>
      </c>
      <c r="AL642">
        <f t="shared" si="1736"/>
        <v>234</v>
      </c>
      <c r="AM642">
        <f t="shared" si="1737"/>
        <v>19</v>
      </c>
      <c r="AN642">
        <f t="shared" si="1738"/>
        <v>38</v>
      </c>
      <c r="AP642">
        <f t="shared" si="1739"/>
        <v>1.5194023892604478</v>
      </c>
      <c r="AQ642">
        <f t="shared" si="1740"/>
        <v>2.6518574355263346E-2</v>
      </c>
      <c r="AR642" t="str">
        <f t="shared" si="1741"/>
        <v>POSITIF</v>
      </c>
      <c r="AS642">
        <f t="shared" si="1742"/>
        <v>1</v>
      </c>
      <c r="AT642">
        <f t="shared" si="1743"/>
        <v>31</v>
      </c>
      <c r="AU642">
        <f t="shared" si="1744"/>
        <v>9</v>
      </c>
      <c r="AV642">
        <f t="shared" si="1745"/>
        <v>0.99023874162672632</v>
      </c>
      <c r="AW642" s="4">
        <f t="shared" si="1746"/>
        <v>4.1259947567780265E-2</v>
      </c>
      <c r="AX642">
        <f t="shared" si="1747"/>
        <v>1.7282926422191803E-2</v>
      </c>
      <c r="AY642">
        <f t="shared" si="1748"/>
        <v>0.2698206897574425</v>
      </c>
      <c r="AZ642" s="4">
        <f t="shared" si="1749"/>
        <v>1.1242528739893438E-2</v>
      </c>
      <c r="BA642">
        <f t="shared" si="1750"/>
        <v>369053.09742523887</v>
      </c>
      <c r="BB642" t="s">
        <v>191</v>
      </c>
      <c r="BC642">
        <f t="shared" si="1751"/>
        <v>1.6702755442278082E-2</v>
      </c>
      <c r="BD642">
        <f t="shared" si="1752"/>
        <v>215.8975911041592</v>
      </c>
      <c r="BE642">
        <f t="shared" si="1753"/>
        <v>23.43748149994784</v>
      </c>
      <c r="BF642">
        <f t="shared" si="1754"/>
        <v>-2.192258846560598E-3</v>
      </c>
      <c r="BG642">
        <f t="shared" si="1755"/>
        <v>23.43528924110128</v>
      </c>
      <c r="BH642" s="19">
        <f t="shared" si="1756"/>
        <v>0.13915613623615164</v>
      </c>
      <c r="BI642">
        <f t="shared" si="1757"/>
        <v>8.9293508246385809</v>
      </c>
      <c r="BJ642">
        <f t="shared" si="1758"/>
        <v>16.350350824638582</v>
      </c>
      <c r="BK642">
        <f t="shared" si="1759"/>
        <v>7.687282915975846</v>
      </c>
      <c r="BL642">
        <f t="shared" si="1760"/>
        <v>0.13416839741608913</v>
      </c>
      <c r="BM642">
        <f t="shared" si="1761"/>
        <v>237.56797945360287</v>
      </c>
      <c r="BN642">
        <f t="shared" si="1762"/>
        <v>15.837865296906859</v>
      </c>
      <c r="BO642">
        <f t="shared" si="1763"/>
        <v>15</v>
      </c>
      <c r="BP642">
        <f t="shared" si="1764"/>
        <v>50</v>
      </c>
      <c r="BQ642">
        <f t="shared" si="1765"/>
        <v>16</v>
      </c>
      <c r="BR642">
        <f t="shared" si="1766"/>
        <v>-17.376277407896328</v>
      </c>
      <c r="BS642" t="str">
        <f t="shared" si="1767"/>
        <v>NEGATIF</v>
      </c>
      <c r="BT642">
        <f t="shared" si="1768"/>
        <v>-0.30327325250769666</v>
      </c>
      <c r="BU642">
        <f t="shared" si="1769"/>
        <v>17</v>
      </c>
      <c r="BV642">
        <f t="shared" si="1770"/>
        <v>-2063</v>
      </c>
      <c r="BW642">
        <f t="shared" si="1771"/>
        <v>25</v>
      </c>
      <c r="BX642" t="str">
        <f t="shared" si="1772"/>
        <v>NEGATIF</v>
      </c>
      <c r="BY642">
        <f t="shared" si="1773"/>
        <v>17.226823143659157</v>
      </c>
      <c r="BZ642">
        <f t="shared" si="1774"/>
        <v>197.22682314365915</v>
      </c>
      <c r="CA642">
        <f t="shared" si="1775"/>
        <v>64.464935048206243</v>
      </c>
      <c r="CB642" t="str">
        <f t="shared" si="1776"/>
        <v>POSITIF</v>
      </c>
      <c r="CC642">
        <f t="shared" si="1777"/>
        <v>64</v>
      </c>
      <c r="CD642">
        <f t="shared" si="1778"/>
        <v>27</v>
      </c>
      <c r="CE642">
        <f t="shared" si="1779"/>
        <v>53</v>
      </c>
      <c r="CG642">
        <f t="shared" si="1780"/>
        <v>4.1463434387756095</v>
      </c>
      <c r="CH642">
        <f t="shared" si="1781"/>
        <v>0.40902295841442055</v>
      </c>
      <c r="CI642">
        <f t="shared" si="1782"/>
        <v>0.40906122054934901</v>
      </c>
    </row>
    <row r="643" spans="1:87">
      <c r="A643">
        <f t="shared" ref="A643:E643" si="1869">A545</f>
        <v>7.0027777777777782</v>
      </c>
      <c r="B643">
        <f t="shared" si="1869"/>
        <v>111.315</v>
      </c>
      <c r="C643">
        <f t="shared" si="1869"/>
        <v>7</v>
      </c>
      <c r="D643">
        <f t="shared" si="1869"/>
        <v>2013</v>
      </c>
      <c r="E643">
        <f t="shared" si="1869"/>
        <v>12</v>
      </c>
      <c r="F643">
        <f t="shared" si="1784"/>
        <v>1</v>
      </c>
      <c r="G643">
        <f t="shared" ref="G643:M643" si="1870">G545</f>
        <v>0.12222152900771403</v>
      </c>
      <c r="H643">
        <f t="shared" si="1870"/>
        <v>11</v>
      </c>
      <c r="I643">
        <f t="shared" si="1870"/>
        <v>30</v>
      </c>
      <c r="J643">
        <f t="shared" si="1870"/>
        <v>11.5</v>
      </c>
      <c r="K643">
        <f t="shared" si="1870"/>
        <v>0</v>
      </c>
      <c r="L643">
        <f t="shared" si="1870"/>
        <v>20</v>
      </c>
      <c r="M643">
        <f t="shared" si="1870"/>
        <v>-13</v>
      </c>
      <c r="N643">
        <f t="shared" si="1789"/>
        <v>2456627.6875</v>
      </c>
      <c r="O643">
        <f t="shared" si="1844"/>
        <v>7.9269203913977097E-4</v>
      </c>
      <c r="P643">
        <f t="shared" si="1713"/>
        <v>2456627.6882926919</v>
      </c>
      <c r="Q643">
        <f t="shared" si="1715"/>
        <v>0.13915642142893772</v>
      </c>
      <c r="R643">
        <f t="shared" si="1716"/>
        <v>239.81421954775078</v>
      </c>
      <c r="S643">
        <f t="shared" si="1717"/>
        <v>300.2381368480128</v>
      </c>
      <c r="T643">
        <f t="shared" si="1718"/>
        <v>4.1855477242087975</v>
      </c>
      <c r="U643">
        <f t="shared" si="1719"/>
        <v>5.2401440280511329</v>
      </c>
      <c r="V643">
        <f t="shared" si="1720"/>
        <v>215.89272074459154</v>
      </c>
      <c r="W643">
        <f t="shared" si="1721"/>
        <v>3.7680388080817862</v>
      </c>
      <c r="X643">
        <f t="shared" si="1722"/>
        <v>250.20418272983716</v>
      </c>
      <c r="Y643">
        <f t="shared" si="1723"/>
        <v>4.3668867908971922</v>
      </c>
      <c r="Z643">
        <f t="shared" si="1724"/>
        <v>327.024972841401</v>
      </c>
      <c r="AA643">
        <f t="shared" si="1725"/>
        <v>5.7076625123274836</v>
      </c>
      <c r="AB643">
        <f t="shared" si="1726"/>
        <v>-20300.416439555305</v>
      </c>
      <c r="AC643">
        <f t="shared" si="1727"/>
        <v>103.42119325641373</v>
      </c>
      <c r="AD643">
        <f t="shared" si="1728"/>
        <v>-2202.6716933280231</v>
      </c>
      <c r="AE643">
        <f t="shared" si="1729"/>
        <v>-196.98426723289805</v>
      </c>
      <c r="AF643">
        <f t="shared" si="1730"/>
        <v>-95.882965021694787</v>
      </c>
      <c r="AG643">
        <f t="shared" si="1731"/>
        <v>2969.449257020075</v>
      </c>
      <c r="AH643">
        <f t="shared" si="1732"/>
        <v>-19723.084914861432</v>
      </c>
      <c r="AI643">
        <f t="shared" si="1733"/>
        <v>-5.4786346985726198</v>
      </c>
      <c r="AJ643">
        <f t="shared" si="1734"/>
        <v>234.33558484917816</v>
      </c>
      <c r="AK643">
        <f t="shared" si="1735"/>
        <v>4.0899275102046984</v>
      </c>
      <c r="AL643">
        <f t="shared" si="1736"/>
        <v>234</v>
      </c>
      <c r="AM643">
        <f t="shared" si="1737"/>
        <v>20</v>
      </c>
      <c r="AN643">
        <f t="shared" si="1738"/>
        <v>8</v>
      </c>
      <c r="AP643">
        <f t="shared" si="1739"/>
        <v>1.5242394129266517</v>
      </c>
      <c r="AQ643">
        <f t="shared" si="1740"/>
        <v>2.6602996344235491E-2</v>
      </c>
      <c r="AR643" t="str">
        <f t="shared" si="1741"/>
        <v>POSITIF</v>
      </c>
      <c r="AS643">
        <f t="shared" si="1742"/>
        <v>1</v>
      </c>
      <c r="AT643">
        <f t="shared" si="1743"/>
        <v>31</v>
      </c>
      <c r="AU643">
        <f t="shared" si="1744"/>
        <v>27</v>
      </c>
      <c r="AV643">
        <f t="shared" si="1745"/>
        <v>0.99037381621610843</v>
      </c>
      <c r="AW643" s="4">
        <f t="shared" si="1746"/>
        <v>4.1265575675671184E-2</v>
      </c>
      <c r="AX643">
        <f t="shared" si="1747"/>
        <v>1.7285283918512303E-2</v>
      </c>
      <c r="AY643">
        <f t="shared" si="1748"/>
        <v>0.26985749154794869</v>
      </c>
      <c r="AZ643" s="4">
        <f t="shared" si="1749"/>
        <v>1.1244062147831196E-2</v>
      </c>
      <c r="BA643">
        <f t="shared" si="1750"/>
        <v>369002.76821521635</v>
      </c>
      <c r="BB643" t="s">
        <v>191</v>
      </c>
      <c r="BC643">
        <f t="shared" si="1751"/>
        <v>1.6702755430299986E-2</v>
      </c>
      <c r="BD643">
        <f t="shared" si="1752"/>
        <v>215.89703950245055</v>
      </c>
      <c r="BE643">
        <f t="shared" si="1753"/>
        <v>23.437481496239144</v>
      </c>
      <c r="BF643">
        <f t="shared" si="1754"/>
        <v>-2.1923094429717894E-3</v>
      </c>
      <c r="BG643">
        <f t="shared" si="1755"/>
        <v>23.435289186796172</v>
      </c>
      <c r="BH643" s="19">
        <f t="shared" si="1756"/>
        <v>0.13915642142893772</v>
      </c>
      <c r="BI643">
        <f t="shared" si="1757"/>
        <v>9.1800353021516159</v>
      </c>
      <c r="BJ643">
        <f t="shared" si="1758"/>
        <v>16.601035302151615</v>
      </c>
      <c r="BK643">
        <f t="shared" si="1759"/>
        <v>11.440292952678695</v>
      </c>
      <c r="BL643">
        <f t="shared" si="1760"/>
        <v>0.19967077941694705</v>
      </c>
      <c r="BM643">
        <f t="shared" si="1761"/>
        <v>237.57523657959553</v>
      </c>
      <c r="BN643">
        <f t="shared" si="1762"/>
        <v>15.838349105306369</v>
      </c>
      <c r="BO643">
        <f t="shared" si="1763"/>
        <v>15</v>
      </c>
      <c r="BP643">
        <f t="shared" si="1764"/>
        <v>50</v>
      </c>
      <c r="BQ643">
        <f t="shared" si="1765"/>
        <v>18</v>
      </c>
      <c r="BR643">
        <f t="shared" si="1766"/>
        <v>-17.373556104769218</v>
      </c>
      <c r="BS643" t="str">
        <f t="shared" si="1767"/>
        <v>NEGATIF</v>
      </c>
      <c r="BT643">
        <f t="shared" si="1768"/>
        <v>-0.30322575680818376</v>
      </c>
      <c r="BU643">
        <f t="shared" si="1769"/>
        <v>17</v>
      </c>
      <c r="BV643">
        <f t="shared" si="1770"/>
        <v>-2063</v>
      </c>
      <c r="BW643">
        <f t="shared" si="1771"/>
        <v>35</v>
      </c>
      <c r="BX643" t="str">
        <f t="shared" si="1772"/>
        <v>NEGATIF</v>
      </c>
      <c r="BY643">
        <f t="shared" si="1773"/>
        <v>24.760723968969984</v>
      </c>
      <c r="BZ643">
        <f t="shared" si="1774"/>
        <v>204.76072396896998</v>
      </c>
      <c r="CA643">
        <f t="shared" si="1775"/>
        <v>63.129963400100479</v>
      </c>
      <c r="CB643" t="str">
        <f t="shared" si="1776"/>
        <v>POSITIF</v>
      </c>
      <c r="CC643">
        <f t="shared" si="1777"/>
        <v>63</v>
      </c>
      <c r="CD643">
        <f t="shared" si="1778"/>
        <v>7</v>
      </c>
      <c r="CE643">
        <f t="shared" si="1779"/>
        <v>47</v>
      </c>
      <c r="CG643">
        <f t="shared" si="1780"/>
        <v>4.1464700995184129</v>
      </c>
      <c r="CH643">
        <f t="shared" si="1781"/>
        <v>0.40902295746661765</v>
      </c>
      <c r="CI643">
        <f t="shared" si="1782"/>
        <v>0.40906122048462007</v>
      </c>
    </row>
    <row r="644" spans="1:87">
      <c r="A644">
        <f t="shared" ref="A644:E644" si="1871">A546</f>
        <v>7.0027777777777782</v>
      </c>
      <c r="B644">
        <f t="shared" si="1871"/>
        <v>111.315</v>
      </c>
      <c r="C644">
        <f t="shared" si="1871"/>
        <v>7</v>
      </c>
      <c r="D644">
        <f t="shared" si="1871"/>
        <v>2013</v>
      </c>
      <c r="E644">
        <f t="shared" si="1871"/>
        <v>12</v>
      </c>
      <c r="F644">
        <f t="shared" si="1784"/>
        <v>1</v>
      </c>
      <c r="G644">
        <f t="shared" ref="G644:M644" si="1872">G546</f>
        <v>0.12222152900771403</v>
      </c>
      <c r="H644">
        <f t="shared" si="1872"/>
        <v>11</v>
      </c>
      <c r="I644">
        <f t="shared" si="1872"/>
        <v>45</v>
      </c>
      <c r="J644">
        <f t="shared" si="1872"/>
        <v>11.75</v>
      </c>
      <c r="K644">
        <f t="shared" si="1872"/>
        <v>0</v>
      </c>
      <c r="L644">
        <f t="shared" si="1872"/>
        <v>20</v>
      </c>
      <c r="M644">
        <f t="shared" si="1872"/>
        <v>-13</v>
      </c>
      <c r="N644">
        <f t="shared" si="1789"/>
        <v>2456627.697916667</v>
      </c>
      <c r="O644">
        <f t="shared" si="1844"/>
        <v>7.9269203913977097E-4</v>
      </c>
      <c r="P644">
        <f t="shared" si="1713"/>
        <v>2456627.6987093589</v>
      </c>
      <c r="Q644">
        <f t="shared" si="1715"/>
        <v>0.13915670662173654</v>
      </c>
      <c r="R644">
        <f t="shared" si="1716"/>
        <v>239.81421954775078</v>
      </c>
      <c r="S644">
        <f t="shared" si="1717"/>
        <v>300.37423052334634</v>
      </c>
      <c r="T644">
        <f t="shared" si="1718"/>
        <v>4.1855477242087975</v>
      </c>
      <c r="U644">
        <f t="shared" si="1719"/>
        <v>5.242519310776844</v>
      </c>
      <c r="V644">
        <f t="shared" si="1720"/>
        <v>215.89216914122125</v>
      </c>
      <c r="W644">
        <f t="shared" si="1721"/>
        <v>3.7680291807868094</v>
      </c>
      <c r="X644">
        <f t="shared" si="1722"/>
        <v>250.21444988990788</v>
      </c>
      <c r="Y644">
        <f t="shared" si="1723"/>
        <v>4.3670659866452555</v>
      </c>
      <c r="Z644">
        <f t="shared" si="1724"/>
        <v>327.03523951122497</v>
      </c>
      <c r="AA644">
        <f t="shared" si="1725"/>
        <v>5.7078416995191272</v>
      </c>
      <c r="AB644">
        <f t="shared" si="1726"/>
        <v>-20273.279755302145</v>
      </c>
      <c r="AC644">
        <f t="shared" si="1727"/>
        <v>104.13655857797112</v>
      </c>
      <c r="AD644">
        <f t="shared" si="1728"/>
        <v>-2184.2467766067575</v>
      </c>
      <c r="AE644">
        <f t="shared" si="1729"/>
        <v>-203.52694026342655</v>
      </c>
      <c r="AF644">
        <f t="shared" si="1730"/>
        <v>-95.726375719911232</v>
      </c>
      <c r="AG644">
        <f t="shared" si="1731"/>
        <v>2959.7872060884547</v>
      </c>
      <c r="AH644">
        <f t="shared" si="1732"/>
        <v>-19692.856083225812</v>
      </c>
      <c r="AI644">
        <f t="shared" si="1733"/>
        <v>-5.4702378008960588</v>
      </c>
      <c r="AJ644">
        <f t="shared" si="1734"/>
        <v>234.34398174685472</v>
      </c>
      <c r="AK644">
        <f t="shared" si="1735"/>
        <v>4.0900740637161075</v>
      </c>
      <c r="AL644">
        <f t="shared" si="1736"/>
        <v>234</v>
      </c>
      <c r="AM644">
        <f t="shared" si="1737"/>
        <v>20</v>
      </c>
      <c r="AN644">
        <f t="shared" si="1738"/>
        <v>38</v>
      </c>
      <c r="AP644">
        <f t="shared" si="1739"/>
        <v>1.5182361933220565</v>
      </c>
      <c r="AQ644">
        <f t="shared" si="1740"/>
        <v>2.6498220396415032E-2</v>
      </c>
      <c r="AR644" t="str">
        <f t="shared" si="1741"/>
        <v>POSITIF</v>
      </c>
      <c r="AS644">
        <f t="shared" si="1742"/>
        <v>1</v>
      </c>
      <c r="AT644">
        <f t="shared" si="1743"/>
        <v>31</v>
      </c>
      <c r="AU644">
        <f t="shared" si="1744"/>
        <v>5</v>
      </c>
      <c r="AV644">
        <f t="shared" si="1745"/>
        <v>0.99050871776084293</v>
      </c>
      <c r="AW644" s="4">
        <f t="shared" si="1746"/>
        <v>4.1271196573368453E-2</v>
      </c>
      <c r="AX644">
        <f t="shared" si="1747"/>
        <v>1.7287638394633945E-2</v>
      </c>
      <c r="AY644">
        <f t="shared" si="1748"/>
        <v>0.26989424619013413</v>
      </c>
      <c r="AZ644" s="4">
        <f t="shared" si="1749"/>
        <v>1.124559359125559E-2</v>
      </c>
      <c r="BA644">
        <f t="shared" si="1750"/>
        <v>368952.51718315942</v>
      </c>
      <c r="BB644" t="s">
        <v>191</v>
      </c>
      <c r="BC644">
        <f t="shared" si="1751"/>
        <v>1.6702755418321887E-2</v>
      </c>
      <c r="BD644">
        <f t="shared" si="1752"/>
        <v>215.89648790071723</v>
      </c>
      <c r="BE644">
        <f t="shared" si="1753"/>
        <v>23.437481492530448</v>
      </c>
      <c r="BF644">
        <f t="shared" si="1754"/>
        <v>-2.1923600235215042E-3</v>
      </c>
      <c r="BG644">
        <f t="shared" si="1755"/>
        <v>23.435289132506927</v>
      </c>
      <c r="BH644" s="19">
        <f t="shared" si="1756"/>
        <v>0.13915670662173654</v>
      </c>
      <c r="BI644">
        <f t="shared" si="1757"/>
        <v>9.4307197908715654</v>
      </c>
      <c r="BJ644">
        <f t="shared" si="1758"/>
        <v>16.851719790871567</v>
      </c>
      <c r="BK644">
        <f t="shared" si="1759"/>
        <v>15.193049497511941</v>
      </c>
      <c r="BL644">
        <f t="shared" si="1760"/>
        <v>0.2651687371500534</v>
      </c>
      <c r="BM644">
        <f t="shared" si="1761"/>
        <v>237.58274736556154</v>
      </c>
      <c r="BN644">
        <f t="shared" si="1762"/>
        <v>15.83884982437077</v>
      </c>
      <c r="BO644">
        <f t="shared" si="1763"/>
        <v>15</v>
      </c>
      <c r="BP644">
        <f t="shared" si="1764"/>
        <v>50</v>
      </c>
      <c r="BQ644">
        <f t="shared" si="1765"/>
        <v>19</v>
      </c>
      <c r="BR644">
        <f t="shared" si="1766"/>
        <v>-17.381418699354828</v>
      </c>
      <c r="BS644" t="str">
        <f t="shared" si="1767"/>
        <v>NEGATIF</v>
      </c>
      <c r="BT644">
        <f t="shared" si="1768"/>
        <v>-0.30336298497145214</v>
      </c>
      <c r="BU644">
        <f t="shared" si="1769"/>
        <v>17</v>
      </c>
      <c r="BV644">
        <f t="shared" si="1770"/>
        <v>-2063</v>
      </c>
      <c r="BW644">
        <f t="shared" si="1771"/>
        <v>6</v>
      </c>
      <c r="BX644" t="str">
        <f t="shared" si="1772"/>
        <v>NEGATIF</v>
      </c>
      <c r="BY644">
        <f t="shared" si="1773"/>
        <v>31.459268745603456</v>
      </c>
      <c r="BZ644">
        <f t="shared" si="1774"/>
        <v>211.45926874560345</v>
      </c>
      <c r="CA644">
        <f t="shared" si="1775"/>
        <v>61.365033988372865</v>
      </c>
      <c r="CB644" t="str">
        <f t="shared" si="1776"/>
        <v>POSITIF</v>
      </c>
      <c r="CC644">
        <f t="shared" si="1777"/>
        <v>61</v>
      </c>
      <c r="CD644">
        <f t="shared" si="1778"/>
        <v>21</v>
      </c>
      <c r="CE644">
        <f t="shared" si="1779"/>
        <v>54</v>
      </c>
      <c r="CG644">
        <f t="shared" si="1780"/>
        <v>4.1466011874629327</v>
      </c>
      <c r="CH644">
        <f t="shared" si="1781"/>
        <v>0.40902295651909154</v>
      </c>
      <c r="CI644">
        <f t="shared" si="1782"/>
        <v>0.40906122041989113</v>
      </c>
    </row>
    <row r="645" spans="1:87">
      <c r="A645">
        <f t="shared" ref="A645:E645" si="1873">A547</f>
        <v>7.0027777777777782</v>
      </c>
      <c r="B645">
        <f t="shared" si="1873"/>
        <v>111.315</v>
      </c>
      <c r="C645">
        <f t="shared" si="1873"/>
        <v>7</v>
      </c>
      <c r="D645">
        <f t="shared" si="1873"/>
        <v>2013</v>
      </c>
      <c r="E645">
        <f t="shared" si="1873"/>
        <v>12</v>
      </c>
      <c r="F645">
        <f t="shared" si="1784"/>
        <v>1</v>
      </c>
      <c r="G645">
        <f t="shared" ref="G645:M645" si="1874">G547</f>
        <v>0.12222152900771403</v>
      </c>
      <c r="H645">
        <f t="shared" si="1874"/>
        <v>12</v>
      </c>
      <c r="I645">
        <f t="shared" si="1874"/>
        <v>0</v>
      </c>
      <c r="J645">
        <f t="shared" si="1874"/>
        <v>12</v>
      </c>
      <c r="K645">
        <f t="shared" si="1874"/>
        <v>0</v>
      </c>
      <c r="L645">
        <f t="shared" si="1874"/>
        <v>20</v>
      </c>
      <c r="M645">
        <f t="shared" si="1874"/>
        <v>-13</v>
      </c>
      <c r="N645">
        <f t="shared" si="1789"/>
        <v>2456627.7083333335</v>
      </c>
      <c r="O645">
        <f t="shared" si="1844"/>
        <v>7.9269203913977097E-4</v>
      </c>
      <c r="P645">
        <f t="shared" si="1713"/>
        <v>2456627.7091260254</v>
      </c>
      <c r="Q645">
        <f t="shared" si="1715"/>
        <v>0.1391569918145226</v>
      </c>
      <c r="R645">
        <f t="shared" si="1716"/>
        <v>239.81421954775078</v>
      </c>
      <c r="S645">
        <f t="shared" si="1717"/>
        <v>300.51032419259718</v>
      </c>
      <c r="T645">
        <f t="shared" si="1718"/>
        <v>4.1855477242087975</v>
      </c>
      <c r="U645">
        <f t="shared" si="1719"/>
        <v>5.2448945933963911</v>
      </c>
      <c r="V645">
        <f t="shared" si="1720"/>
        <v>215.89161753787562</v>
      </c>
      <c r="W645">
        <f t="shared" si="1721"/>
        <v>3.7680195534922634</v>
      </c>
      <c r="X645">
        <f t="shared" si="1722"/>
        <v>250.22471704951931</v>
      </c>
      <c r="Y645">
        <f t="shared" si="1723"/>
        <v>4.3672451823853029</v>
      </c>
      <c r="Z645">
        <f t="shared" si="1724"/>
        <v>327.04550618058965</v>
      </c>
      <c r="AA645">
        <f t="shared" si="1725"/>
        <v>5.7080208867027542</v>
      </c>
      <c r="AB645">
        <f t="shared" si="1726"/>
        <v>-20246.032870804876</v>
      </c>
      <c r="AC645">
        <f t="shared" si="1727"/>
        <v>104.84094645353689</v>
      </c>
      <c r="AD645">
        <f t="shared" si="1728"/>
        <v>-2164.900887342797</v>
      </c>
      <c r="AE645">
        <f t="shared" si="1729"/>
        <v>-210.0481605338793</v>
      </c>
      <c r="AF645">
        <f t="shared" si="1730"/>
        <v>-95.575259720720851</v>
      </c>
      <c r="AG645">
        <f t="shared" si="1731"/>
        <v>2950.1023724376423</v>
      </c>
      <c r="AH645">
        <f t="shared" si="1732"/>
        <v>-19661.613859511093</v>
      </c>
      <c r="AI645">
        <f t="shared" si="1733"/>
        <v>-5.4615594054197478</v>
      </c>
      <c r="AJ645">
        <f t="shared" si="1734"/>
        <v>234.35266014233105</v>
      </c>
      <c r="AK645">
        <f t="shared" si="1735"/>
        <v>4.0902255302909598</v>
      </c>
      <c r="AL645">
        <f t="shared" si="1736"/>
        <v>234</v>
      </c>
      <c r="AM645">
        <f t="shared" si="1737"/>
        <v>21</v>
      </c>
      <c r="AN645">
        <f t="shared" si="1738"/>
        <v>9</v>
      </c>
      <c r="AP645">
        <f t="shared" si="1739"/>
        <v>1.5172578962691556</v>
      </c>
      <c r="AQ645">
        <f t="shared" si="1740"/>
        <v>2.6481145891779356E-2</v>
      </c>
      <c r="AR645" t="str">
        <f t="shared" si="1741"/>
        <v>POSITIF</v>
      </c>
      <c r="AS645">
        <f t="shared" si="1742"/>
        <v>1</v>
      </c>
      <c r="AT645">
        <f t="shared" si="1743"/>
        <v>31</v>
      </c>
      <c r="AU645">
        <f t="shared" si="1744"/>
        <v>2</v>
      </c>
      <c r="AV645">
        <f t="shared" si="1745"/>
        <v>0.99064344526062909</v>
      </c>
      <c r="AW645" s="4">
        <f t="shared" si="1746"/>
        <v>4.1276810219192876E-2</v>
      </c>
      <c r="AX645">
        <f t="shared" si="1747"/>
        <v>1.7289989833098193E-2</v>
      </c>
      <c r="AY645">
        <f t="shared" si="1748"/>
        <v>0.26993095341146678</v>
      </c>
      <c r="AZ645" s="4">
        <f t="shared" si="1749"/>
        <v>1.1247123058811115E-2</v>
      </c>
      <c r="BA645">
        <f t="shared" si="1750"/>
        <v>368902.34464325546</v>
      </c>
      <c r="BB645" t="s">
        <v>191</v>
      </c>
      <c r="BC645">
        <f t="shared" si="1751"/>
        <v>1.6702755406343792E-2</v>
      </c>
      <c r="BD645">
        <f t="shared" si="1752"/>
        <v>215.89593629900864</v>
      </c>
      <c r="BE645">
        <f t="shared" si="1753"/>
        <v>23.437481488821753</v>
      </c>
      <c r="BF645">
        <f t="shared" si="1754"/>
        <v>-2.192410588200576E-3</v>
      </c>
      <c r="BG645">
        <f t="shared" si="1755"/>
        <v>23.435289078233552</v>
      </c>
      <c r="BH645" s="19">
        <f t="shared" si="1756"/>
        <v>0.1391569918145226</v>
      </c>
      <c r="BI645">
        <f t="shared" si="1757"/>
        <v>9.6814042684156441</v>
      </c>
      <c r="BJ645">
        <f t="shared" si="1758"/>
        <v>17.102404268415643</v>
      </c>
      <c r="BK645">
        <f t="shared" si="1759"/>
        <v>18.945554006755508</v>
      </c>
      <c r="BL645">
        <f t="shared" si="1760"/>
        <v>0.33066229603228764</v>
      </c>
      <c r="BM645">
        <f t="shared" si="1761"/>
        <v>237.59051001947915</v>
      </c>
      <c r="BN645">
        <f t="shared" si="1762"/>
        <v>15.839367334631943</v>
      </c>
      <c r="BO645">
        <f t="shared" si="1763"/>
        <v>15</v>
      </c>
      <c r="BP645">
        <f t="shared" si="1764"/>
        <v>50</v>
      </c>
      <c r="BQ645">
        <f t="shared" si="1765"/>
        <v>21</v>
      </c>
      <c r="BR645">
        <f t="shared" si="1766"/>
        <v>-17.384474923191735</v>
      </c>
      <c r="BS645" t="str">
        <f t="shared" si="1767"/>
        <v>NEGATIF</v>
      </c>
      <c r="BT645">
        <f t="shared" si="1768"/>
        <v>-0.30341632614008412</v>
      </c>
      <c r="BU645">
        <f t="shared" si="1769"/>
        <v>17</v>
      </c>
      <c r="BV645">
        <f t="shared" si="1770"/>
        <v>-2064</v>
      </c>
      <c r="BW645">
        <f t="shared" si="1771"/>
        <v>55</v>
      </c>
      <c r="BX645" t="str">
        <f t="shared" si="1772"/>
        <v>NEGATIF</v>
      </c>
      <c r="BY645">
        <f t="shared" si="1773"/>
        <v>37.308351156082423</v>
      </c>
      <c r="BZ645">
        <f t="shared" si="1774"/>
        <v>217.30835115608244</v>
      </c>
      <c r="CA645">
        <f t="shared" si="1775"/>
        <v>59.256370128224418</v>
      </c>
      <c r="CB645" t="str">
        <f t="shared" si="1776"/>
        <v>POSITIF</v>
      </c>
      <c r="CC645">
        <f t="shared" si="1777"/>
        <v>59</v>
      </c>
      <c r="CD645">
        <f t="shared" si="1778"/>
        <v>15</v>
      </c>
      <c r="CE645">
        <f t="shared" si="1779"/>
        <v>22</v>
      </c>
      <c r="CG645">
        <f t="shared" si="1780"/>
        <v>4.146736671332488</v>
      </c>
      <c r="CH645">
        <f t="shared" si="1781"/>
        <v>0.40902295557184248</v>
      </c>
      <c r="CI645">
        <f t="shared" si="1782"/>
        <v>0.40906122035516213</v>
      </c>
    </row>
    <row r="646" spans="1:87">
      <c r="A646">
        <f t="shared" ref="A646:E646" si="1875">A548</f>
        <v>7.0027777777777782</v>
      </c>
      <c r="B646">
        <f t="shared" si="1875"/>
        <v>111.315</v>
      </c>
      <c r="C646">
        <f t="shared" si="1875"/>
        <v>7</v>
      </c>
      <c r="D646">
        <f t="shared" si="1875"/>
        <v>2013</v>
      </c>
      <c r="E646">
        <f t="shared" si="1875"/>
        <v>12</v>
      </c>
      <c r="F646">
        <f t="shared" si="1784"/>
        <v>1</v>
      </c>
      <c r="G646">
        <f t="shared" ref="G646:M646" si="1876">G548</f>
        <v>0.12222152900771403</v>
      </c>
      <c r="H646">
        <f t="shared" si="1876"/>
        <v>12</v>
      </c>
      <c r="I646">
        <f t="shared" si="1876"/>
        <v>15</v>
      </c>
      <c r="J646">
        <f t="shared" si="1876"/>
        <v>12.25</v>
      </c>
      <c r="K646">
        <f t="shared" si="1876"/>
        <v>0</v>
      </c>
      <c r="L646">
        <f t="shared" si="1876"/>
        <v>20</v>
      </c>
      <c r="M646">
        <f t="shared" si="1876"/>
        <v>-13</v>
      </c>
      <c r="N646">
        <f t="shared" si="1789"/>
        <v>2456627.71875</v>
      </c>
      <c r="O646">
        <f t="shared" si="1844"/>
        <v>7.9269203913977097E-4</v>
      </c>
      <c r="P646">
        <f t="shared" si="1713"/>
        <v>2456627.7195426919</v>
      </c>
      <c r="Q646">
        <f t="shared" si="1715"/>
        <v>0.13915727700730868</v>
      </c>
      <c r="R646">
        <f t="shared" si="1716"/>
        <v>239.81421954775078</v>
      </c>
      <c r="S646">
        <f t="shared" si="1717"/>
        <v>300.64641786186257</v>
      </c>
      <c r="T646">
        <f t="shared" si="1718"/>
        <v>4.1855477242087975</v>
      </c>
      <c r="U646">
        <f t="shared" si="1719"/>
        <v>5.2472698760161922</v>
      </c>
      <c r="V646">
        <f t="shared" si="1720"/>
        <v>215.89106593452999</v>
      </c>
      <c r="W646">
        <f t="shared" si="1721"/>
        <v>3.7680099261977169</v>
      </c>
      <c r="X646">
        <f t="shared" si="1722"/>
        <v>250.23498420913165</v>
      </c>
      <c r="Y646">
        <f t="shared" si="1723"/>
        <v>4.3674243781253663</v>
      </c>
      <c r="Z646">
        <f t="shared" si="1724"/>
        <v>327.05577284995525</v>
      </c>
      <c r="AA646">
        <f t="shared" si="1725"/>
        <v>5.7082000738863972</v>
      </c>
      <c r="AB646">
        <f t="shared" si="1726"/>
        <v>-20218.675938576125</v>
      </c>
      <c r="AC646">
        <f t="shared" si="1727"/>
        <v>105.53428266332756</v>
      </c>
      <c r="AD646">
        <f t="shared" si="1728"/>
        <v>-2144.6421817982855</v>
      </c>
      <c r="AE646">
        <f t="shared" si="1729"/>
        <v>-216.5472409780734</v>
      </c>
      <c r="AF646">
        <f t="shared" si="1730"/>
        <v>-95.429621100287989</v>
      </c>
      <c r="AG646">
        <f t="shared" si="1731"/>
        <v>2940.3948285798224</v>
      </c>
      <c r="AH646">
        <f t="shared" si="1732"/>
        <v>-19629.365871209622</v>
      </c>
      <c r="AI646">
        <f t="shared" si="1733"/>
        <v>-5.4526016308915617</v>
      </c>
      <c r="AJ646">
        <f t="shared" si="1734"/>
        <v>234.36161791685922</v>
      </c>
      <c r="AK646">
        <f t="shared" si="1735"/>
        <v>4.090381872950128</v>
      </c>
      <c r="AL646">
        <f t="shared" si="1736"/>
        <v>234</v>
      </c>
      <c r="AM646">
        <f t="shared" si="1737"/>
        <v>21</v>
      </c>
      <c r="AN646">
        <f t="shared" si="1738"/>
        <v>41</v>
      </c>
      <c r="AP646">
        <f t="shared" si="1739"/>
        <v>1.5311353220318706</v>
      </c>
      <c r="AQ646">
        <f t="shared" si="1740"/>
        <v>2.6723352663039816E-2</v>
      </c>
      <c r="AR646" t="str">
        <f t="shared" si="1741"/>
        <v>POSITIF</v>
      </c>
      <c r="AS646">
        <f t="shared" si="1742"/>
        <v>1</v>
      </c>
      <c r="AT646">
        <f t="shared" si="1743"/>
        <v>31</v>
      </c>
      <c r="AU646">
        <f t="shared" si="1744"/>
        <v>52</v>
      </c>
      <c r="AV646">
        <f t="shared" si="1745"/>
        <v>0.99077799773381681</v>
      </c>
      <c r="AW646" s="4">
        <f t="shared" si="1746"/>
        <v>4.1282416572242367E-2</v>
      </c>
      <c r="AX646">
        <f t="shared" si="1747"/>
        <v>1.7292338216772021E-2</v>
      </c>
      <c r="AY646">
        <f t="shared" si="1748"/>
        <v>0.26996761294449612</v>
      </c>
      <c r="AZ646" s="4">
        <f t="shared" si="1749"/>
        <v>1.1248650539354005E-2</v>
      </c>
      <c r="BA646">
        <f t="shared" si="1750"/>
        <v>368852.25090245827</v>
      </c>
      <c r="BB646" t="s">
        <v>191</v>
      </c>
      <c r="BC646">
        <f t="shared" si="1751"/>
        <v>1.6702755394365693E-2</v>
      </c>
      <c r="BD646">
        <f t="shared" si="1752"/>
        <v>215.89538469729999</v>
      </c>
      <c r="BE646">
        <f t="shared" si="1753"/>
        <v>23.437481485113061</v>
      </c>
      <c r="BF646">
        <f t="shared" si="1754"/>
        <v>-2.1924611370066275E-3</v>
      </c>
      <c r="BG646">
        <f t="shared" si="1755"/>
        <v>23.435289023976054</v>
      </c>
      <c r="BH646" s="19">
        <f t="shared" si="1756"/>
        <v>0.13915727700730868</v>
      </c>
      <c r="BI646">
        <f t="shared" si="1757"/>
        <v>9.9320887459286791</v>
      </c>
      <c r="BJ646">
        <f t="shared" si="1758"/>
        <v>17.35308874592868</v>
      </c>
      <c r="BK646">
        <f t="shared" si="1759"/>
        <v>22.697808535264912</v>
      </c>
      <c r="BL646">
        <f t="shared" si="1760"/>
        <v>0.39615149192764415</v>
      </c>
      <c r="BM646">
        <f t="shared" si="1761"/>
        <v>237.5985226536653</v>
      </c>
      <c r="BN646">
        <f t="shared" si="1762"/>
        <v>15.839901510244353</v>
      </c>
      <c r="BO646">
        <f t="shared" si="1763"/>
        <v>15</v>
      </c>
      <c r="BP646">
        <f t="shared" si="1764"/>
        <v>50</v>
      </c>
      <c r="BQ646">
        <f t="shared" si="1765"/>
        <v>23</v>
      </c>
      <c r="BR646">
        <f t="shared" si="1766"/>
        <v>-17.373187460701001</v>
      </c>
      <c r="BS646" t="str">
        <f t="shared" si="1767"/>
        <v>NEGATIF</v>
      </c>
      <c r="BT646">
        <f t="shared" si="1768"/>
        <v>-0.3032193227554254</v>
      </c>
      <c r="BU646">
        <f t="shared" si="1769"/>
        <v>17</v>
      </c>
      <c r="BV646">
        <f t="shared" si="1770"/>
        <v>-2063</v>
      </c>
      <c r="BW646">
        <f t="shared" si="1771"/>
        <v>36</v>
      </c>
      <c r="BX646" t="str">
        <f t="shared" si="1772"/>
        <v>NEGATIF</v>
      </c>
      <c r="BY646">
        <f t="shared" si="1773"/>
        <v>42.37124533071394</v>
      </c>
      <c r="BZ646">
        <f t="shared" si="1774"/>
        <v>222.37124533071395</v>
      </c>
      <c r="CA646">
        <f t="shared" si="1775"/>
        <v>56.876454590671223</v>
      </c>
      <c r="CB646" t="str">
        <f t="shared" si="1776"/>
        <v>POSITIF</v>
      </c>
      <c r="CC646">
        <f t="shared" si="1777"/>
        <v>56</v>
      </c>
      <c r="CD646">
        <f t="shared" si="1778"/>
        <v>52</v>
      </c>
      <c r="CE646">
        <f t="shared" si="1779"/>
        <v>35</v>
      </c>
      <c r="CG646">
        <f t="shared" si="1780"/>
        <v>4.1468765181807941</v>
      </c>
      <c r="CH646">
        <f t="shared" si="1781"/>
        <v>0.40902295462487048</v>
      </c>
      <c r="CI646">
        <f t="shared" si="1782"/>
        <v>0.40906122029043329</v>
      </c>
    </row>
    <row r="647" spans="1:87">
      <c r="A647">
        <f t="shared" ref="A647:E647" si="1877">A549</f>
        <v>7.0027777777777782</v>
      </c>
      <c r="B647">
        <f t="shared" si="1877"/>
        <v>111.315</v>
      </c>
      <c r="C647">
        <f t="shared" si="1877"/>
        <v>7</v>
      </c>
      <c r="D647">
        <f t="shared" si="1877"/>
        <v>2013</v>
      </c>
      <c r="E647">
        <f t="shared" si="1877"/>
        <v>12</v>
      </c>
      <c r="F647">
        <f t="shared" si="1784"/>
        <v>1</v>
      </c>
      <c r="G647">
        <f t="shared" ref="G647:M647" si="1878">G549</f>
        <v>0.12222152900771403</v>
      </c>
      <c r="H647">
        <f t="shared" si="1878"/>
        <v>12</v>
      </c>
      <c r="I647">
        <f t="shared" si="1878"/>
        <v>30</v>
      </c>
      <c r="J647">
        <f t="shared" si="1878"/>
        <v>12.5</v>
      </c>
      <c r="K647">
        <f t="shared" si="1878"/>
        <v>0</v>
      </c>
      <c r="L647">
        <f t="shared" si="1878"/>
        <v>20</v>
      </c>
      <c r="M647">
        <f t="shared" si="1878"/>
        <v>-13</v>
      </c>
      <c r="N647">
        <f t="shared" si="1789"/>
        <v>2456627.729166667</v>
      </c>
      <c r="O647">
        <f t="shared" si="1844"/>
        <v>7.9269203913977097E-4</v>
      </c>
      <c r="P647">
        <f t="shared" si="1713"/>
        <v>2456627.7299593589</v>
      </c>
      <c r="Q647">
        <f t="shared" si="1715"/>
        <v>0.1391575622001075</v>
      </c>
      <c r="R647">
        <f t="shared" si="1716"/>
        <v>239.81421954775078</v>
      </c>
      <c r="S647">
        <f t="shared" si="1717"/>
        <v>300.78251153719611</v>
      </c>
      <c r="T647">
        <f t="shared" si="1718"/>
        <v>4.1855477242087975</v>
      </c>
      <c r="U647">
        <f t="shared" si="1719"/>
        <v>5.2496451587419033</v>
      </c>
      <c r="V647">
        <f t="shared" si="1720"/>
        <v>215.89051433115969</v>
      </c>
      <c r="W647">
        <f t="shared" si="1721"/>
        <v>3.7680002989027401</v>
      </c>
      <c r="X647">
        <f t="shared" si="1722"/>
        <v>250.24525136920238</v>
      </c>
      <c r="Y647">
        <f t="shared" si="1723"/>
        <v>4.3676035738734296</v>
      </c>
      <c r="Z647">
        <f t="shared" si="1724"/>
        <v>327.06603951978013</v>
      </c>
      <c r="AA647">
        <f t="shared" si="1725"/>
        <v>5.7083792610780568</v>
      </c>
      <c r="AB647">
        <f t="shared" si="1726"/>
        <v>-20191.209111738503</v>
      </c>
      <c r="AC647">
        <f t="shared" si="1727"/>
        <v>106.21649415039469</v>
      </c>
      <c r="AD647">
        <f t="shared" si="1728"/>
        <v>-2123.4792009605012</v>
      </c>
      <c r="AE647">
        <f t="shared" si="1729"/>
        <v>-223.02349685832775</v>
      </c>
      <c r="AF647">
        <f t="shared" si="1730"/>
        <v>-95.289463792832976</v>
      </c>
      <c r="AG647">
        <f t="shared" si="1731"/>
        <v>2930.6646472002585</v>
      </c>
      <c r="AH647">
        <f t="shared" si="1732"/>
        <v>-19596.120131999513</v>
      </c>
      <c r="AI647">
        <f t="shared" si="1733"/>
        <v>-5.4433667033331981</v>
      </c>
      <c r="AJ647">
        <f t="shared" si="1734"/>
        <v>234.37085284441758</v>
      </c>
      <c r="AK647">
        <f t="shared" si="1735"/>
        <v>4.0905430528422047</v>
      </c>
      <c r="AL647">
        <f t="shared" si="1736"/>
        <v>234</v>
      </c>
      <c r="AM647">
        <f t="shared" si="1737"/>
        <v>22</v>
      </c>
      <c r="AN647">
        <f t="shared" si="1738"/>
        <v>15</v>
      </c>
      <c r="AP647">
        <f t="shared" si="1739"/>
        <v>1.518100125591537</v>
      </c>
      <c r="AQ647">
        <f t="shared" si="1740"/>
        <v>2.6495845566511748E-2</v>
      </c>
      <c r="AR647" t="str">
        <f t="shared" si="1741"/>
        <v>POSITIF</v>
      </c>
      <c r="AS647">
        <f t="shared" si="1742"/>
        <v>1</v>
      </c>
      <c r="AT647">
        <f t="shared" si="1743"/>
        <v>31</v>
      </c>
      <c r="AU647">
        <f t="shared" si="1744"/>
        <v>5</v>
      </c>
      <c r="AV647">
        <f t="shared" si="1745"/>
        <v>0.99091237419924982</v>
      </c>
      <c r="AW647" s="4">
        <f t="shared" si="1746"/>
        <v>4.1288015591635412E-2</v>
      </c>
      <c r="AX647">
        <f t="shared" si="1747"/>
        <v>1.7294683528531019E-2</v>
      </c>
      <c r="AY647">
        <f t="shared" si="1748"/>
        <v>0.27000422452190598</v>
      </c>
      <c r="AZ647" s="4">
        <f t="shared" si="1749"/>
        <v>1.1250176021746083E-2</v>
      </c>
      <c r="BA647">
        <f t="shared" si="1750"/>
        <v>368802.23626725614</v>
      </c>
      <c r="BB647" t="s">
        <v>191</v>
      </c>
      <c r="BC647">
        <f t="shared" si="1751"/>
        <v>1.6702755382387597E-2</v>
      </c>
      <c r="BD647">
        <f t="shared" si="1752"/>
        <v>215.89483309556672</v>
      </c>
      <c r="BE647">
        <f t="shared" si="1753"/>
        <v>23.437481481404362</v>
      </c>
      <c r="BF647">
        <f t="shared" si="1754"/>
        <v>-2.1925116699372709E-3</v>
      </c>
      <c r="BG647">
        <f t="shared" si="1755"/>
        <v>23.435288969734426</v>
      </c>
      <c r="BH647" s="19">
        <f t="shared" si="1756"/>
        <v>0.1391575622001075</v>
      </c>
      <c r="BI647">
        <f t="shared" si="1757"/>
        <v>10.182773234664152</v>
      </c>
      <c r="BJ647">
        <f t="shared" si="1758"/>
        <v>17.603773234664153</v>
      </c>
      <c r="BK647">
        <f t="shared" si="1759"/>
        <v>26.449815235318638</v>
      </c>
      <c r="BL647">
        <f t="shared" si="1760"/>
        <v>0.46163636240046901</v>
      </c>
      <c r="BM647">
        <f t="shared" si="1761"/>
        <v>237.60678328464365</v>
      </c>
      <c r="BN647">
        <f t="shared" si="1762"/>
        <v>15.840452218976244</v>
      </c>
      <c r="BO647">
        <f t="shared" si="1763"/>
        <v>15</v>
      </c>
      <c r="BP647">
        <f t="shared" si="1764"/>
        <v>50</v>
      </c>
      <c r="BQ647">
        <f t="shared" si="1765"/>
        <v>25</v>
      </c>
      <c r="BR647">
        <f t="shared" si="1766"/>
        <v>-17.388073965084978</v>
      </c>
      <c r="BS647" t="str">
        <f t="shared" si="1767"/>
        <v>NEGATIF</v>
      </c>
      <c r="BT647">
        <f t="shared" si="1768"/>
        <v>-0.30347914127103842</v>
      </c>
      <c r="BU647">
        <f t="shared" si="1769"/>
        <v>17</v>
      </c>
      <c r="BV647">
        <f t="shared" si="1770"/>
        <v>-2064</v>
      </c>
      <c r="BW647">
        <f t="shared" si="1771"/>
        <v>42</v>
      </c>
      <c r="BX647" t="str">
        <f t="shared" si="1772"/>
        <v>NEGATIF</v>
      </c>
      <c r="BY647">
        <f t="shared" si="1773"/>
        <v>46.683965371250892</v>
      </c>
      <c r="BZ647">
        <f t="shared" si="1774"/>
        <v>226.68396537125091</v>
      </c>
      <c r="CA647">
        <f t="shared" si="1775"/>
        <v>54.252846088222732</v>
      </c>
      <c r="CB647" t="str">
        <f t="shared" si="1776"/>
        <v>POSITIF</v>
      </c>
      <c r="CC647">
        <f t="shared" si="1777"/>
        <v>54</v>
      </c>
      <c r="CD647">
        <f t="shared" si="1778"/>
        <v>15</v>
      </c>
      <c r="CE647">
        <f t="shared" si="1779"/>
        <v>10</v>
      </c>
      <c r="CG647">
        <f t="shared" si="1780"/>
        <v>4.147020693389659</v>
      </c>
      <c r="CH647">
        <f t="shared" si="1781"/>
        <v>0.40902295367817548</v>
      </c>
      <c r="CI647">
        <f t="shared" si="1782"/>
        <v>0.40906122022570424</v>
      </c>
    </row>
    <row r="648" spans="1:87">
      <c r="A648">
        <f t="shared" ref="A648:E648" si="1879">A550</f>
        <v>7.0027777777777782</v>
      </c>
      <c r="B648">
        <f t="shared" si="1879"/>
        <v>111.315</v>
      </c>
      <c r="C648">
        <f t="shared" si="1879"/>
        <v>7</v>
      </c>
      <c r="D648">
        <f t="shared" si="1879"/>
        <v>2013</v>
      </c>
      <c r="E648">
        <f t="shared" si="1879"/>
        <v>12</v>
      </c>
      <c r="F648">
        <f t="shared" si="1784"/>
        <v>1</v>
      </c>
      <c r="G648">
        <f t="shared" ref="G648:M648" si="1880">G550</f>
        <v>0.12222152900771403</v>
      </c>
      <c r="H648">
        <f t="shared" si="1880"/>
        <v>12</v>
      </c>
      <c r="I648">
        <f t="shared" si="1880"/>
        <v>45</v>
      </c>
      <c r="J648">
        <f t="shared" si="1880"/>
        <v>12.75</v>
      </c>
      <c r="K648">
        <f t="shared" si="1880"/>
        <v>0</v>
      </c>
      <c r="L648">
        <f t="shared" si="1880"/>
        <v>20</v>
      </c>
      <c r="M648">
        <f t="shared" si="1880"/>
        <v>-13</v>
      </c>
      <c r="N648">
        <f t="shared" si="1789"/>
        <v>2456627.7395833335</v>
      </c>
      <c r="O648">
        <f t="shared" si="1844"/>
        <v>7.9269203913977097E-4</v>
      </c>
      <c r="P648">
        <f t="shared" si="1713"/>
        <v>2456627.7403760254</v>
      </c>
      <c r="Q648">
        <f t="shared" si="1715"/>
        <v>0.13915784739289358</v>
      </c>
      <c r="R648">
        <f t="shared" si="1716"/>
        <v>239.81421954775078</v>
      </c>
      <c r="S648">
        <f t="shared" si="1717"/>
        <v>300.91860520646151</v>
      </c>
      <c r="T648">
        <f t="shared" si="1718"/>
        <v>4.1855477242087975</v>
      </c>
      <c r="U648">
        <f t="shared" si="1719"/>
        <v>5.2520204413617044</v>
      </c>
      <c r="V648">
        <f t="shared" si="1720"/>
        <v>215.88996272781401</v>
      </c>
      <c r="W648">
        <f t="shared" si="1721"/>
        <v>3.7679906716081932</v>
      </c>
      <c r="X648">
        <f t="shared" si="1722"/>
        <v>250.25551852881472</v>
      </c>
      <c r="Y648">
        <f t="shared" si="1723"/>
        <v>4.367782769613493</v>
      </c>
      <c r="Z648">
        <f t="shared" si="1724"/>
        <v>327.07630618914573</v>
      </c>
      <c r="AA648">
        <f t="shared" si="1725"/>
        <v>5.7085584482616998</v>
      </c>
      <c r="AB648">
        <f t="shared" si="1726"/>
        <v>-20163.632547708272</v>
      </c>
      <c r="AC648">
        <f t="shared" si="1727"/>
        <v>106.8875089394267</v>
      </c>
      <c r="AD648">
        <f t="shared" si="1728"/>
        <v>-2101.4208699513038</v>
      </c>
      <c r="AE648">
        <f t="shared" si="1729"/>
        <v>-229.47624497468149</v>
      </c>
      <c r="AF648">
        <f t="shared" si="1730"/>
        <v>-95.154791608112873</v>
      </c>
      <c r="AG648">
        <f t="shared" si="1731"/>
        <v>2920.911902459075</v>
      </c>
      <c r="AH648">
        <f t="shared" si="1732"/>
        <v>-19561.885042843867</v>
      </c>
      <c r="AI648">
        <f t="shared" si="1733"/>
        <v>-5.4338569563455188</v>
      </c>
      <c r="AJ648">
        <f t="shared" si="1734"/>
        <v>234.38036259140526</v>
      </c>
      <c r="AK648">
        <f t="shared" si="1735"/>
        <v>4.0907090292381705</v>
      </c>
      <c r="AL648">
        <f t="shared" si="1736"/>
        <v>234</v>
      </c>
      <c r="AM648">
        <f t="shared" si="1737"/>
        <v>22</v>
      </c>
      <c r="AN648">
        <f t="shared" si="1738"/>
        <v>49</v>
      </c>
      <c r="AP648">
        <f t="shared" si="1739"/>
        <v>1.5173373731979816</v>
      </c>
      <c r="AQ648">
        <f t="shared" si="1740"/>
        <v>2.6482533025866742E-2</v>
      </c>
      <c r="AR648" t="str">
        <f t="shared" si="1741"/>
        <v>POSITIF</v>
      </c>
      <c r="AS648">
        <f t="shared" si="1742"/>
        <v>1</v>
      </c>
      <c r="AT648">
        <f t="shared" si="1743"/>
        <v>31</v>
      </c>
      <c r="AU648">
        <f t="shared" si="1744"/>
        <v>2</v>
      </c>
      <c r="AV648">
        <f t="shared" si="1745"/>
        <v>0.99104657365839322</v>
      </c>
      <c r="AW648" s="4">
        <f t="shared" si="1746"/>
        <v>4.1293607235766382E-2</v>
      </c>
      <c r="AX648">
        <f t="shared" si="1747"/>
        <v>1.7297025750947468E-2</v>
      </c>
      <c r="AY648">
        <f t="shared" si="1748"/>
        <v>0.2700407878716457</v>
      </c>
      <c r="AZ648" s="4">
        <f t="shared" si="1749"/>
        <v>1.1251699494651905E-2</v>
      </c>
      <c r="BA648">
        <f t="shared" si="1750"/>
        <v>368752.30105032254</v>
      </c>
      <c r="BB648" t="s">
        <v>191</v>
      </c>
      <c r="BC648">
        <f t="shared" si="1751"/>
        <v>1.6702755370409498E-2</v>
      </c>
      <c r="BD648">
        <f t="shared" si="1752"/>
        <v>215.89428149385807</v>
      </c>
      <c r="BE648">
        <f t="shared" si="1753"/>
        <v>23.43748147769567</v>
      </c>
      <c r="BF648">
        <f t="shared" si="1754"/>
        <v>-2.1925621869833532E-3</v>
      </c>
      <c r="BG648">
        <f t="shared" si="1755"/>
        <v>23.435288915508686</v>
      </c>
      <c r="BH648" s="19">
        <f t="shared" si="1756"/>
        <v>0.13915784739289358</v>
      </c>
      <c r="BI648">
        <f t="shared" si="1757"/>
        <v>10.433457712192709</v>
      </c>
      <c r="BJ648">
        <f t="shared" si="1758"/>
        <v>17.854457712192708</v>
      </c>
      <c r="BK648">
        <f t="shared" si="1759"/>
        <v>30.201575850030391</v>
      </c>
      <c r="BL648">
        <f t="shared" si="1760"/>
        <v>0.52711693787383551</v>
      </c>
      <c r="BM648">
        <f t="shared" si="1761"/>
        <v>237.61528983286024</v>
      </c>
      <c r="BN648">
        <f t="shared" si="1762"/>
        <v>15.841019322190682</v>
      </c>
      <c r="BO648">
        <f t="shared" si="1763"/>
        <v>15</v>
      </c>
      <c r="BP648">
        <f t="shared" si="1764"/>
        <v>50</v>
      </c>
      <c r="BQ648">
        <f t="shared" si="1765"/>
        <v>27</v>
      </c>
      <c r="BR648">
        <f t="shared" si="1766"/>
        <v>-17.391121546302536</v>
      </c>
      <c r="BS648" t="str">
        <f t="shared" si="1767"/>
        <v>NEGATIF</v>
      </c>
      <c r="BT648">
        <f t="shared" si="1768"/>
        <v>-0.3035323315975067</v>
      </c>
      <c r="BU648">
        <f t="shared" si="1769"/>
        <v>17</v>
      </c>
      <c r="BV648">
        <f t="shared" si="1770"/>
        <v>-2064</v>
      </c>
      <c r="BW648">
        <f t="shared" si="1771"/>
        <v>31</v>
      </c>
      <c r="BX648" t="str">
        <f t="shared" si="1772"/>
        <v>NEGATIF</v>
      </c>
      <c r="BY648">
        <f t="shared" si="1773"/>
        <v>50.393988486551137</v>
      </c>
      <c r="BZ648">
        <f t="shared" si="1774"/>
        <v>230.39398848655114</v>
      </c>
      <c r="CA648">
        <f t="shared" si="1775"/>
        <v>51.458769285618722</v>
      </c>
      <c r="CB648" t="str">
        <f t="shared" si="1776"/>
        <v>POSITIF</v>
      </c>
      <c r="CC648">
        <f t="shared" si="1777"/>
        <v>51</v>
      </c>
      <c r="CD648">
        <f t="shared" si="1778"/>
        <v>27</v>
      </c>
      <c r="CE648">
        <f t="shared" si="1779"/>
        <v>31</v>
      </c>
      <c r="CG648">
        <f t="shared" si="1780"/>
        <v>4.147169160664018</v>
      </c>
      <c r="CH648">
        <f t="shared" si="1781"/>
        <v>0.40902295273175776</v>
      </c>
      <c r="CI648">
        <f t="shared" si="1782"/>
        <v>0.40906122016097535</v>
      </c>
    </row>
    <row r="649" spans="1:87">
      <c r="A649">
        <f t="shared" ref="A649:E649" si="1881">A551</f>
        <v>7.0027777777777782</v>
      </c>
      <c r="B649">
        <f t="shared" si="1881"/>
        <v>111.315</v>
      </c>
      <c r="C649">
        <f t="shared" si="1881"/>
        <v>7</v>
      </c>
      <c r="D649">
        <f t="shared" si="1881"/>
        <v>2013</v>
      </c>
      <c r="E649">
        <f t="shared" si="1881"/>
        <v>12</v>
      </c>
      <c r="F649">
        <f t="shared" si="1784"/>
        <v>1</v>
      </c>
      <c r="G649">
        <f t="shared" ref="G649:M649" si="1882">G551</f>
        <v>0.12222152900771403</v>
      </c>
      <c r="H649">
        <f t="shared" si="1882"/>
        <v>13</v>
      </c>
      <c r="I649">
        <f t="shared" si="1882"/>
        <v>0</v>
      </c>
      <c r="J649">
        <f t="shared" si="1882"/>
        <v>13</v>
      </c>
      <c r="K649">
        <f t="shared" si="1882"/>
        <v>0</v>
      </c>
      <c r="L649">
        <f t="shared" si="1882"/>
        <v>20</v>
      </c>
      <c r="M649">
        <f t="shared" si="1882"/>
        <v>-13</v>
      </c>
      <c r="N649">
        <f t="shared" si="1789"/>
        <v>2456627.75</v>
      </c>
      <c r="O649">
        <f t="shared" si="1844"/>
        <v>7.9269203913977097E-4</v>
      </c>
      <c r="P649">
        <f t="shared" si="1713"/>
        <v>2456627.7507926919</v>
      </c>
      <c r="Q649">
        <f t="shared" si="1715"/>
        <v>0.13915813258567966</v>
      </c>
      <c r="R649">
        <f t="shared" si="1716"/>
        <v>239.81421954775078</v>
      </c>
      <c r="S649">
        <f t="shared" si="1717"/>
        <v>301.0546988757269</v>
      </c>
      <c r="T649">
        <f t="shared" si="1718"/>
        <v>4.1855477242087975</v>
      </c>
      <c r="U649">
        <f t="shared" si="1719"/>
        <v>5.2543957239815056</v>
      </c>
      <c r="V649">
        <f t="shared" si="1720"/>
        <v>215.88941112446838</v>
      </c>
      <c r="W649">
        <f t="shared" si="1721"/>
        <v>3.7679810443136468</v>
      </c>
      <c r="X649">
        <f t="shared" si="1722"/>
        <v>250.26578568842615</v>
      </c>
      <c r="Y649">
        <f t="shared" si="1723"/>
        <v>4.3679619653535395</v>
      </c>
      <c r="Z649">
        <f t="shared" si="1724"/>
        <v>327.08657285851132</v>
      </c>
      <c r="AA649">
        <f t="shared" si="1725"/>
        <v>5.7087376354453436</v>
      </c>
      <c r="AB649">
        <f t="shared" si="1726"/>
        <v>-20135.946400849192</v>
      </c>
      <c r="AC649">
        <f t="shared" si="1727"/>
        <v>107.54725632696061</v>
      </c>
      <c r="AD649">
        <f t="shared" si="1728"/>
        <v>-2078.4764885988352</v>
      </c>
      <c r="AE649">
        <f t="shared" si="1729"/>
        <v>-235.9048054746614</v>
      </c>
      <c r="AF649">
        <f t="shared" si="1730"/>
        <v>-95.025608193842032</v>
      </c>
      <c r="AG649">
        <f t="shared" si="1731"/>
        <v>2911.1366673882185</v>
      </c>
      <c r="AH649">
        <f t="shared" si="1732"/>
        <v>-19526.669379401352</v>
      </c>
      <c r="AI649">
        <f t="shared" si="1733"/>
        <v>-5.424074827611487</v>
      </c>
      <c r="AJ649">
        <f t="shared" si="1734"/>
        <v>234.39014472013929</v>
      </c>
      <c r="AK649">
        <f t="shared" si="1735"/>
        <v>4.0908797595924336</v>
      </c>
      <c r="AL649">
        <f t="shared" si="1736"/>
        <v>234</v>
      </c>
      <c r="AM649">
        <f t="shared" si="1737"/>
        <v>23</v>
      </c>
      <c r="AN649">
        <f t="shared" si="1738"/>
        <v>24</v>
      </c>
      <c r="AP649">
        <f t="shared" si="1739"/>
        <v>1.5352648041052153</v>
      </c>
      <c r="AQ649">
        <f t="shared" si="1740"/>
        <v>2.6795425721621764E-2</v>
      </c>
      <c r="AR649" t="str">
        <f t="shared" si="1741"/>
        <v>POSITIF</v>
      </c>
      <c r="AS649">
        <f t="shared" si="1742"/>
        <v>1</v>
      </c>
      <c r="AT649">
        <f t="shared" si="1743"/>
        <v>32</v>
      </c>
      <c r="AU649">
        <f t="shared" si="1744"/>
        <v>6</v>
      </c>
      <c r="AV649">
        <f t="shared" si="1745"/>
        <v>0.99118059513127987</v>
      </c>
      <c r="AW649" s="4">
        <f t="shared" si="1746"/>
        <v>4.1299191463803328E-2</v>
      </c>
      <c r="AX649">
        <f t="shared" si="1747"/>
        <v>1.7299364866917712E-2</v>
      </c>
      <c r="AY649">
        <f t="shared" si="1748"/>
        <v>0.27007730272672303</v>
      </c>
      <c r="AZ649" s="4">
        <f t="shared" si="1749"/>
        <v>1.1253220946946793E-2</v>
      </c>
      <c r="BA649">
        <f t="shared" si="1750"/>
        <v>368702.44555713906</v>
      </c>
      <c r="BB649" t="s">
        <v>191</v>
      </c>
      <c r="BC649">
        <f t="shared" si="1751"/>
        <v>1.6702755358431402E-2</v>
      </c>
      <c r="BD649">
        <f t="shared" si="1752"/>
        <v>215.89372989214942</v>
      </c>
      <c r="BE649">
        <f t="shared" si="1753"/>
        <v>23.437481473986974</v>
      </c>
      <c r="BF649">
        <f t="shared" si="1754"/>
        <v>-2.1926126881424888E-3</v>
      </c>
      <c r="BG649">
        <f t="shared" si="1755"/>
        <v>23.435288861298833</v>
      </c>
      <c r="BH649" s="19">
        <f t="shared" si="1756"/>
        <v>0.13915813258567966</v>
      </c>
      <c r="BI649">
        <f t="shared" si="1757"/>
        <v>10.684142189721266</v>
      </c>
      <c r="BJ649">
        <f t="shared" si="1758"/>
        <v>18.105142189721267</v>
      </c>
      <c r="BK649">
        <f t="shared" si="1759"/>
        <v>33.953092720019256</v>
      </c>
      <c r="BL649">
        <f t="shared" si="1760"/>
        <v>0.59259325919925321</v>
      </c>
      <c r="BM649">
        <f t="shared" si="1761"/>
        <v>237.62404012579975</v>
      </c>
      <c r="BN649">
        <f t="shared" si="1762"/>
        <v>15.841602675053316</v>
      </c>
      <c r="BO649">
        <f t="shared" si="1763"/>
        <v>15</v>
      </c>
      <c r="BP649">
        <f t="shared" si="1764"/>
        <v>50</v>
      </c>
      <c r="BQ649">
        <f t="shared" si="1765"/>
        <v>29</v>
      </c>
      <c r="BR649">
        <f t="shared" si="1766"/>
        <v>-17.376103152588737</v>
      </c>
      <c r="BS649" t="str">
        <f t="shared" si="1767"/>
        <v>NEGATIF</v>
      </c>
      <c r="BT649">
        <f t="shared" si="1768"/>
        <v>-0.30327021117884012</v>
      </c>
      <c r="BU649">
        <f t="shared" si="1769"/>
        <v>17</v>
      </c>
      <c r="BV649">
        <f t="shared" si="1770"/>
        <v>-2063</v>
      </c>
      <c r="BW649">
        <f t="shared" si="1771"/>
        <v>26</v>
      </c>
      <c r="BX649" t="str">
        <f t="shared" si="1772"/>
        <v>NEGATIF</v>
      </c>
      <c r="BY649">
        <f t="shared" si="1773"/>
        <v>53.603548948322818</v>
      </c>
      <c r="BZ649">
        <f t="shared" si="1774"/>
        <v>233.60354894832281</v>
      </c>
      <c r="CA649">
        <f t="shared" si="1775"/>
        <v>48.532014107969083</v>
      </c>
      <c r="CB649" t="str">
        <f t="shared" si="1776"/>
        <v>POSITIF</v>
      </c>
      <c r="CC649">
        <f t="shared" si="1777"/>
        <v>48</v>
      </c>
      <c r="CD649">
        <f t="shared" si="1778"/>
        <v>31</v>
      </c>
      <c r="CE649">
        <f t="shared" si="1779"/>
        <v>55</v>
      </c>
      <c r="CG649">
        <f t="shared" si="1780"/>
        <v>4.1473218820863265</v>
      </c>
      <c r="CH649">
        <f t="shared" si="1781"/>
        <v>0.40902295178561737</v>
      </c>
      <c r="CI649">
        <f t="shared" si="1782"/>
        <v>0.4090612200962464</v>
      </c>
    </row>
    <row r="650" spans="1:87">
      <c r="A650">
        <f t="shared" ref="A650:E650" si="1883">A552</f>
        <v>7.0027777777777782</v>
      </c>
      <c r="B650">
        <f t="shared" si="1883"/>
        <v>111.315</v>
      </c>
      <c r="C650">
        <f t="shared" si="1883"/>
        <v>7</v>
      </c>
      <c r="D650">
        <f t="shared" si="1883"/>
        <v>2013</v>
      </c>
      <c r="E650">
        <f t="shared" si="1883"/>
        <v>12</v>
      </c>
      <c r="F650">
        <f t="shared" si="1784"/>
        <v>1</v>
      </c>
      <c r="G650">
        <f t="shared" ref="G650:M650" si="1884">G552</f>
        <v>0.12222152900771403</v>
      </c>
      <c r="H650">
        <f t="shared" si="1884"/>
        <v>13</v>
      </c>
      <c r="I650">
        <f t="shared" si="1884"/>
        <v>15</v>
      </c>
      <c r="J650">
        <f t="shared" si="1884"/>
        <v>13.25</v>
      </c>
      <c r="K650">
        <f t="shared" si="1884"/>
        <v>0</v>
      </c>
      <c r="L650">
        <f t="shared" si="1884"/>
        <v>20</v>
      </c>
      <c r="M650">
        <f t="shared" si="1884"/>
        <v>-13</v>
      </c>
      <c r="N650">
        <f t="shared" si="1789"/>
        <v>2456627.760416667</v>
      </c>
      <c r="O650">
        <f t="shared" si="1844"/>
        <v>7.9269203913977097E-4</v>
      </c>
      <c r="P650">
        <f t="shared" si="1713"/>
        <v>2456627.7612093589</v>
      </c>
      <c r="Q650">
        <f t="shared" si="1715"/>
        <v>0.13915841777847848</v>
      </c>
      <c r="R650">
        <f t="shared" si="1716"/>
        <v>239.81421954775078</v>
      </c>
      <c r="S650">
        <f t="shared" si="1717"/>
        <v>301.19079255106044</v>
      </c>
      <c r="T650">
        <f t="shared" si="1718"/>
        <v>4.1855477242087975</v>
      </c>
      <c r="U650">
        <f t="shared" si="1719"/>
        <v>5.2567710067072158</v>
      </c>
      <c r="V650">
        <f t="shared" si="1720"/>
        <v>215.88885952109808</v>
      </c>
      <c r="W650">
        <f t="shared" si="1721"/>
        <v>3.76797141701867</v>
      </c>
      <c r="X650">
        <f t="shared" si="1722"/>
        <v>250.27605284849778</v>
      </c>
      <c r="Y650">
        <f t="shared" si="1723"/>
        <v>4.3681411611016197</v>
      </c>
      <c r="Z650">
        <f t="shared" si="1724"/>
        <v>327.0968395283362</v>
      </c>
      <c r="AA650">
        <f t="shared" si="1725"/>
        <v>5.7089168226370024</v>
      </c>
      <c r="AB650">
        <f t="shared" si="1726"/>
        <v>-20108.150826123743</v>
      </c>
      <c r="AC650">
        <f t="shared" si="1727"/>
        <v>108.19566679549105</v>
      </c>
      <c r="AD650">
        <f t="shared" si="1728"/>
        <v>-2054.6557301620787</v>
      </c>
      <c r="AE650">
        <f t="shared" si="1729"/>
        <v>-242.30850105092767</v>
      </c>
      <c r="AF650">
        <f t="shared" si="1730"/>
        <v>-94.901917055443931</v>
      </c>
      <c r="AG650">
        <f t="shared" si="1731"/>
        <v>2901.3390151875465</v>
      </c>
      <c r="AH650">
        <f t="shared" si="1732"/>
        <v>-19490.482292409157</v>
      </c>
      <c r="AI650">
        <f t="shared" si="1733"/>
        <v>-5.4140228590025439</v>
      </c>
      <c r="AJ650">
        <f t="shared" si="1734"/>
        <v>234.40019668874822</v>
      </c>
      <c r="AK650">
        <f t="shared" si="1735"/>
        <v>4.0910551995409667</v>
      </c>
      <c r="AL650">
        <f t="shared" si="1736"/>
        <v>234</v>
      </c>
      <c r="AM650">
        <f t="shared" si="1737"/>
        <v>24</v>
      </c>
      <c r="AN650">
        <f t="shared" si="1738"/>
        <v>0</v>
      </c>
      <c r="AP650">
        <f t="shared" si="1739"/>
        <v>1.5196282586906482</v>
      </c>
      <c r="AQ650">
        <f t="shared" si="1740"/>
        <v>2.6522516520499945E-2</v>
      </c>
      <c r="AR650" t="str">
        <f t="shared" si="1741"/>
        <v>POSITIF</v>
      </c>
      <c r="AS650">
        <f t="shared" si="1742"/>
        <v>1</v>
      </c>
      <c r="AT650">
        <f t="shared" si="1743"/>
        <v>31</v>
      </c>
      <c r="AU650">
        <f t="shared" si="1744"/>
        <v>10</v>
      </c>
      <c r="AV650">
        <f t="shared" si="1745"/>
        <v>0.99131443763851035</v>
      </c>
      <c r="AW650" s="4">
        <f t="shared" si="1746"/>
        <v>4.1304768234937929E-2</v>
      </c>
      <c r="AX650">
        <f t="shared" si="1747"/>
        <v>1.7301700859348006E-2</v>
      </c>
      <c r="AY650">
        <f t="shared" si="1748"/>
        <v>0.27011376882030097</v>
      </c>
      <c r="AZ650" s="4">
        <f t="shared" si="1749"/>
        <v>1.125474036751254E-2</v>
      </c>
      <c r="BA650">
        <f t="shared" si="1750"/>
        <v>368652.67009269935</v>
      </c>
      <c r="BB650" t="s">
        <v>191</v>
      </c>
      <c r="BC650">
        <f t="shared" si="1751"/>
        <v>1.6702755346453303E-2</v>
      </c>
      <c r="BD650">
        <f t="shared" si="1752"/>
        <v>215.8931782904161</v>
      </c>
      <c r="BE650">
        <f t="shared" si="1753"/>
        <v>23.437481470278279</v>
      </c>
      <c r="BF650">
        <f t="shared" si="1754"/>
        <v>-2.1926631734123089E-3</v>
      </c>
      <c r="BG650">
        <f t="shared" si="1755"/>
        <v>23.435288807104865</v>
      </c>
      <c r="BH650" s="19">
        <f t="shared" si="1756"/>
        <v>0.13915841777847848</v>
      </c>
      <c r="BI650">
        <f t="shared" si="1757"/>
        <v>10.934826678456739</v>
      </c>
      <c r="BJ650">
        <f t="shared" si="1758"/>
        <v>18.35582667845674</v>
      </c>
      <c r="BK650">
        <f t="shared" si="1759"/>
        <v>37.704368278972652</v>
      </c>
      <c r="BL650">
        <f t="shared" si="1760"/>
        <v>0.6580653688525806</v>
      </c>
      <c r="BM650">
        <f t="shared" si="1761"/>
        <v>237.63303189787845</v>
      </c>
      <c r="BN650">
        <f t="shared" si="1762"/>
        <v>15.84220212652523</v>
      </c>
      <c r="BO650">
        <f t="shared" si="1763"/>
        <v>15</v>
      </c>
      <c r="BP650">
        <f t="shared" si="1764"/>
        <v>50</v>
      </c>
      <c r="BQ650">
        <f t="shared" si="1765"/>
        <v>31</v>
      </c>
      <c r="BR650">
        <f t="shared" si="1766"/>
        <v>-17.39371045226158</v>
      </c>
      <c r="BS650" t="str">
        <f t="shared" si="1767"/>
        <v>NEGATIF</v>
      </c>
      <c r="BT650">
        <f t="shared" si="1768"/>
        <v>-0.30357751653051657</v>
      </c>
      <c r="BU650">
        <f t="shared" si="1769"/>
        <v>17</v>
      </c>
      <c r="BV650">
        <f t="shared" si="1770"/>
        <v>-2064</v>
      </c>
      <c r="BW650">
        <f t="shared" si="1771"/>
        <v>22</v>
      </c>
      <c r="BX650" t="str">
        <f t="shared" si="1772"/>
        <v>NEGATIF</v>
      </c>
      <c r="BY650">
        <f t="shared" si="1773"/>
        <v>56.332185765617041</v>
      </c>
      <c r="BZ650">
        <f t="shared" si="1774"/>
        <v>236.33218576561706</v>
      </c>
      <c r="CA650">
        <f t="shared" si="1775"/>
        <v>45.47309578349649</v>
      </c>
      <c r="CB650" t="str">
        <f t="shared" si="1776"/>
        <v>POSITIF</v>
      </c>
      <c r="CC650">
        <f t="shared" si="1777"/>
        <v>45</v>
      </c>
      <c r="CD650">
        <f t="shared" si="1778"/>
        <v>28</v>
      </c>
      <c r="CE650">
        <f t="shared" si="1779"/>
        <v>23</v>
      </c>
      <c r="CG650">
        <f t="shared" si="1780"/>
        <v>4.1474788181146884</v>
      </c>
      <c r="CH650">
        <f t="shared" si="1781"/>
        <v>0.40902295083975415</v>
      </c>
      <c r="CI650">
        <f t="shared" si="1782"/>
        <v>0.40906122003151746</v>
      </c>
    </row>
    <row r="651" spans="1:87">
      <c r="A651">
        <f t="shared" ref="A651:E651" si="1885">A553</f>
        <v>7.0027777777777782</v>
      </c>
      <c r="B651">
        <f t="shared" si="1885"/>
        <v>111.315</v>
      </c>
      <c r="C651">
        <f t="shared" si="1885"/>
        <v>7</v>
      </c>
      <c r="D651">
        <f t="shared" si="1885"/>
        <v>2013</v>
      </c>
      <c r="E651">
        <f t="shared" si="1885"/>
        <v>12</v>
      </c>
      <c r="F651">
        <f t="shared" si="1784"/>
        <v>1</v>
      </c>
      <c r="G651">
        <f t="shared" ref="G651:M651" si="1886">G553</f>
        <v>0.12222152900771403</v>
      </c>
      <c r="H651">
        <f t="shared" si="1886"/>
        <v>13</v>
      </c>
      <c r="I651">
        <f t="shared" si="1886"/>
        <v>30</v>
      </c>
      <c r="J651">
        <f t="shared" si="1886"/>
        <v>13.5</v>
      </c>
      <c r="K651">
        <f t="shared" si="1886"/>
        <v>0</v>
      </c>
      <c r="L651">
        <f t="shared" si="1886"/>
        <v>20</v>
      </c>
      <c r="M651">
        <f t="shared" si="1886"/>
        <v>-13</v>
      </c>
      <c r="N651">
        <f t="shared" si="1789"/>
        <v>2456627.7708333335</v>
      </c>
      <c r="O651">
        <f t="shared" si="1844"/>
        <v>7.9269203913977097E-4</v>
      </c>
      <c r="P651">
        <f t="shared" si="1713"/>
        <v>2456627.7716260254</v>
      </c>
      <c r="Q651">
        <f t="shared" si="1715"/>
        <v>0.13915870297126456</v>
      </c>
      <c r="R651">
        <f t="shared" si="1716"/>
        <v>239.81421954775078</v>
      </c>
      <c r="S651">
        <f t="shared" si="1717"/>
        <v>301.32688622032583</v>
      </c>
      <c r="T651">
        <f t="shared" si="1718"/>
        <v>4.1855477242087975</v>
      </c>
      <c r="U651">
        <f t="shared" si="1719"/>
        <v>5.2591462893270169</v>
      </c>
      <c r="V651">
        <f t="shared" si="1720"/>
        <v>215.8883079177524</v>
      </c>
      <c r="W651">
        <f t="shared" si="1721"/>
        <v>3.7679617897241231</v>
      </c>
      <c r="X651">
        <f t="shared" si="1722"/>
        <v>250.28632000810921</v>
      </c>
      <c r="Y651">
        <f t="shared" si="1723"/>
        <v>4.3683203568416662</v>
      </c>
      <c r="Z651">
        <f t="shared" si="1724"/>
        <v>327.1071061977018</v>
      </c>
      <c r="AA651">
        <f t="shared" si="1725"/>
        <v>5.7090960098206462</v>
      </c>
      <c r="AB651">
        <f t="shared" si="1726"/>
        <v>-20080.245982832286</v>
      </c>
      <c r="AC651">
        <f t="shared" si="1727"/>
        <v>108.83267193558316</v>
      </c>
      <c r="AD651">
        <f t="shared" si="1728"/>
        <v>-2029.968640643159</v>
      </c>
      <c r="AE651">
        <f t="shared" si="1729"/>
        <v>-248.68665615812685</v>
      </c>
      <c r="AF651">
        <f t="shared" si="1730"/>
        <v>-94.783721571411775</v>
      </c>
      <c r="AG651">
        <f t="shared" si="1731"/>
        <v>2891.5190205410522</v>
      </c>
      <c r="AH651">
        <f t="shared" si="1732"/>
        <v>-19453.33330872835</v>
      </c>
      <c r="AI651">
        <f t="shared" si="1733"/>
        <v>-5.4037036968689858</v>
      </c>
      <c r="AJ651">
        <f t="shared" si="1734"/>
        <v>234.41051585088181</v>
      </c>
      <c r="AK651">
        <f t="shared" si="1735"/>
        <v>4.0912353028962452</v>
      </c>
      <c r="AL651">
        <f t="shared" si="1736"/>
        <v>234</v>
      </c>
      <c r="AM651">
        <f t="shared" si="1737"/>
        <v>24</v>
      </c>
      <c r="AN651">
        <f t="shared" si="1738"/>
        <v>37</v>
      </c>
      <c r="AP651">
        <f t="shared" si="1739"/>
        <v>1.5355268773920325</v>
      </c>
      <c r="AQ651">
        <f t="shared" si="1740"/>
        <v>2.6799999763358246E-2</v>
      </c>
      <c r="AR651" t="str">
        <f t="shared" si="1741"/>
        <v>POSITIF</v>
      </c>
      <c r="AS651">
        <f t="shared" si="1742"/>
        <v>1</v>
      </c>
      <c r="AT651">
        <f t="shared" si="1743"/>
        <v>32</v>
      </c>
      <c r="AU651">
        <f t="shared" si="1744"/>
        <v>7</v>
      </c>
      <c r="AV651">
        <f t="shared" si="1745"/>
        <v>0.99144810018339391</v>
      </c>
      <c r="AW651" s="4">
        <f t="shared" si="1746"/>
        <v>4.1310337507641411E-2</v>
      </c>
      <c r="AX651">
        <f t="shared" si="1747"/>
        <v>1.7304033710842819E-2</v>
      </c>
      <c r="AY651">
        <f t="shared" si="1748"/>
        <v>0.27015018588083117</v>
      </c>
      <c r="AZ651" s="4">
        <f t="shared" si="1749"/>
        <v>1.1256257745034632E-2</v>
      </c>
      <c r="BA651">
        <f t="shared" si="1750"/>
        <v>368602.97496815008</v>
      </c>
      <c r="BB651" t="s">
        <v>191</v>
      </c>
      <c r="BC651">
        <f t="shared" si="1751"/>
        <v>1.6702755334475208E-2</v>
      </c>
      <c r="BD651">
        <f t="shared" si="1752"/>
        <v>215.89262668870745</v>
      </c>
      <c r="BE651">
        <f t="shared" si="1753"/>
        <v>23.437481466569583</v>
      </c>
      <c r="BF651">
        <f t="shared" si="1754"/>
        <v>-2.1927136427836568E-3</v>
      </c>
      <c r="BG651">
        <f t="shared" si="1755"/>
        <v>23.435288752926798</v>
      </c>
      <c r="BH651" s="19">
        <f t="shared" si="1756"/>
        <v>0.13915870297126456</v>
      </c>
      <c r="BI651">
        <f t="shared" si="1757"/>
        <v>11.185511155985296</v>
      </c>
      <c r="BJ651">
        <f t="shared" si="1758"/>
        <v>18.606511155985295</v>
      </c>
      <c r="BK651">
        <f t="shared" si="1759"/>
        <v>41.455404549607238</v>
      </c>
      <c r="BL651">
        <f t="shared" si="1760"/>
        <v>0.72353330213688327</v>
      </c>
      <c r="BM651">
        <f t="shared" si="1761"/>
        <v>237.6422627901722</v>
      </c>
      <c r="BN651">
        <f t="shared" si="1762"/>
        <v>15.842817519344813</v>
      </c>
      <c r="BO651">
        <f t="shared" si="1763"/>
        <v>15</v>
      </c>
      <c r="BP651">
        <f t="shared" si="1764"/>
        <v>50</v>
      </c>
      <c r="BQ651">
        <f t="shared" si="1765"/>
        <v>34</v>
      </c>
      <c r="BR651">
        <f t="shared" si="1766"/>
        <v>-17.380788871791552</v>
      </c>
      <c r="BS651" t="str">
        <f t="shared" si="1767"/>
        <v>NEGATIF</v>
      </c>
      <c r="BT651">
        <f t="shared" si="1768"/>
        <v>-0.30335199240675315</v>
      </c>
      <c r="BU651">
        <f t="shared" si="1769"/>
        <v>17</v>
      </c>
      <c r="BV651">
        <f t="shared" si="1770"/>
        <v>-2063</v>
      </c>
      <c r="BW651">
        <f t="shared" si="1771"/>
        <v>9</v>
      </c>
      <c r="BX651" t="str">
        <f t="shared" si="1772"/>
        <v>NEGATIF</v>
      </c>
      <c r="BY651">
        <f t="shared" si="1773"/>
        <v>58.729915580062354</v>
      </c>
      <c r="BZ651">
        <f t="shared" si="1774"/>
        <v>238.72991558006237</v>
      </c>
      <c r="CA651">
        <f t="shared" si="1775"/>
        <v>42.33745710705211</v>
      </c>
      <c r="CB651" t="str">
        <f t="shared" si="1776"/>
        <v>POSITIF</v>
      </c>
      <c r="CC651">
        <f t="shared" si="1777"/>
        <v>42</v>
      </c>
      <c r="CD651">
        <f t="shared" si="1778"/>
        <v>20</v>
      </c>
      <c r="CE651">
        <f t="shared" si="1779"/>
        <v>14</v>
      </c>
      <c r="CG651">
        <f t="shared" si="1780"/>
        <v>4.1476399275781111</v>
      </c>
      <c r="CH651">
        <f t="shared" si="1781"/>
        <v>0.40902294989416854</v>
      </c>
      <c r="CI651">
        <f t="shared" si="1782"/>
        <v>0.40906121996678851</v>
      </c>
    </row>
    <row r="652" spans="1:87">
      <c r="A652">
        <f t="shared" ref="A652:E652" si="1887">A554</f>
        <v>7.0027777777777782</v>
      </c>
      <c r="B652">
        <f t="shared" si="1887"/>
        <v>111.315</v>
      </c>
      <c r="C652">
        <f t="shared" si="1887"/>
        <v>7</v>
      </c>
      <c r="D652">
        <f t="shared" si="1887"/>
        <v>2013</v>
      </c>
      <c r="E652">
        <f t="shared" si="1887"/>
        <v>12</v>
      </c>
      <c r="F652">
        <f t="shared" si="1784"/>
        <v>1</v>
      </c>
      <c r="G652">
        <f t="shared" ref="G652:M652" si="1888">G554</f>
        <v>0.12222152900771403</v>
      </c>
      <c r="H652">
        <f t="shared" si="1888"/>
        <v>13</v>
      </c>
      <c r="I652">
        <f t="shared" si="1888"/>
        <v>45</v>
      </c>
      <c r="J652">
        <f t="shared" si="1888"/>
        <v>13.75</v>
      </c>
      <c r="K652">
        <f t="shared" si="1888"/>
        <v>0</v>
      </c>
      <c r="L652">
        <f t="shared" si="1888"/>
        <v>20</v>
      </c>
      <c r="M652">
        <f t="shared" si="1888"/>
        <v>-13</v>
      </c>
      <c r="N652">
        <f t="shared" si="1789"/>
        <v>2456627.78125</v>
      </c>
      <c r="O652">
        <f t="shared" si="1844"/>
        <v>7.9269203913977097E-4</v>
      </c>
      <c r="P652">
        <f t="shared" si="1713"/>
        <v>2456627.7820426919</v>
      </c>
      <c r="Q652">
        <f t="shared" si="1715"/>
        <v>0.13915898816405065</v>
      </c>
      <c r="R652">
        <f t="shared" si="1716"/>
        <v>239.81421954775078</v>
      </c>
      <c r="S652">
        <f t="shared" si="1717"/>
        <v>301.46297988959122</v>
      </c>
      <c r="T652">
        <f t="shared" si="1718"/>
        <v>4.1855477242087975</v>
      </c>
      <c r="U652">
        <f t="shared" si="1719"/>
        <v>5.2615215719468189</v>
      </c>
      <c r="V652">
        <f t="shared" si="1720"/>
        <v>215.88775631440677</v>
      </c>
      <c r="W652">
        <f t="shared" si="1721"/>
        <v>3.7679521624295766</v>
      </c>
      <c r="X652">
        <f t="shared" si="1722"/>
        <v>250.29658716772155</v>
      </c>
      <c r="Y652">
        <f t="shared" si="1723"/>
        <v>4.3684995525817296</v>
      </c>
      <c r="Z652">
        <f t="shared" si="1724"/>
        <v>327.11737286706739</v>
      </c>
      <c r="AA652">
        <f t="shared" si="1725"/>
        <v>5.7092751970042892</v>
      </c>
      <c r="AB652">
        <f t="shared" si="1726"/>
        <v>-20052.232027176033</v>
      </c>
      <c r="AC652">
        <f t="shared" si="1727"/>
        <v>109.45820462757931</v>
      </c>
      <c r="AD652">
        <f t="shared" si="1728"/>
        <v>-2004.4256281412167</v>
      </c>
      <c r="AE652">
        <f t="shared" si="1729"/>
        <v>-255.03859880295505</v>
      </c>
      <c r="AF652">
        <f t="shared" si="1730"/>
        <v>-94.671024960117251</v>
      </c>
      <c r="AG652">
        <f t="shared" si="1731"/>
        <v>2881.6767569928052</v>
      </c>
      <c r="AH652">
        <f t="shared" si="1732"/>
        <v>-19415.232317459937</v>
      </c>
      <c r="AI652">
        <f t="shared" si="1733"/>
        <v>-5.3931200881833155</v>
      </c>
      <c r="AJ652">
        <f t="shared" si="1734"/>
        <v>234.42109945956747</v>
      </c>
      <c r="AK652">
        <f t="shared" si="1735"/>
        <v>4.0914200217145522</v>
      </c>
      <c r="AL652">
        <f t="shared" si="1736"/>
        <v>234</v>
      </c>
      <c r="AM652">
        <f t="shared" si="1737"/>
        <v>25</v>
      </c>
      <c r="AN652">
        <f t="shared" si="1738"/>
        <v>15</v>
      </c>
      <c r="AP652">
        <f t="shared" si="1739"/>
        <v>1.5343814544209424</v>
      </c>
      <c r="AQ652">
        <f t="shared" si="1740"/>
        <v>2.678000836118475E-2</v>
      </c>
      <c r="AR652" t="str">
        <f t="shared" si="1741"/>
        <v>POSITIF</v>
      </c>
      <c r="AS652">
        <f t="shared" si="1742"/>
        <v>1</v>
      </c>
      <c r="AT652">
        <f t="shared" si="1743"/>
        <v>32</v>
      </c>
      <c r="AU652">
        <f t="shared" si="1744"/>
        <v>3</v>
      </c>
      <c r="AV652">
        <f t="shared" si="1745"/>
        <v>0.99158158178776745</v>
      </c>
      <c r="AW652" s="4">
        <f t="shared" si="1746"/>
        <v>4.1315899241156979E-2</v>
      </c>
      <c r="AX652">
        <f t="shared" si="1747"/>
        <v>1.7306363404329984E-2</v>
      </c>
      <c r="AY652">
        <f t="shared" si="1748"/>
        <v>0.27018655364181338</v>
      </c>
      <c r="AZ652" s="4">
        <f t="shared" si="1749"/>
        <v>1.125777306840889E-2</v>
      </c>
      <c r="BA652">
        <f t="shared" si="1750"/>
        <v>368553.3604874718</v>
      </c>
      <c r="BB652" t="s">
        <v>191</v>
      </c>
      <c r="BC652">
        <f t="shared" si="1751"/>
        <v>1.6702755322497112E-2</v>
      </c>
      <c r="BD652">
        <f t="shared" si="1752"/>
        <v>215.8920750869988</v>
      </c>
      <c r="BE652">
        <f t="shared" si="1753"/>
        <v>23.437481462860887</v>
      </c>
      <c r="BF652">
        <f t="shared" si="1754"/>
        <v>-2.1927640962541655E-3</v>
      </c>
      <c r="BG652">
        <f t="shared" si="1755"/>
        <v>23.435288698764634</v>
      </c>
      <c r="BH652" s="19">
        <f t="shared" si="1756"/>
        <v>0.13915898816405065</v>
      </c>
      <c r="BI652">
        <f t="shared" si="1757"/>
        <v>11.436195633529374</v>
      </c>
      <c r="BJ652">
        <f t="shared" si="1758"/>
        <v>18.857195633529376</v>
      </c>
      <c r="BK652">
        <f t="shared" si="1759"/>
        <v>45.206204149087014</v>
      </c>
      <c r="BL652">
        <f t="shared" si="1760"/>
        <v>0.78899710473028994</v>
      </c>
      <c r="BM652">
        <f t="shared" si="1761"/>
        <v>237.65173035385362</v>
      </c>
      <c r="BN652">
        <f t="shared" si="1762"/>
        <v>15.843448690256908</v>
      </c>
      <c r="BO652">
        <f t="shared" si="1763"/>
        <v>15</v>
      </c>
      <c r="BP652">
        <f t="shared" si="1764"/>
        <v>50</v>
      </c>
      <c r="BQ652">
        <f t="shared" si="1765"/>
        <v>36</v>
      </c>
      <c r="BR652">
        <f t="shared" si="1766"/>
        <v>-17.384465703656964</v>
      </c>
      <c r="BS652" t="str">
        <f t="shared" si="1767"/>
        <v>NEGATIF</v>
      </c>
      <c r="BT652">
        <f t="shared" si="1768"/>
        <v>-0.30341616522884685</v>
      </c>
      <c r="BU652">
        <f t="shared" si="1769"/>
        <v>17</v>
      </c>
      <c r="BV652">
        <f t="shared" si="1770"/>
        <v>-2064</v>
      </c>
      <c r="BW652">
        <f t="shared" si="1771"/>
        <v>55</v>
      </c>
      <c r="BX652" t="str">
        <f t="shared" si="1772"/>
        <v>NEGATIF</v>
      </c>
      <c r="BY652">
        <f t="shared" si="1773"/>
        <v>60.797706541648672</v>
      </c>
      <c r="BZ652">
        <f t="shared" si="1774"/>
        <v>240.79770654164867</v>
      </c>
      <c r="CA652">
        <f t="shared" si="1775"/>
        <v>39.118891988198982</v>
      </c>
      <c r="CB652" t="str">
        <f t="shared" si="1776"/>
        <v>POSITIF</v>
      </c>
      <c r="CC652">
        <f t="shared" si="1777"/>
        <v>39</v>
      </c>
      <c r="CD652">
        <f t="shared" si="1778"/>
        <v>7</v>
      </c>
      <c r="CE652">
        <f t="shared" si="1779"/>
        <v>8</v>
      </c>
      <c r="CG652">
        <f t="shared" si="1780"/>
        <v>4.1478051677364949</v>
      </c>
      <c r="CH652">
        <f t="shared" si="1781"/>
        <v>0.40902294894886043</v>
      </c>
      <c r="CI652">
        <f t="shared" si="1782"/>
        <v>0.40906121990205957</v>
      </c>
    </row>
    <row r="653" spans="1:87">
      <c r="A653">
        <f t="shared" ref="A653:E653" si="1889">A555</f>
        <v>7.0027777777777782</v>
      </c>
      <c r="B653">
        <f t="shared" si="1889"/>
        <v>111.315</v>
      </c>
      <c r="C653">
        <f t="shared" si="1889"/>
        <v>7</v>
      </c>
      <c r="D653">
        <f t="shared" si="1889"/>
        <v>2013</v>
      </c>
      <c r="E653">
        <f t="shared" si="1889"/>
        <v>12</v>
      </c>
      <c r="F653">
        <f t="shared" si="1784"/>
        <v>1</v>
      </c>
      <c r="G653">
        <f t="shared" ref="G653:M653" si="1890">G555</f>
        <v>0.12222152900771403</v>
      </c>
      <c r="H653">
        <f t="shared" si="1890"/>
        <v>14</v>
      </c>
      <c r="I653">
        <f t="shared" si="1890"/>
        <v>0</v>
      </c>
      <c r="J653">
        <f t="shared" si="1890"/>
        <v>14</v>
      </c>
      <c r="K653">
        <f t="shared" si="1890"/>
        <v>0</v>
      </c>
      <c r="L653">
        <f t="shared" si="1890"/>
        <v>20</v>
      </c>
      <c r="M653">
        <f t="shared" si="1890"/>
        <v>-13</v>
      </c>
      <c r="N653">
        <f t="shared" si="1789"/>
        <v>2456627.791666667</v>
      </c>
      <c r="O653">
        <f t="shared" si="1844"/>
        <v>7.9269203913977097E-4</v>
      </c>
      <c r="P653">
        <f t="shared" si="1713"/>
        <v>2456627.7924593589</v>
      </c>
      <c r="Q653">
        <f t="shared" si="1715"/>
        <v>0.13915927335684947</v>
      </c>
      <c r="R653">
        <f t="shared" si="1716"/>
        <v>239.81421954775078</v>
      </c>
      <c r="S653">
        <f t="shared" si="1717"/>
        <v>301.59907356492477</v>
      </c>
      <c r="T653">
        <f t="shared" si="1718"/>
        <v>4.1855477242087975</v>
      </c>
      <c r="U653">
        <f t="shared" si="1719"/>
        <v>5.2638968546725291</v>
      </c>
      <c r="V653">
        <f t="shared" si="1720"/>
        <v>215.88720471103647</v>
      </c>
      <c r="W653">
        <f t="shared" si="1721"/>
        <v>3.7679425351345999</v>
      </c>
      <c r="X653">
        <f t="shared" si="1722"/>
        <v>250.30685432779228</v>
      </c>
      <c r="Y653">
        <f t="shared" si="1723"/>
        <v>4.3686787483297929</v>
      </c>
      <c r="Z653">
        <f t="shared" si="1724"/>
        <v>327.12763953689227</v>
      </c>
      <c r="AA653">
        <f t="shared" si="1725"/>
        <v>5.7094543841959489</v>
      </c>
      <c r="AB653">
        <f t="shared" si="1726"/>
        <v>-20024.109115952397</v>
      </c>
      <c r="AC653">
        <f t="shared" si="1727"/>
        <v>110.07219895889796</v>
      </c>
      <c r="AD653">
        <f t="shared" si="1728"/>
        <v>-1978.0374615054923</v>
      </c>
      <c r="AE653">
        <f t="shared" si="1729"/>
        <v>-261.36365975030532</v>
      </c>
      <c r="AF653">
        <f t="shared" si="1730"/>
        <v>-94.563830297385806</v>
      </c>
      <c r="AG653">
        <f t="shared" si="1731"/>
        <v>2871.8122982542063</v>
      </c>
      <c r="AH653">
        <f t="shared" si="1732"/>
        <v>-19376.189570292481</v>
      </c>
      <c r="AI653">
        <f t="shared" si="1733"/>
        <v>-5.3822748806368006</v>
      </c>
      <c r="AJ653">
        <f t="shared" si="1734"/>
        <v>234.43194466711398</v>
      </c>
      <c r="AK653">
        <f t="shared" si="1735"/>
        <v>4.0916093062943011</v>
      </c>
      <c r="AL653">
        <f t="shared" si="1736"/>
        <v>234</v>
      </c>
      <c r="AM653">
        <f t="shared" si="1737"/>
        <v>25</v>
      </c>
      <c r="AN653">
        <f t="shared" si="1738"/>
        <v>55</v>
      </c>
      <c r="AP653">
        <f t="shared" si="1739"/>
        <v>1.5276176303494471</v>
      </c>
      <c r="AQ653">
        <f t="shared" si="1740"/>
        <v>2.6661957361111505E-2</v>
      </c>
      <c r="AR653" t="str">
        <f t="shared" si="1741"/>
        <v>POSITIF</v>
      </c>
      <c r="AS653">
        <f t="shared" si="1742"/>
        <v>1</v>
      </c>
      <c r="AT653">
        <f t="shared" si="1743"/>
        <v>31</v>
      </c>
      <c r="AU653">
        <f t="shared" si="1744"/>
        <v>39</v>
      </c>
      <c r="AV653">
        <f t="shared" si="1745"/>
        <v>0.9917148814740645</v>
      </c>
      <c r="AW653" s="4">
        <f t="shared" si="1746"/>
        <v>4.132145339475269E-2</v>
      </c>
      <c r="AX653">
        <f t="shared" si="1747"/>
        <v>1.7308689922747741E-2</v>
      </c>
      <c r="AY653">
        <f t="shared" si="1748"/>
        <v>0.27022287183690946</v>
      </c>
      <c r="AZ653" s="4">
        <f t="shared" si="1749"/>
        <v>1.1259286326537894E-2</v>
      </c>
      <c r="BA653">
        <f t="shared" si="1750"/>
        <v>368503.82695415226</v>
      </c>
      <c r="BB653" t="s">
        <v>191</v>
      </c>
      <c r="BC653">
        <f t="shared" si="1751"/>
        <v>1.6702755310519013E-2</v>
      </c>
      <c r="BD653">
        <f t="shared" si="1752"/>
        <v>215.89152348526554</v>
      </c>
      <c r="BE653">
        <f t="shared" si="1753"/>
        <v>23.437481459152192</v>
      </c>
      <c r="BF653">
        <f t="shared" si="1754"/>
        <v>-2.1928145338214549E-3</v>
      </c>
      <c r="BG653">
        <f t="shared" si="1755"/>
        <v>23.435288644618371</v>
      </c>
      <c r="BH653" s="19">
        <f t="shared" si="1756"/>
        <v>0.13915927335684947</v>
      </c>
      <c r="BI653">
        <f t="shared" si="1757"/>
        <v>11.686880122264848</v>
      </c>
      <c r="BJ653">
        <f t="shared" si="1758"/>
        <v>19.107880122264849</v>
      </c>
      <c r="BK653">
        <f t="shared" si="1759"/>
        <v>48.95676978387975</v>
      </c>
      <c r="BL653">
        <f t="shared" si="1760"/>
        <v>0.85445682386957433</v>
      </c>
      <c r="BM653">
        <f t="shared" si="1761"/>
        <v>237.66143205009297</v>
      </c>
      <c r="BN653">
        <f t="shared" si="1762"/>
        <v>15.844095470006199</v>
      </c>
      <c r="BO653">
        <f t="shared" si="1763"/>
        <v>15</v>
      </c>
      <c r="BP653">
        <f t="shared" si="1764"/>
        <v>50</v>
      </c>
      <c r="BQ653">
        <f t="shared" si="1765"/>
        <v>38</v>
      </c>
      <c r="BR653">
        <f t="shared" si="1766"/>
        <v>-17.39365614895469</v>
      </c>
      <c r="BS653" t="str">
        <f t="shared" si="1767"/>
        <v>NEGATIF</v>
      </c>
      <c r="BT653">
        <f t="shared" si="1768"/>
        <v>-0.30357656875901662</v>
      </c>
      <c r="BU653">
        <f t="shared" si="1769"/>
        <v>17</v>
      </c>
      <c r="BV653">
        <f t="shared" si="1770"/>
        <v>-2064</v>
      </c>
      <c r="BW653">
        <f t="shared" si="1771"/>
        <v>22</v>
      </c>
      <c r="BX653" t="str">
        <f t="shared" si="1772"/>
        <v>NEGATIF</v>
      </c>
      <c r="BY653">
        <f t="shared" si="1773"/>
        <v>62.598237457871136</v>
      </c>
      <c r="BZ653">
        <f t="shared" si="1774"/>
        <v>242.59823745787114</v>
      </c>
      <c r="CA653">
        <f t="shared" si="1775"/>
        <v>35.837133298463314</v>
      </c>
      <c r="CB653" t="str">
        <f t="shared" si="1776"/>
        <v>POSITIF</v>
      </c>
      <c r="CC653">
        <f t="shared" si="1777"/>
        <v>35</v>
      </c>
      <c r="CD653">
        <f t="shared" si="1778"/>
        <v>50</v>
      </c>
      <c r="CE653">
        <f t="shared" si="1779"/>
        <v>13</v>
      </c>
      <c r="CG653">
        <f t="shared" si="1780"/>
        <v>4.1479744942788992</v>
      </c>
      <c r="CH653">
        <f t="shared" si="1781"/>
        <v>0.40902294800382988</v>
      </c>
      <c r="CI653">
        <f t="shared" si="1782"/>
        <v>0.40906121983733063</v>
      </c>
    </row>
    <row r="654" spans="1:87">
      <c r="A654">
        <f t="shared" ref="A654:E654" si="1891">A556</f>
        <v>7.0027777777777782</v>
      </c>
      <c r="B654">
        <f t="shared" si="1891"/>
        <v>111.315</v>
      </c>
      <c r="C654">
        <f t="shared" si="1891"/>
        <v>7</v>
      </c>
      <c r="D654">
        <f t="shared" si="1891"/>
        <v>2013</v>
      </c>
      <c r="E654">
        <f t="shared" si="1891"/>
        <v>12</v>
      </c>
      <c r="F654">
        <f t="shared" si="1784"/>
        <v>1</v>
      </c>
      <c r="G654">
        <f t="shared" ref="G654:M654" si="1892">G556</f>
        <v>0.12222152900771403</v>
      </c>
      <c r="H654">
        <f t="shared" si="1892"/>
        <v>14</v>
      </c>
      <c r="I654">
        <f t="shared" si="1892"/>
        <v>15</v>
      </c>
      <c r="J654">
        <f t="shared" si="1892"/>
        <v>14.25</v>
      </c>
      <c r="K654">
        <f t="shared" si="1892"/>
        <v>0</v>
      </c>
      <c r="L654">
        <f t="shared" si="1892"/>
        <v>20</v>
      </c>
      <c r="M654">
        <f t="shared" si="1892"/>
        <v>-13</v>
      </c>
      <c r="N654">
        <f t="shared" si="1789"/>
        <v>2456627.8020833335</v>
      </c>
      <c r="O654">
        <f t="shared" si="1844"/>
        <v>7.9269203913977097E-4</v>
      </c>
      <c r="P654">
        <f t="shared" si="1713"/>
        <v>2456627.8028760254</v>
      </c>
      <c r="Q654">
        <f t="shared" si="1715"/>
        <v>0.13915955854963555</v>
      </c>
      <c r="R654">
        <f t="shared" si="1716"/>
        <v>239.81421954775078</v>
      </c>
      <c r="S654">
        <f t="shared" si="1717"/>
        <v>301.73516723419016</v>
      </c>
      <c r="T654">
        <f t="shared" si="1718"/>
        <v>4.1855477242087975</v>
      </c>
      <c r="U654">
        <f t="shared" si="1719"/>
        <v>5.2662721372923302</v>
      </c>
      <c r="V654">
        <f t="shared" si="1720"/>
        <v>215.88665310769079</v>
      </c>
      <c r="W654">
        <f t="shared" si="1721"/>
        <v>3.7679329078400525</v>
      </c>
      <c r="X654">
        <f t="shared" si="1722"/>
        <v>250.31712148740462</v>
      </c>
      <c r="Y654">
        <f t="shared" si="1723"/>
        <v>4.3688579440698563</v>
      </c>
      <c r="Z654">
        <f t="shared" si="1724"/>
        <v>327.13790620625787</v>
      </c>
      <c r="AA654">
        <f t="shared" si="1725"/>
        <v>5.7096335713795918</v>
      </c>
      <c r="AB654">
        <f t="shared" si="1726"/>
        <v>-19995.877410337725</v>
      </c>
      <c r="AC654">
        <f t="shared" si="1727"/>
        <v>110.67459015133737</v>
      </c>
      <c r="AD654">
        <f t="shared" si="1728"/>
        <v>-1950.8152694897597</v>
      </c>
      <c r="AE654">
        <f t="shared" si="1729"/>
        <v>-267.66117175023078</v>
      </c>
      <c r="AF654">
        <f t="shared" si="1730"/>
        <v>-94.462140529646604</v>
      </c>
      <c r="AG654">
        <f t="shared" si="1731"/>
        <v>2861.9257195269943</v>
      </c>
      <c r="AH654">
        <f t="shared" si="1732"/>
        <v>-19336.215682429029</v>
      </c>
      <c r="AI654">
        <f t="shared" si="1733"/>
        <v>-5.3711710228969523</v>
      </c>
      <c r="AJ654">
        <f t="shared" si="1734"/>
        <v>234.44304852485382</v>
      </c>
      <c r="AK654">
        <f t="shared" si="1735"/>
        <v>4.0918031051715342</v>
      </c>
      <c r="AL654">
        <f t="shared" si="1736"/>
        <v>234</v>
      </c>
      <c r="AM654">
        <f t="shared" si="1737"/>
        <v>26</v>
      </c>
      <c r="AN654">
        <f t="shared" si="1738"/>
        <v>34</v>
      </c>
      <c r="AP654">
        <f t="shared" si="1739"/>
        <v>1.5326210598647509</v>
      </c>
      <c r="AQ654">
        <f t="shared" si="1740"/>
        <v>2.6749283680045022E-2</v>
      </c>
      <c r="AR654" t="str">
        <f t="shared" si="1741"/>
        <v>POSITIF</v>
      </c>
      <c r="AS654">
        <f t="shared" si="1742"/>
        <v>1</v>
      </c>
      <c r="AT654">
        <f t="shared" si="1743"/>
        <v>31</v>
      </c>
      <c r="AU654">
        <f t="shared" si="1744"/>
        <v>57</v>
      </c>
      <c r="AV654">
        <f t="shared" si="1745"/>
        <v>0.99184799824753189</v>
      </c>
      <c r="AW654" s="4">
        <f t="shared" si="1746"/>
        <v>4.1326999926980496E-2</v>
      </c>
      <c r="AX654">
        <f t="shared" si="1747"/>
        <v>1.731101324873438E-2</v>
      </c>
      <c r="AY654">
        <f t="shared" si="1748"/>
        <v>0.27025914019509961</v>
      </c>
      <c r="AZ654" s="4">
        <f t="shared" si="1749"/>
        <v>1.1260797508129151E-2</v>
      </c>
      <c r="BA654">
        <f t="shared" si="1750"/>
        <v>368454.37467779306</v>
      </c>
      <c r="BB654" t="s">
        <v>191</v>
      </c>
      <c r="BC654">
        <f t="shared" si="1751"/>
        <v>1.6702755298540917E-2</v>
      </c>
      <c r="BD654">
        <f t="shared" si="1752"/>
        <v>215.89097188355689</v>
      </c>
      <c r="BE654">
        <f t="shared" si="1753"/>
        <v>23.437481455443496</v>
      </c>
      <c r="BF654">
        <f t="shared" si="1754"/>
        <v>-2.1928649554763947E-3</v>
      </c>
      <c r="BG654">
        <f t="shared" si="1755"/>
        <v>23.435288590488021</v>
      </c>
      <c r="BH654" s="19">
        <f t="shared" si="1756"/>
        <v>0.13915955854963555</v>
      </c>
      <c r="BI654">
        <f t="shared" si="1757"/>
        <v>11.937564599808926</v>
      </c>
      <c r="BJ654">
        <f t="shared" si="1758"/>
        <v>19.358564599808926</v>
      </c>
      <c r="BK654">
        <f t="shared" si="1759"/>
        <v>52.707103747319188</v>
      </c>
      <c r="BL654">
        <f t="shared" si="1760"/>
        <v>0.91991249958096122</v>
      </c>
      <c r="BM654">
        <f t="shared" si="1761"/>
        <v>237.6713652498147</v>
      </c>
      <c r="BN654">
        <f t="shared" si="1762"/>
        <v>15.84475768332098</v>
      </c>
      <c r="BO654">
        <f t="shared" si="1763"/>
        <v>15</v>
      </c>
      <c r="BP654">
        <f t="shared" si="1764"/>
        <v>50</v>
      </c>
      <c r="BQ654">
        <f t="shared" si="1765"/>
        <v>41</v>
      </c>
      <c r="BR654">
        <f t="shared" si="1766"/>
        <v>-17.391492369544206</v>
      </c>
      <c r="BS654" t="str">
        <f t="shared" si="1767"/>
        <v>NEGATIF</v>
      </c>
      <c r="BT654">
        <f t="shared" si="1768"/>
        <v>-0.30353880368401681</v>
      </c>
      <c r="BU654">
        <f t="shared" si="1769"/>
        <v>17</v>
      </c>
      <c r="BV654">
        <f t="shared" si="1770"/>
        <v>-2064</v>
      </c>
      <c r="BW654">
        <f t="shared" si="1771"/>
        <v>30</v>
      </c>
      <c r="BX654" t="str">
        <f t="shared" si="1772"/>
        <v>NEGATIF</v>
      </c>
      <c r="BY654">
        <f t="shared" si="1773"/>
        <v>64.190267247160378</v>
      </c>
      <c r="BZ654">
        <f t="shared" si="1774"/>
        <v>244.19026724716036</v>
      </c>
      <c r="CA654">
        <f t="shared" si="1775"/>
        <v>32.5093452542392</v>
      </c>
      <c r="CB654" t="str">
        <f t="shared" si="1776"/>
        <v>POSITIF</v>
      </c>
      <c r="CC654">
        <f t="shared" si="1777"/>
        <v>32</v>
      </c>
      <c r="CD654">
        <f t="shared" si="1778"/>
        <v>30</v>
      </c>
      <c r="CE654">
        <f t="shared" si="1779"/>
        <v>33</v>
      </c>
      <c r="CG654">
        <f t="shared" si="1780"/>
        <v>4.1481478613193019</v>
      </c>
      <c r="CH654">
        <f t="shared" si="1781"/>
        <v>0.40902294705907705</v>
      </c>
      <c r="CI654">
        <f t="shared" si="1782"/>
        <v>0.40906121977260168</v>
      </c>
    </row>
    <row r="655" spans="1:87">
      <c r="A655">
        <f t="shared" ref="A655:E655" si="1893">A557</f>
        <v>7.0027777777777782</v>
      </c>
      <c r="B655">
        <f t="shared" si="1893"/>
        <v>111.315</v>
      </c>
      <c r="C655">
        <f t="shared" si="1893"/>
        <v>7</v>
      </c>
      <c r="D655">
        <f t="shared" si="1893"/>
        <v>2013</v>
      </c>
      <c r="E655">
        <f t="shared" si="1893"/>
        <v>12</v>
      </c>
      <c r="F655">
        <f t="shared" si="1784"/>
        <v>1</v>
      </c>
      <c r="G655">
        <f t="shared" ref="G655:M655" si="1894">G557</f>
        <v>0.12222152900771403</v>
      </c>
      <c r="H655">
        <f t="shared" si="1894"/>
        <v>14</v>
      </c>
      <c r="I655">
        <f t="shared" si="1894"/>
        <v>30</v>
      </c>
      <c r="J655">
        <f t="shared" si="1894"/>
        <v>14.5</v>
      </c>
      <c r="K655">
        <f t="shared" si="1894"/>
        <v>0</v>
      </c>
      <c r="L655">
        <f t="shared" si="1894"/>
        <v>20</v>
      </c>
      <c r="M655">
        <f t="shared" si="1894"/>
        <v>-13</v>
      </c>
      <c r="N655">
        <f t="shared" si="1789"/>
        <v>2456627.8125</v>
      </c>
      <c r="O655">
        <f t="shared" si="1844"/>
        <v>7.9269203913977097E-4</v>
      </c>
      <c r="P655">
        <f t="shared" si="1713"/>
        <v>2456627.8132926919</v>
      </c>
      <c r="Q655">
        <f t="shared" si="1715"/>
        <v>0.13915984374242163</v>
      </c>
      <c r="R655">
        <f t="shared" si="1716"/>
        <v>239.81421954775078</v>
      </c>
      <c r="S655">
        <f t="shared" si="1717"/>
        <v>301.87126090345555</v>
      </c>
      <c r="T655">
        <f t="shared" si="1718"/>
        <v>4.1855477242087975</v>
      </c>
      <c r="U655">
        <f t="shared" si="1719"/>
        <v>5.2686474199121314</v>
      </c>
      <c r="V655">
        <f t="shared" si="1720"/>
        <v>215.88610150434511</v>
      </c>
      <c r="W655">
        <f t="shared" si="1721"/>
        <v>3.7679232805455056</v>
      </c>
      <c r="X655">
        <f t="shared" si="1722"/>
        <v>250.32738864701696</v>
      </c>
      <c r="Y655">
        <f t="shared" si="1723"/>
        <v>4.3690371398099197</v>
      </c>
      <c r="Z655">
        <f t="shared" si="1724"/>
        <v>327.14817287562346</v>
      </c>
      <c r="AA655">
        <f t="shared" si="1725"/>
        <v>5.7098127585632348</v>
      </c>
      <c r="AB655">
        <f t="shared" si="1726"/>
        <v>-19967.537068362799</v>
      </c>
      <c r="AC655">
        <f t="shared" si="1727"/>
        <v>111.26531473231928</v>
      </c>
      <c r="AD655">
        <f t="shared" si="1728"/>
        <v>-1922.7705289936398</v>
      </c>
      <c r="AE655">
        <f t="shared" si="1729"/>
        <v>-273.93047130602656</v>
      </c>
      <c r="AF655">
        <f t="shared" si="1730"/>
        <v>-94.365958445177938</v>
      </c>
      <c r="AG655">
        <f t="shared" si="1731"/>
        <v>2852.0170948632776</v>
      </c>
      <c r="AH655">
        <f t="shared" si="1732"/>
        <v>-19295.321617512047</v>
      </c>
      <c r="AI655">
        <f t="shared" si="1733"/>
        <v>-5.3598115604200132</v>
      </c>
      <c r="AJ655">
        <f t="shared" si="1734"/>
        <v>234.45440798733077</v>
      </c>
      <c r="AK655">
        <f t="shared" si="1735"/>
        <v>4.0920013651930134</v>
      </c>
      <c r="AL655">
        <f t="shared" si="1736"/>
        <v>234</v>
      </c>
      <c r="AM655">
        <f t="shared" si="1737"/>
        <v>27</v>
      </c>
      <c r="AN655">
        <f t="shared" si="1738"/>
        <v>15</v>
      </c>
      <c r="AP655">
        <f t="shared" si="1739"/>
        <v>1.5409425400770811</v>
      </c>
      <c r="AQ655">
        <f t="shared" si="1740"/>
        <v>2.689452090838974E-2</v>
      </c>
      <c r="AR655" t="str">
        <f t="shared" si="1741"/>
        <v>POSITIF</v>
      </c>
      <c r="AS655">
        <f t="shared" si="1742"/>
        <v>1</v>
      </c>
      <c r="AT655">
        <f t="shared" si="1743"/>
        <v>32</v>
      </c>
      <c r="AU655">
        <f t="shared" si="1744"/>
        <v>27</v>
      </c>
      <c r="AV655">
        <f t="shared" si="1745"/>
        <v>0.99198093113190144</v>
      </c>
      <c r="AW655" s="4">
        <f t="shared" si="1746"/>
        <v>4.133253879716256E-2</v>
      </c>
      <c r="AX655">
        <f t="shared" si="1747"/>
        <v>1.7313333365250802E-2</v>
      </c>
      <c r="AY655">
        <f t="shared" si="1748"/>
        <v>0.27029535845039954</v>
      </c>
      <c r="AZ655" s="4">
        <f t="shared" si="1749"/>
        <v>1.1262306602099981E-2</v>
      </c>
      <c r="BA655">
        <f t="shared" si="1750"/>
        <v>368405.00396085676</v>
      </c>
      <c r="BB655" t="s">
        <v>191</v>
      </c>
      <c r="BC655">
        <f t="shared" si="1751"/>
        <v>1.6702755286562818E-2</v>
      </c>
      <c r="BD655">
        <f t="shared" si="1752"/>
        <v>215.89042028184824</v>
      </c>
      <c r="BE655">
        <f t="shared" si="1753"/>
        <v>23.437481451734801</v>
      </c>
      <c r="BF655">
        <f t="shared" si="1754"/>
        <v>-2.1929153612166093E-3</v>
      </c>
      <c r="BG655">
        <f t="shared" si="1755"/>
        <v>23.435288536373584</v>
      </c>
      <c r="BH655" s="19">
        <f t="shared" si="1756"/>
        <v>0.13915984374242163</v>
      </c>
      <c r="BI655">
        <f t="shared" si="1757"/>
        <v>12.188249077337483</v>
      </c>
      <c r="BJ655">
        <f t="shared" si="1758"/>
        <v>19.609249077337484</v>
      </c>
      <c r="BK655">
        <f t="shared" si="1759"/>
        <v>56.457208922632447</v>
      </c>
      <c r="BL655">
        <f t="shared" si="1760"/>
        <v>0.98536418218625677</v>
      </c>
      <c r="BM655">
        <f t="shared" si="1761"/>
        <v>237.6815272374298</v>
      </c>
      <c r="BN655">
        <f t="shared" si="1762"/>
        <v>15.845435149161988</v>
      </c>
      <c r="BO655">
        <f t="shared" si="1763"/>
        <v>15</v>
      </c>
      <c r="BP655">
        <f t="shared" si="1764"/>
        <v>50</v>
      </c>
      <c r="BQ655">
        <f t="shared" si="1765"/>
        <v>43</v>
      </c>
      <c r="BR655">
        <f t="shared" si="1766"/>
        <v>-17.386170451565064</v>
      </c>
      <c r="BS655" t="str">
        <f t="shared" si="1767"/>
        <v>NEGATIF</v>
      </c>
      <c r="BT655">
        <f t="shared" si="1768"/>
        <v>-0.30344591869275966</v>
      </c>
      <c r="BU655">
        <f t="shared" si="1769"/>
        <v>17</v>
      </c>
      <c r="BV655">
        <f t="shared" si="1770"/>
        <v>-2064</v>
      </c>
      <c r="BW655">
        <f t="shared" si="1771"/>
        <v>49</v>
      </c>
      <c r="BX655" t="str">
        <f t="shared" si="1772"/>
        <v>NEGATIF</v>
      </c>
      <c r="BY655">
        <f t="shared" si="1773"/>
        <v>65.596205763803496</v>
      </c>
      <c r="BZ655">
        <f t="shared" si="1774"/>
        <v>245.59620576380348</v>
      </c>
      <c r="CA655">
        <f t="shared" si="1775"/>
        <v>29.140355220988759</v>
      </c>
      <c r="CB655" t="str">
        <f t="shared" si="1776"/>
        <v>POSITIF</v>
      </c>
      <c r="CC655">
        <f t="shared" si="1777"/>
        <v>29</v>
      </c>
      <c r="CD655">
        <f t="shared" si="1778"/>
        <v>8</v>
      </c>
      <c r="CE655">
        <f t="shared" si="1779"/>
        <v>25</v>
      </c>
      <c r="CG655">
        <f t="shared" si="1780"/>
        <v>4.1483252214617323</v>
      </c>
      <c r="CH655">
        <f t="shared" si="1781"/>
        <v>0.40902294611460194</v>
      </c>
      <c r="CI655">
        <f t="shared" si="1782"/>
        <v>0.40906121970787274</v>
      </c>
    </row>
    <row r="656" spans="1:87">
      <c r="A656">
        <f t="shared" ref="A656:E656" si="1895">A558</f>
        <v>7.0027777777777782</v>
      </c>
      <c r="B656">
        <f t="shared" si="1895"/>
        <v>111.315</v>
      </c>
      <c r="C656">
        <f t="shared" si="1895"/>
        <v>7</v>
      </c>
      <c r="D656">
        <f t="shared" si="1895"/>
        <v>2013</v>
      </c>
      <c r="E656">
        <f t="shared" si="1895"/>
        <v>12</v>
      </c>
      <c r="F656">
        <f t="shared" si="1784"/>
        <v>1</v>
      </c>
      <c r="G656">
        <f t="shared" ref="G656:M656" si="1896">G558</f>
        <v>0.12222152900771403</v>
      </c>
      <c r="H656">
        <f t="shared" si="1896"/>
        <v>14</v>
      </c>
      <c r="I656">
        <f t="shared" si="1896"/>
        <v>45</v>
      </c>
      <c r="J656">
        <f t="shared" si="1896"/>
        <v>14.75</v>
      </c>
      <c r="K656">
        <f t="shared" si="1896"/>
        <v>0</v>
      </c>
      <c r="L656">
        <f t="shared" si="1896"/>
        <v>20</v>
      </c>
      <c r="M656">
        <f t="shared" si="1896"/>
        <v>-13</v>
      </c>
      <c r="N656">
        <f t="shared" si="1789"/>
        <v>2456627.822916667</v>
      </c>
      <c r="O656">
        <f t="shared" si="1844"/>
        <v>7.9269203913977097E-4</v>
      </c>
      <c r="P656">
        <f t="shared" si="1713"/>
        <v>2456627.8237093589</v>
      </c>
      <c r="Q656">
        <f t="shared" si="1715"/>
        <v>0.13916012893522045</v>
      </c>
      <c r="R656">
        <f t="shared" si="1716"/>
        <v>239.81421954775078</v>
      </c>
      <c r="S656">
        <f t="shared" si="1717"/>
        <v>302.00735457878909</v>
      </c>
      <c r="T656">
        <f t="shared" si="1718"/>
        <v>4.1855477242087975</v>
      </c>
      <c r="U656">
        <f t="shared" si="1719"/>
        <v>5.2710227026378424</v>
      </c>
      <c r="V656">
        <f t="shared" si="1720"/>
        <v>215.88554990097481</v>
      </c>
      <c r="W656">
        <f t="shared" si="1721"/>
        <v>3.7679136532505288</v>
      </c>
      <c r="X656">
        <f t="shared" si="1722"/>
        <v>250.33765580708769</v>
      </c>
      <c r="Y656">
        <f t="shared" si="1723"/>
        <v>4.3692163355579829</v>
      </c>
      <c r="Z656">
        <f t="shared" si="1724"/>
        <v>327.15843954544835</v>
      </c>
      <c r="AA656">
        <f t="shared" si="1725"/>
        <v>5.7099919457548944</v>
      </c>
      <c r="AB656">
        <f t="shared" si="1726"/>
        <v>-19939.088248651926</v>
      </c>
      <c r="AC656">
        <f t="shared" si="1727"/>
        <v>111.84431045700205</v>
      </c>
      <c r="AD656">
        <f t="shared" si="1728"/>
        <v>-1893.9150635920751</v>
      </c>
      <c r="AE656">
        <f t="shared" si="1729"/>
        <v>-280.17089788963193</v>
      </c>
      <c r="AF656">
        <f t="shared" si="1730"/>
        <v>-94.275286689480538</v>
      </c>
      <c r="AG656">
        <f t="shared" si="1731"/>
        <v>2842.0864984803197</v>
      </c>
      <c r="AH656">
        <f t="shared" si="1732"/>
        <v>-19253.518687885789</v>
      </c>
      <c r="AI656">
        <f t="shared" si="1733"/>
        <v>-5.3481996355238302</v>
      </c>
      <c r="AJ656">
        <f t="shared" si="1734"/>
        <v>234.46601991222695</v>
      </c>
      <c r="AK656">
        <f t="shared" si="1735"/>
        <v>4.0922040315149468</v>
      </c>
      <c r="AL656">
        <f t="shared" si="1736"/>
        <v>234</v>
      </c>
      <c r="AM656">
        <f t="shared" si="1737"/>
        <v>27</v>
      </c>
      <c r="AN656">
        <f t="shared" si="1738"/>
        <v>57</v>
      </c>
      <c r="AP656">
        <f t="shared" si="1739"/>
        <v>1.5347057484944127</v>
      </c>
      <c r="AQ656">
        <f t="shared" si="1740"/>
        <v>2.6785668360511508E-2</v>
      </c>
      <c r="AR656" t="str">
        <f t="shared" si="1741"/>
        <v>POSITIF</v>
      </c>
      <c r="AS656">
        <f t="shared" si="1742"/>
        <v>1</v>
      </c>
      <c r="AT656">
        <f t="shared" si="1743"/>
        <v>32</v>
      </c>
      <c r="AU656">
        <f t="shared" si="1744"/>
        <v>4</v>
      </c>
      <c r="AV656">
        <f t="shared" si="1745"/>
        <v>0.99211367915153237</v>
      </c>
      <c r="AW656" s="4">
        <f t="shared" si="1746"/>
        <v>4.133806996464718E-2</v>
      </c>
      <c r="AX656">
        <f t="shared" si="1747"/>
        <v>1.7315650255268863E-2</v>
      </c>
      <c r="AY656">
        <f t="shared" si="1748"/>
        <v>0.27033152633699631</v>
      </c>
      <c r="AZ656" s="4">
        <f t="shared" si="1749"/>
        <v>1.1263813597374847E-2</v>
      </c>
      <c r="BA656">
        <f t="shared" si="1750"/>
        <v>368355.71510530711</v>
      </c>
      <c r="BB656" t="s">
        <v>191</v>
      </c>
      <c r="BC656">
        <f t="shared" si="1751"/>
        <v>1.6702755274584723E-2</v>
      </c>
      <c r="BD656">
        <f t="shared" si="1752"/>
        <v>215.88986868011492</v>
      </c>
      <c r="BE656">
        <f t="shared" si="1753"/>
        <v>23.437481448026105</v>
      </c>
      <c r="BF656">
        <f t="shared" si="1754"/>
        <v>-2.1929657510397263E-3</v>
      </c>
      <c r="BG656">
        <f t="shared" si="1755"/>
        <v>23.435288482275066</v>
      </c>
      <c r="BH656" s="19">
        <f t="shared" si="1756"/>
        <v>0.13916012893522045</v>
      </c>
      <c r="BI656">
        <f t="shared" si="1757"/>
        <v>12.438933566088478</v>
      </c>
      <c r="BJ656">
        <f t="shared" si="1758"/>
        <v>19.859933566088479</v>
      </c>
      <c r="BK656">
        <f t="shared" si="1759"/>
        <v>60.207088280569891</v>
      </c>
      <c r="BL656">
        <f t="shared" si="1760"/>
        <v>1.0508119235348361</v>
      </c>
      <c r="BM656">
        <f t="shared" si="1761"/>
        <v>237.69191521075729</v>
      </c>
      <c r="BN656">
        <f t="shared" si="1762"/>
        <v>15.846127680717153</v>
      </c>
      <c r="BO656">
        <f t="shared" si="1763"/>
        <v>15</v>
      </c>
      <c r="BP656">
        <f t="shared" si="1764"/>
        <v>50</v>
      </c>
      <c r="BQ656">
        <f t="shared" si="1765"/>
        <v>46</v>
      </c>
      <c r="BR656">
        <f t="shared" si="1766"/>
        <v>-17.3950334199445</v>
      </c>
      <c r="BS656" t="str">
        <f t="shared" si="1767"/>
        <v>NEGATIF</v>
      </c>
      <c r="BT656">
        <f t="shared" si="1768"/>
        <v>-0.30360060667248101</v>
      </c>
      <c r="BU656">
        <f t="shared" si="1769"/>
        <v>17</v>
      </c>
      <c r="BV656">
        <f t="shared" si="1770"/>
        <v>-2064</v>
      </c>
      <c r="BW656">
        <f t="shared" si="1771"/>
        <v>17</v>
      </c>
      <c r="BX656" t="str">
        <f t="shared" si="1772"/>
        <v>NEGATIF</v>
      </c>
      <c r="BY656">
        <f t="shared" si="1773"/>
        <v>66.823742930207075</v>
      </c>
      <c r="BZ656">
        <f t="shared" si="1774"/>
        <v>246.82374293020706</v>
      </c>
      <c r="CA656">
        <f t="shared" si="1775"/>
        <v>25.731717124356173</v>
      </c>
      <c r="CB656" t="str">
        <f t="shared" si="1776"/>
        <v>POSITIF</v>
      </c>
      <c r="CC656">
        <f t="shared" si="1777"/>
        <v>25</v>
      </c>
      <c r="CD656">
        <f t="shared" si="1778"/>
        <v>43</v>
      </c>
      <c r="CE656">
        <f t="shared" si="1779"/>
        <v>54</v>
      </c>
      <c r="CG656">
        <f t="shared" si="1780"/>
        <v>4.148506525798906</v>
      </c>
      <c r="CH656">
        <f t="shared" si="1781"/>
        <v>0.40902294517040466</v>
      </c>
      <c r="CI656">
        <f t="shared" si="1782"/>
        <v>0.40906121964314379</v>
      </c>
    </row>
    <row r="657" spans="1:87">
      <c r="A657">
        <f t="shared" ref="A657:E657" si="1897">A559</f>
        <v>7.0027777777777782</v>
      </c>
      <c r="B657">
        <f t="shared" si="1897"/>
        <v>111.315</v>
      </c>
      <c r="C657">
        <f t="shared" si="1897"/>
        <v>7</v>
      </c>
      <c r="D657">
        <f t="shared" si="1897"/>
        <v>2013</v>
      </c>
      <c r="E657">
        <f t="shared" si="1897"/>
        <v>12</v>
      </c>
      <c r="F657">
        <f t="shared" si="1784"/>
        <v>1</v>
      </c>
      <c r="G657">
        <f t="shared" ref="G657:M657" si="1898">G559</f>
        <v>0.12222152900771403</v>
      </c>
      <c r="H657">
        <f t="shared" si="1898"/>
        <v>15</v>
      </c>
      <c r="I657">
        <f t="shared" si="1898"/>
        <v>0</v>
      </c>
      <c r="J657">
        <f t="shared" si="1898"/>
        <v>15</v>
      </c>
      <c r="K657">
        <f t="shared" si="1898"/>
        <v>0</v>
      </c>
      <c r="L657">
        <f t="shared" si="1898"/>
        <v>20</v>
      </c>
      <c r="M657">
        <f t="shared" si="1898"/>
        <v>-13</v>
      </c>
      <c r="N657">
        <f t="shared" si="1789"/>
        <v>2456627.8333333335</v>
      </c>
      <c r="O657">
        <f t="shared" si="1844"/>
        <v>7.9269203913977097E-4</v>
      </c>
      <c r="P657">
        <f t="shared" si="1713"/>
        <v>2456627.8341260254</v>
      </c>
      <c r="Q657">
        <f t="shared" si="1715"/>
        <v>0.13916041412800653</v>
      </c>
      <c r="R657">
        <f t="shared" si="1716"/>
        <v>239.81421954775078</v>
      </c>
      <c r="S657">
        <f t="shared" si="1717"/>
        <v>302.14344824805448</v>
      </c>
      <c r="T657">
        <f t="shared" si="1718"/>
        <v>4.1855477242087975</v>
      </c>
      <c r="U657">
        <f t="shared" si="1719"/>
        <v>5.2733979852576436</v>
      </c>
      <c r="V657">
        <f t="shared" si="1720"/>
        <v>215.88499829762918</v>
      </c>
      <c r="W657">
        <f t="shared" si="1721"/>
        <v>3.7679040259559824</v>
      </c>
      <c r="X657">
        <f t="shared" si="1722"/>
        <v>250.34792296670003</v>
      </c>
      <c r="Y657">
        <f t="shared" si="1723"/>
        <v>4.3693955312980455</v>
      </c>
      <c r="Z657">
        <f t="shared" si="1724"/>
        <v>327.16870621481394</v>
      </c>
      <c r="AA657">
        <f t="shared" si="1725"/>
        <v>5.7101711329385374</v>
      </c>
      <c r="AB657">
        <f t="shared" si="1726"/>
        <v>-19910.531114249319</v>
      </c>
      <c r="AC657">
        <f t="shared" si="1727"/>
        <v>112.41151623963954</v>
      </c>
      <c r="AD657">
        <f t="shared" si="1728"/>
        <v>-1864.2610425795053</v>
      </c>
      <c r="AE657">
        <f t="shared" si="1729"/>
        <v>-286.38179317943678</v>
      </c>
      <c r="AF657">
        <f t="shared" si="1730"/>
        <v>-94.190127776230156</v>
      </c>
      <c r="AG657">
        <f t="shared" si="1731"/>
        <v>2832.1340060930288</v>
      </c>
      <c r="AH657">
        <f t="shared" si="1732"/>
        <v>-19210.81855545182</v>
      </c>
      <c r="AI657">
        <f t="shared" si="1733"/>
        <v>-5.3363384876255058</v>
      </c>
      <c r="AJ657">
        <f t="shared" si="1734"/>
        <v>234.47788106012527</v>
      </c>
      <c r="AK657">
        <f t="shared" si="1735"/>
        <v>4.092411047598838</v>
      </c>
      <c r="AL657">
        <f t="shared" si="1736"/>
        <v>234</v>
      </c>
      <c r="AM657">
        <f t="shared" si="1737"/>
        <v>28</v>
      </c>
      <c r="AN657">
        <f t="shared" si="1738"/>
        <v>40</v>
      </c>
      <c r="AP657">
        <f t="shared" si="1739"/>
        <v>1.5371812041530424</v>
      </c>
      <c r="AQ657">
        <f t="shared" si="1740"/>
        <v>2.6828873212241724E-2</v>
      </c>
      <c r="AR657" t="str">
        <f t="shared" si="1741"/>
        <v>POSITIF</v>
      </c>
      <c r="AS657">
        <f t="shared" si="1742"/>
        <v>1</v>
      </c>
      <c r="AT657">
        <f t="shared" si="1743"/>
        <v>32</v>
      </c>
      <c r="AU657">
        <f t="shared" si="1744"/>
        <v>13</v>
      </c>
      <c r="AV657">
        <f t="shared" si="1745"/>
        <v>0.99224624131370109</v>
      </c>
      <c r="AW657" s="4">
        <f t="shared" si="1746"/>
        <v>4.1343593388070879E-2</v>
      </c>
      <c r="AX657">
        <f t="shared" si="1747"/>
        <v>1.7317963901462268E-2</v>
      </c>
      <c r="AY657">
        <f t="shared" si="1748"/>
        <v>0.27036764358442278</v>
      </c>
      <c r="AZ657" s="4">
        <f t="shared" si="1749"/>
        <v>1.1265318482684283E-2</v>
      </c>
      <c r="BA657">
        <f t="shared" si="1750"/>
        <v>368306.50841918361</v>
      </c>
      <c r="BB657" t="s">
        <v>191</v>
      </c>
      <c r="BC657">
        <f t="shared" si="1751"/>
        <v>1.6702755262606624E-2</v>
      </c>
      <c r="BD657">
        <f t="shared" si="1752"/>
        <v>215.88931707840626</v>
      </c>
      <c r="BE657">
        <f t="shared" si="1753"/>
        <v>23.43748144431741</v>
      </c>
      <c r="BF657">
        <f t="shared" si="1754"/>
        <v>-2.1930161249366239E-3</v>
      </c>
      <c r="BG657">
        <f t="shared" si="1755"/>
        <v>23.435288428192472</v>
      </c>
      <c r="BH657" s="19">
        <f t="shared" si="1756"/>
        <v>0.13916041412800653</v>
      </c>
      <c r="BI657">
        <f t="shared" si="1757"/>
        <v>12.689618043648078</v>
      </c>
      <c r="BJ657">
        <f t="shared" si="1758"/>
        <v>20.110618043648078</v>
      </c>
      <c r="BK657">
        <f t="shared" si="1759"/>
        <v>63.956744373923691</v>
      </c>
      <c r="BL657">
        <f t="shared" si="1760"/>
        <v>1.1162557681813279</v>
      </c>
      <c r="BM657">
        <f t="shared" si="1761"/>
        <v>237.70252628079749</v>
      </c>
      <c r="BN657">
        <f t="shared" si="1762"/>
        <v>15.846835085386498</v>
      </c>
      <c r="BO657">
        <f t="shared" si="1763"/>
        <v>15</v>
      </c>
      <c r="BP657">
        <f t="shared" si="1764"/>
        <v>50</v>
      </c>
      <c r="BQ657">
        <f t="shared" si="1765"/>
        <v>48</v>
      </c>
      <c r="BR657">
        <f t="shared" si="1766"/>
        <v>-17.395503214143428</v>
      </c>
      <c r="BS657" t="str">
        <f t="shared" si="1767"/>
        <v>NEGATIF</v>
      </c>
      <c r="BT657">
        <f t="shared" si="1768"/>
        <v>-0.30360880612805907</v>
      </c>
      <c r="BU657">
        <f t="shared" si="1769"/>
        <v>17</v>
      </c>
      <c r="BV657">
        <f t="shared" si="1770"/>
        <v>-2064</v>
      </c>
      <c r="BW657">
        <f t="shared" si="1771"/>
        <v>16</v>
      </c>
      <c r="BX657" t="str">
        <f t="shared" si="1772"/>
        <v>NEGATIF</v>
      </c>
      <c r="BY657">
        <f t="shared" si="1773"/>
        <v>67.918747348672312</v>
      </c>
      <c r="BZ657">
        <f t="shared" si="1774"/>
        <v>247.9187473486723</v>
      </c>
      <c r="CA657">
        <f t="shared" si="1775"/>
        <v>22.2961838767248</v>
      </c>
      <c r="CB657" t="str">
        <f t="shared" si="1776"/>
        <v>POSITIF</v>
      </c>
      <c r="CC657">
        <f t="shared" si="1777"/>
        <v>22</v>
      </c>
      <c r="CD657">
        <f t="shared" si="1778"/>
        <v>17</v>
      </c>
      <c r="CE657">
        <f t="shared" si="1779"/>
        <v>46</v>
      </c>
      <c r="CG657">
        <f t="shared" si="1780"/>
        <v>4.148691723908267</v>
      </c>
      <c r="CH657">
        <f t="shared" si="1781"/>
        <v>0.40902294422648533</v>
      </c>
      <c r="CI657">
        <f t="shared" si="1782"/>
        <v>0.40906121957841485</v>
      </c>
    </row>
    <row r="658" spans="1:87">
      <c r="A658">
        <f t="shared" ref="A658:E658" si="1899">A560</f>
        <v>7.0027777777777782</v>
      </c>
      <c r="B658">
        <f t="shared" si="1899"/>
        <v>111.315</v>
      </c>
      <c r="C658">
        <f t="shared" si="1899"/>
        <v>7</v>
      </c>
      <c r="D658">
        <f t="shared" si="1899"/>
        <v>2013</v>
      </c>
      <c r="E658">
        <f t="shared" si="1899"/>
        <v>12</v>
      </c>
      <c r="F658">
        <f t="shared" si="1784"/>
        <v>1</v>
      </c>
      <c r="G658">
        <f t="shared" ref="G658:M658" si="1900">G560</f>
        <v>0.12222152900771403</v>
      </c>
      <c r="H658">
        <f t="shared" si="1900"/>
        <v>15</v>
      </c>
      <c r="I658">
        <f t="shared" si="1900"/>
        <v>15</v>
      </c>
      <c r="J658">
        <f t="shared" si="1900"/>
        <v>15.25</v>
      </c>
      <c r="K658">
        <f t="shared" si="1900"/>
        <v>0</v>
      </c>
      <c r="L658">
        <f t="shared" si="1900"/>
        <v>20</v>
      </c>
      <c r="M658">
        <f t="shared" si="1900"/>
        <v>-13</v>
      </c>
      <c r="N658">
        <f t="shared" si="1789"/>
        <v>2456627.84375</v>
      </c>
      <c r="O658">
        <f t="shared" si="1844"/>
        <v>7.9269203913977097E-4</v>
      </c>
      <c r="P658">
        <f t="shared" si="1713"/>
        <v>2456627.8445426919</v>
      </c>
      <c r="Q658">
        <f t="shared" si="1715"/>
        <v>0.13916069932079261</v>
      </c>
      <c r="R658">
        <f t="shared" si="1716"/>
        <v>239.81421954775078</v>
      </c>
      <c r="S658">
        <f t="shared" si="1717"/>
        <v>302.27954191731988</v>
      </c>
      <c r="T658">
        <f t="shared" si="1718"/>
        <v>4.1855477242087975</v>
      </c>
      <c r="U658">
        <f t="shared" si="1719"/>
        <v>5.2757732678774447</v>
      </c>
      <c r="V658">
        <f t="shared" si="1720"/>
        <v>215.8844466942835</v>
      </c>
      <c r="W658">
        <f t="shared" si="1721"/>
        <v>3.7678943986614351</v>
      </c>
      <c r="X658">
        <f t="shared" si="1722"/>
        <v>250.35819012631237</v>
      </c>
      <c r="Y658">
        <f t="shared" si="1723"/>
        <v>4.3695747270381089</v>
      </c>
      <c r="Z658">
        <f t="shared" si="1724"/>
        <v>327.17897288417953</v>
      </c>
      <c r="AA658">
        <f t="shared" si="1725"/>
        <v>5.7103503201221812</v>
      </c>
      <c r="AB658">
        <f t="shared" si="1726"/>
        <v>-19881.865825007259</v>
      </c>
      <c r="AC658">
        <f t="shared" si="1727"/>
        <v>112.96687231511727</v>
      </c>
      <c r="AD658">
        <f t="shared" si="1728"/>
        <v>-1833.8209681093881</v>
      </c>
      <c r="AE658">
        <f t="shared" si="1729"/>
        <v>-292.56250280470545</v>
      </c>
      <c r="AF658">
        <f t="shared" si="1730"/>
        <v>-94.110484062955805</v>
      </c>
      <c r="AG658">
        <f t="shared" si="1731"/>
        <v>2822.1596922561052</v>
      </c>
      <c r="AH658">
        <f t="shared" si="1732"/>
        <v>-19167.233215413085</v>
      </c>
      <c r="AI658">
        <f t="shared" si="1733"/>
        <v>-5.3242314487258566</v>
      </c>
      <c r="AJ658">
        <f t="shared" si="1734"/>
        <v>234.48998809902491</v>
      </c>
      <c r="AK658">
        <f t="shared" si="1735"/>
        <v>4.0926223552903043</v>
      </c>
      <c r="AL658">
        <f t="shared" si="1736"/>
        <v>234</v>
      </c>
      <c r="AM658">
        <f t="shared" si="1737"/>
        <v>29</v>
      </c>
      <c r="AN658">
        <f t="shared" si="1738"/>
        <v>23</v>
      </c>
      <c r="AP658">
        <f t="shared" si="1739"/>
        <v>1.5414178895529163</v>
      </c>
      <c r="AQ658">
        <f t="shared" si="1740"/>
        <v>2.6902817321840695E-2</v>
      </c>
      <c r="AR658" t="str">
        <f t="shared" si="1741"/>
        <v>POSITIF</v>
      </c>
      <c r="AS658">
        <f t="shared" si="1742"/>
        <v>1</v>
      </c>
      <c r="AT658">
        <f t="shared" si="1743"/>
        <v>32</v>
      </c>
      <c r="AU658">
        <f t="shared" si="1744"/>
        <v>29</v>
      </c>
      <c r="AV658">
        <f t="shared" si="1745"/>
        <v>0.99237861664412674</v>
      </c>
      <c r="AW658" s="4">
        <f t="shared" si="1746"/>
        <v>4.1349109026838617E-2</v>
      </c>
      <c r="AX658">
        <f t="shared" si="1747"/>
        <v>1.7320274286826611E-2</v>
      </c>
      <c r="AY658">
        <f t="shared" si="1748"/>
        <v>0.27040370992723656</v>
      </c>
      <c r="AZ658" s="4">
        <f t="shared" si="1749"/>
        <v>1.126682124696819E-2</v>
      </c>
      <c r="BA658">
        <f t="shared" si="1750"/>
        <v>368257.38420341327</v>
      </c>
      <c r="BB658" t="s">
        <v>191</v>
      </c>
      <c r="BC658">
        <f t="shared" si="1751"/>
        <v>1.6702755250628528E-2</v>
      </c>
      <c r="BD658">
        <f t="shared" si="1752"/>
        <v>215.88876547669761</v>
      </c>
      <c r="BE658">
        <f t="shared" si="1753"/>
        <v>23.437481440608714</v>
      </c>
      <c r="BF658">
        <f t="shared" si="1754"/>
        <v>-2.1930664829049352E-3</v>
      </c>
      <c r="BG658">
        <f t="shared" si="1755"/>
        <v>23.435288374125808</v>
      </c>
      <c r="BH658" s="19">
        <f t="shared" si="1756"/>
        <v>0.13916069932079261</v>
      </c>
      <c r="BI658">
        <f t="shared" si="1757"/>
        <v>12.940302521192159</v>
      </c>
      <c r="BJ658">
        <f t="shared" si="1758"/>
        <v>20.361302521192158</v>
      </c>
      <c r="BK658">
        <f t="shared" si="1759"/>
        <v>67.706180342124426</v>
      </c>
      <c r="BL658">
        <f t="shared" si="1760"/>
        <v>1.181695770919132</v>
      </c>
      <c r="BM658">
        <f t="shared" si="1761"/>
        <v>237.71335747575796</v>
      </c>
      <c r="BN658">
        <f t="shared" si="1762"/>
        <v>15.84755716505053</v>
      </c>
      <c r="BO658">
        <f t="shared" si="1763"/>
        <v>15</v>
      </c>
      <c r="BP658">
        <f t="shared" si="1764"/>
        <v>50</v>
      </c>
      <c r="BQ658">
        <f t="shared" si="1765"/>
        <v>51</v>
      </c>
      <c r="BR658">
        <f t="shared" si="1766"/>
        <v>-17.39432279759265</v>
      </c>
      <c r="BS658" t="str">
        <f t="shared" si="1767"/>
        <v>NEGATIF</v>
      </c>
      <c r="BT658">
        <f t="shared" si="1768"/>
        <v>-0.30358820397270292</v>
      </c>
      <c r="BU658">
        <f t="shared" si="1769"/>
        <v>17</v>
      </c>
      <c r="BV658">
        <f t="shared" si="1770"/>
        <v>-2064</v>
      </c>
      <c r="BW658">
        <f t="shared" si="1771"/>
        <v>20</v>
      </c>
      <c r="BX658" t="str">
        <f t="shared" si="1772"/>
        <v>NEGATIF</v>
      </c>
      <c r="BY658">
        <f t="shared" si="1773"/>
        <v>68.891327527767601</v>
      </c>
      <c r="BZ658">
        <f t="shared" si="1774"/>
        <v>248.8913275277676</v>
      </c>
      <c r="CA658">
        <f t="shared" si="1775"/>
        <v>18.836041357160834</v>
      </c>
      <c r="CB658" t="str">
        <f t="shared" si="1776"/>
        <v>POSITIF</v>
      </c>
      <c r="CC658">
        <f t="shared" si="1777"/>
        <v>18</v>
      </c>
      <c r="CD658">
        <f t="shared" si="1778"/>
        <v>50</v>
      </c>
      <c r="CE658">
        <f t="shared" si="1779"/>
        <v>9</v>
      </c>
      <c r="CG658">
        <f t="shared" si="1780"/>
        <v>4.1488807639222527</v>
      </c>
      <c r="CH658">
        <f t="shared" si="1781"/>
        <v>0.40902294328284405</v>
      </c>
      <c r="CI658">
        <f t="shared" si="1782"/>
        <v>0.4090612195136859</v>
      </c>
    </row>
    <row r="659" spans="1:87">
      <c r="A659">
        <f t="shared" ref="A659:E659" si="1901">A561</f>
        <v>7.0027777777777782</v>
      </c>
      <c r="B659">
        <f t="shared" si="1901"/>
        <v>111.315</v>
      </c>
      <c r="C659">
        <f t="shared" si="1901"/>
        <v>7</v>
      </c>
      <c r="D659">
        <f t="shared" si="1901"/>
        <v>2013</v>
      </c>
      <c r="E659">
        <f t="shared" si="1901"/>
        <v>12</v>
      </c>
      <c r="F659">
        <f t="shared" si="1784"/>
        <v>1</v>
      </c>
      <c r="G659">
        <f t="shared" ref="G659:M659" si="1902">G561</f>
        <v>0.12222152900771403</v>
      </c>
      <c r="H659">
        <f t="shared" si="1902"/>
        <v>15</v>
      </c>
      <c r="I659">
        <f t="shared" si="1902"/>
        <v>30</v>
      </c>
      <c r="J659">
        <f t="shared" si="1902"/>
        <v>15.5</v>
      </c>
      <c r="K659">
        <f t="shared" si="1902"/>
        <v>0</v>
      </c>
      <c r="L659">
        <f t="shared" si="1902"/>
        <v>20</v>
      </c>
      <c r="M659">
        <f t="shared" si="1902"/>
        <v>-13</v>
      </c>
      <c r="N659">
        <f t="shared" si="1789"/>
        <v>2456627.854166667</v>
      </c>
      <c r="O659">
        <f t="shared" si="1844"/>
        <v>7.9269203913977097E-4</v>
      </c>
      <c r="P659">
        <f t="shared" si="1713"/>
        <v>2456627.8549593589</v>
      </c>
      <c r="Q659">
        <f t="shared" si="1715"/>
        <v>0.13916098451359143</v>
      </c>
      <c r="R659">
        <f t="shared" si="1716"/>
        <v>239.81421954775078</v>
      </c>
      <c r="S659">
        <f t="shared" si="1717"/>
        <v>302.41563559265342</v>
      </c>
      <c r="T659">
        <f t="shared" si="1718"/>
        <v>4.1855477242087975</v>
      </c>
      <c r="U659">
        <f t="shared" si="1719"/>
        <v>5.2781485506031549</v>
      </c>
      <c r="V659">
        <f t="shared" si="1720"/>
        <v>215.8838950909132</v>
      </c>
      <c r="W659">
        <f t="shared" si="1721"/>
        <v>3.7678847713664583</v>
      </c>
      <c r="X659">
        <f t="shared" si="1722"/>
        <v>250.36845728638309</v>
      </c>
      <c r="Y659">
        <f t="shared" si="1723"/>
        <v>4.3697539227861721</v>
      </c>
      <c r="Z659">
        <f t="shared" si="1724"/>
        <v>327.18923955400442</v>
      </c>
      <c r="AA659">
        <f t="shared" si="1725"/>
        <v>5.71052950731384</v>
      </c>
      <c r="AB659">
        <f t="shared" si="1726"/>
        <v>-19853.092541368955</v>
      </c>
      <c r="AC659">
        <f t="shared" si="1727"/>
        <v>113.51032016532555</v>
      </c>
      <c r="AD659">
        <f t="shared" si="1728"/>
        <v>-1802.6076736291311</v>
      </c>
      <c r="AE659">
        <f t="shared" si="1729"/>
        <v>-298.71237557097754</v>
      </c>
      <c r="AF659">
        <f t="shared" si="1730"/>
        <v>-94.036357764211971</v>
      </c>
      <c r="AG659">
        <f t="shared" si="1731"/>
        <v>2812.1636316877753</v>
      </c>
      <c r="AH659">
        <f t="shared" si="1732"/>
        <v>-19122.774996480177</v>
      </c>
      <c r="AI659">
        <f t="shared" si="1733"/>
        <v>-5.3118819434667159</v>
      </c>
      <c r="AJ659">
        <f t="shared" si="1734"/>
        <v>234.50233760428407</v>
      </c>
      <c r="AK659">
        <f t="shared" si="1735"/>
        <v>4.0928378948180688</v>
      </c>
      <c r="AL659">
        <f t="shared" si="1736"/>
        <v>234</v>
      </c>
      <c r="AM659">
        <f t="shared" si="1737"/>
        <v>30</v>
      </c>
      <c r="AN659">
        <f t="shared" si="1738"/>
        <v>8</v>
      </c>
      <c r="AP659">
        <f t="shared" si="1739"/>
        <v>1.5284316886155285</v>
      </c>
      <c r="AQ659">
        <f t="shared" si="1740"/>
        <v>2.6676165358157703E-2</v>
      </c>
      <c r="AR659" t="str">
        <f t="shared" si="1741"/>
        <v>POSITIF</v>
      </c>
      <c r="AS659">
        <f t="shared" si="1742"/>
        <v>1</v>
      </c>
      <c r="AT659">
        <f t="shared" si="1743"/>
        <v>31</v>
      </c>
      <c r="AU659">
        <f t="shared" si="1744"/>
        <v>42</v>
      </c>
      <c r="AV659">
        <f t="shared" si="1745"/>
        <v>0.99251080416918624</v>
      </c>
      <c r="AW659" s="4">
        <f t="shared" si="1746"/>
        <v>4.135461684038276E-2</v>
      </c>
      <c r="AX659">
        <f t="shared" si="1747"/>
        <v>1.7322581394368965E-2</v>
      </c>
      <c r="AY659">
        <f t="shared" si="1748"/>
        <v>0.27043972510017433</v>
      </c>
      <c r="AZ659" s="4">
        <f t="shared" si="1749"/>
        <v>1.1268321879173931E-2</v>
      </c>
      <c r="BA659">
        <f t="shared" si="1750"/>
        <v>368208.34275841858</v>
      </c>
      <c r="BB659" t="s">
        <v>191</v>
      </c>
      <c r="BC659">
        <f t="shared" si="1751"/>
        <v>1.6702755238650429E-2</v>
      </c>
      <c r="BD659">
        <f t="shared" si="1752"/>
        <v>215.88821387496435</v>
      </c>
      <c r="BE659">
        <f t="shared" si="1753"/>
        <v>23.437481436900018</v>
      </c>
      <c r="BF659">
        <f t="shared" si="1754"/>
        <v>-2.1931168249422883E-3</v>
      </c>
      <c r="BG659">
        <f t="shared" si="1755"/>
        <v>23.435288320075077</v>
      </c>
      <c r="BH659" s="19">
        <f t="shared" si="1756"/>
        <v>0.13916098451359143</v>
      </c>
      <c r="BI659">
        <f t="shared" si="1757"/>
        <v>13.190987009943152</v>
      </c>
      <c r="BJ659">
        <f t="shared" si="1758"/>
        <v>20.611987009943153</v>
      </c>
      <c r="BK659">
        <f t="shared" si="1759"/>
        <v>71.455399408159622</v>
      </c>
      <c r="BL659">
        <f t="shared" si="1760"/>
        <v>1.2471319879999929</v>
      </c>
      <c r="BM659">
        <f t="shared" si="1761"/>
        <v>237.72440574098766</v>
      </c>
      <c r="BN659">
        <f t="shared" si="1762"/>
        <v>15.848293716065845</v>
      </c>
      <c r="BO659">
        <f t="shared" si="1763"/>
        <v>15</v>
      </c>
      <c r="BP659">
        <f t="shared" si="1764"/>
        <v>50</v>
      </c>
      <c r="BQ659">
        <f t="shared" si="1765"/>
        <v>53</v>
      </c>
      <c r="BR659">
        <f t="shared" si="1766"/>
        <v>-17.409910954920779</v>
      </c>
      <c r="BS659" t="str">
        <f t="shared" si="1767"/>
        <v>NEGATIF</v>
      </c>
      <c r="BT659">
        <f t="shared" si="1768"/>
        <v>-0.30386026864239768</v>
      </c>
      <c r="BU659">
        <f t="shared" si="1769"/>
        <v>17</v>
      </c>
      <c r="BV659">
        <f t="shared" si="1770"/>
        <v>-2065</v>
      </c>
      <c r="BW659">
        <f t="shared" si="1771"/>
        <v>24</v>
      </c>
      <c r="BX659" t="str">
        <f t="shared" si="1772"/>
        <v>NEGATIF</v>
      </c>
      <c r="BY659">
        <f t="shared" si="1773"/>
        <v>69.737077843191727</v>
      </c>
      <c r="BZ659">
        <f t="shared" si="1774"/>
        <v>249.73707784319174</v>
      </c>
      <c r="CA659">
        <f t="shared" si="1775"/>
        <v>15.350940924859474</v>
      </c>
      <c r="CB659" t="str">
        <f t="shared" si="1776"/>
        <v>POSITIF</v>
      </c>
      <c r="CC659">
        <f t="shared" si="1777"/>
        <v>15</v>
      </c>
      <c r="CD659">
        <f t="shared" si="1778"/>
        <v>21</v>
      </c>
      <c r="CE659">
        <f t="shared" si="1779"/>
        <v>3</v>
      </c>
      <c r="CG659">
        <f t="shared" si="1780"/>
        <v>4.1490735925271451</v>
      </c>
      <c r="CH659">
        <f t="shared" si="1781"/>
        <v>0.40902294233948083</v>
      </c>
      <c r="CI659">
        <f t="shared" si="1782"/>
        <v>0.40906121944895696</v>
      </c>
    </row>
    <row r="660" spans="1:87">
      <c r="A660">
        <f t="shared" ref="A660:E660" si="1903">A562</f>
        <v>7.0027777777777782</v>
      </c>
      <c r="B660">
        <f t="shared" si="1903"/>
        <v>111.315</v>
      </c>
      <c r="C660">
        <f t="shared" si="1903"/>
        <v>7</v>
      </c>
      <c r="D660">
        <f t="shared" si="1903"/>
        <v>2013</v>
      </c>
      <c r="E660">
        <f t="shared" si="1903"/>
        <v>12</v>
      </c>
      <c r="F660">
        <f t="shared" si="1784"/>
        <v>1</v>
      </c>
      <c r="G660">
        <f t="shared" ref="G660:M660" si="1904">G562</f>
        <v>0.12222152900771403</v>
      </c>
      <c r="H660">
        <f t="shared" si="1904"/>
        <v>15</v>
      </c>
      <c r="I660">
        <f t="shared" si="1904"/>
        <v>45</v>
      </c>
      <c r="J660">
        <f t="shared" si="1904"/>
        <v>15.75</v>
      </c>
      <c r="K660">
        <f t="shared" si="1904"/>
        <v>0</v>
      </c>
      <c r="L660">
        <f t="shared" si="1904"/>
        <v>20</v>
      </c>
      <c r="M660">
        <f t="shared" si="1904"/>
        <v>-13</v>
      </c>
      <c r="N660">
        <f t="shared" si="1789"/>
        <v>2456627.8645833335</v>
      </c>
      <c r="O660">
        <f t="shared" si="1844"/>
        <v>7.9269203913977097E-4</v>
      </c>
      <c r="P660">
        <f t="shared" si="1713"/>
        <v>2456627.8653760254</v>
      </c>
      <c r="Q660">
        <f t="shared" si="1715"/>
        <v>0.13916126970637752</v>
      </c>
      <c r="R660">
        <f t="shared" si="1716"/>
        <v>239.81421954775078</v>
      </c>
      <c r="S660">
        <f t="shared" si="1717"/>
        <v>302.55172926191881</v>
      </c>
      <c r="T660">
        <f t="shared" si="1718"/>
        <v>4.1855477242087975</v>
      </c>
      <c r="U660">
        <f t="shared" si="1719"/>
        <v>5.2805238332229569</v>
      </c>
      <c r="V660">
        <f t="shared" si="1720"/>
        <v>215.88334348756757</v>
      </c>
      <c r="W660">
        <f t="shared" si="1721"/>
        <v>3.7678751440719123</v>
      </c>
      <c r="X660">
        <f t="shared" si="1722"/>
        <v>250.37872444599543</v>
      </c>
      <c r="Y660">
        <f t="shared" si="1723"/>
        <v>4.3699331185262356</v>
      </c>
      <c r="Z660">
        <f t="shared" si="1724"/>
        <v>327.19950622337001</v>
      </c>
      <c r="AA660">
        <f t="shared" si="1725"/>
        <v>5.7107086944974839</v>
      </c>
      <c r="AB660">
        <f t="shared" si="1726"/>
        <v>-19824.21142823813</v>
      </c>
      <c r="AC660">
        <f t="shared" si="1727"/>
        <v>114.04180245492321</v>
      </c>
      <c r="AD660">
        <f t="shared" si="1728"/>
        <v>-1770.6343228068879</v>
      </c>
      <c r="AE660">
        <f t="shared" si="1729"/>
        <v>-304.83076270944116</v>
      </c>
      <c r="AF660">
        <f t="shared" si="1730"/>
        <v>-93.967750960330562</v>
      </c>
      <c r="AG660">
        <f t="shared" si="1731"/>
        <v>2802.1459006109326</v>
      </c>
      <c r="AH660">
        <f t="shared" si="1732"/>
        <v>-19077.456561648934</v>
      </c>
      <c r="AI660">
        <f t="shared" si="1733"/>
        <v>-5.2992934893469261</v>
      </c>
      <c r="AJ660">
        <f t="shared" si="1734"/>
        <v>234.51492605840386</v>
      </c>
      <c r="AK660">
        <f t="shared" si="1735"/>
        <v>4.0930576047901948</v>
      </c>
      <c r="AL660">
        <f t="shared" si="1736"/>
        <v>234</v>
      </c>
      <c r="AM660">
        <f t="shared" si="1737"/>
        <v>30</v>
      </c>
      <c r="AN660">
        <f t="shared" si="1738"/>
        <v>53</v>
      </c>
      <c r="AP660">
        <f t="shared" si="1739"/>
        <v>1.5432584929580662</v>
      </c>
      <c r="AQ660">
        <f t="shared" si="1740"/>
        <v>2.6934941911483979E-2</v>
      </c>
      <c r="AR660" t="str">
        <f t="shared" si="1741"/>
        <v>POSITIF</v>
      </c>
      <c r="AS660">
        <f t="shared" si="1742"/>
        <v>1</v>
      </c>
      <c r="AT660">
        <f t="shared" si="1743"/>
        <v>32</v>
      </c>
      <c r="AU660">
        <f t="shared" si="1744"/>
        <v>35</v>
      </c>
      <c r="AV660">
        <f t="shared" si="1745"/>
        <v>0.992642802898279</v>
      </c>
      <c r="AW660" s="4">
        <f t="shared" si="1746"/>
        <v>4.1360116787428292E-2</v>
      </c>
      <c r="AX660">
        <f t="shared" si="1747"/>
        <v>1.7324885206800079E-2</v>
      </c>
      <c r="AY660">
        <f t="shared" si="1748"/>
        <v>0.27047568883334766</v>
      </c>
      <c r="AZ660" s="4">
        <f t="shared" si="1749"/>
        <v>1.1269820368056153E-2</v>
      </c>
      <c r="BA660">
        <f t="shared" si="1750"/>
        <v>368159.38439065928</v>
      </c>
      <c r="BB660" t="s">
        <v>191</v>
      </c>
      <c r="BC660">
        <f t="shared" si="1751"/>
        <v>1.6702755226672333E-2</v>
      </c>
      <c r="BD660">
        <f t="shared" si="1752"/>
        <v>215.8876622732557</v>
      </c>
      <c r="BE660">
        <f t="shared" si="1753"/>
        <v>23.437481433191323</v>
      </c>
      <c r="BF660">
        <f t="shared" si="1754"/>
        <v>-2.1931671510395721E-3</v>
      </c>
      <c r="BG660">
        <f t="shared" si="1755"/>
        <v>23.435288266040285</v>
      </c>
      <c r="BH660" s="19">
        <f t="shared" si="1756"/>
        <v>0.13916126970637752</v>
      </c>
      <c r="BI660">
        <f t="shared" si="1757"/>
        <v>13.441671487502754</v>
      </c>
      <c r="BJ660">
        <f t="shared" si="1758"/>
        <v>20.862671487502755</v>
      </c>
      <c r="BK660">
        <f t="shared" si="1759"/>
        <v>75.20440437377151</v>
      </c>
      <c r="BL660">
        <f t="shared" si="1760"/>
        <v>1.3125644683235371</v>
      </c>
      <c r="BM660">
        <f t="shared" si="1761"/>
        <v>237.73566793876981</v>
      </c>
      <c r="BN660">
        <f t="shared" si="1762"/>
        <v>15.849044529251321</v>
      </c>
      <c r="BO660">
        <f t="shared" si="1763"/>
        <v>15</v>
      </c>
      <c r="BP660">
        <f t="shared" si="1764"/>
        <v>50</v>
      </c>
      <c r="BQ660">
        <f t="shared" si="1765"/>
        <v>56</v>
      </c>
      <c r="BR660">
        <f t="shared" si="1766"/>
        <v>-17.398569846949098</v>
      </c>
      <c r="BS660" t="str">
        <f t="shared" si="1767"/>
        <v>NEGATIF</v>
      </c>
      <c r="BT660">
        <f t="shared" si="1768"/>
        <v>-0.30366232896746764</v>
      </c>
      <c r="BU660">
        <f t="shared" si="1769"/>
        <v>17</v>
      </c>
      <c r="BV660">
        <f t="shared" si="1770"/>
        <v>-2064</v>
      </c>
      <c r="BW660">
        <f t="shared" si="1771"/>
        <v>5</v>
      </c>
      <c r="BX660" t="str">
        <f t="shared" si="1772"/>
        <v>NEGATIF</v>
      </c>
      <c r="BY660">
        <f t="shared" si="1773"/>
        <v>70.511942693910967</v>
      </c>
      <c r="BZ660">
        <f t="shared" si="1774"/>
        <v>250.51194269391095</v>
      </c>
      <c r="CA660">
        <f t="shared" si="1775"/>
        <v>11.853758004763559</v>
      </c>
      <c r="CB660" t="str">
        <f t="shared" si="1776"/>
        <v>POSITIF</v>
      </c>
      <c r="CC660">
        <f t="shared" si="1777"/>
        <v>11</v>
      </c>
      <c r="CD660">
        <f t="shared" si="1778"/>
        <v>51</v>
      </c>
      <c r="CE660">
        <f t="shared" si="1779"/>
        <v>13</v>
      </c>
      <c r="CG660">
        <f t="shared" si="1780"/>
        <v>4.1492701549594546</v>
      </c>
      <c r="CH660">
        <f t="shared" si="1781"/>
        <v>0.40902294139639578</v>
      </c>
      <c r="CI660">
        <f t="shared" si="1782"/>
        <v>0.40906121938422796</v>
      </c>
    </row>
    <row r="661" spans="1:87">
      <c r="A661">
        <f t="shared" ref="A661:E661" si="1905">A563</f>
        <v>7.0027777777777782</v>
      </c>
      <c r="B661">
        <f t="shared" si="1905"/>
        <v>111.315</v>
      </c>
      <c r="C661">
        <f t="shared" si="1905"/>
        <v>7</v>
      </c>
      <c r="D661">
        <f t="shared" si="1905"/>
        <v>2013</v>
      </c>
      <c r="E661">
        <f t="shared" si="1905"/>
        <v>12</v>
      </c>
      <c r="F661">
        <f t="shared" si="1784"/>
        <v>1</v>
      </c>
      <c r="G661">
        <f t="shared" ref="G661:M661" si="1906">G563</f>
        <v>0.12222152900771403</v>
      </c>
      <c r="H661">
        <f t="shared" si="1906"/>
        <v>16</v>
      </c>
      <c r="I661">
        <f t="shared" si="1906"/>
        <v>0</v>
      </c>
      <c r="J661">
        <f t="shared" si="1906"/>
        <v>16</v>
      </c>
      <c r="K661">
        <f t="shared" si="1906"/>
        <v>0</v>
      </c>
      <c r="L661">
        <f t="shared" si="1906"/>
        <v>20</v>
      </c>
      <c r="M661">
        <f t="shared" si="1906"/>
        <v>-13</v>
      </c>
      <c r="N661">
        <f t="shared" si="1789"/>
        <v>2456627.875</v>
      </c>
      <c r="O661">
        <f t="shared" si="1844"/>
        <v>7.9269203913977097E-4</v>
      </c>
      <c r="P661">
        <f t="shared" si="1713"/>
        <v>2456627.8757926919</v>
      </c>
      <c r="Q661">
        <f t="shared" si="1715"/>
        <v>0.13916155489916357</v>
      </c>
      <c r="R661">
        <f t="shared" si="1716"/>
        <v>239.81421954775078</v>
      </c>
      <c r="S661">
        <f t="shared" si="1717"/>
        <v>302.68782293116965</v>
      </c>
      <c r="T661">
        <f t="shared" si="1718"/>
        <v>4.1855477242087975</v>
      </c>
      <c r="U661">
        <f t="shared" si="1719"/>
        <v>5.282899115842504</v>
      </c>
      <c r="V661">
        <f t="shared" si="1720"/>
        <v>215.88279188422194</v>
      </c>
      <c r="W661">
        <f t="shared" si="1721"/>
        <v>3.7678655167773663</v>
      </c>
      <c r="X661">
        <f t="shared" si="1722"/>
        <v>250.38899160560595</v>
      </c>
      <c r="Y661">
        <f t="shared" si="1723"/>
        <v>4.370112314266267</v>
      </c>
      <c r="Z661">
        <f t="shared" si="1724"/>
        <v>327.20977289273469</v>
      </c>
      <c r="AA661">
        <f t="shared" si="1725"/>
        <v>5.7108878816811108</v>
      </c>
      <c r="AB661">
        <f t="shared" si="1726"/>
        <v>-19795.222647283608</v>
      </c>
      <c r="AC661">
        <f t="shared" si="1727"/>
        <v>114.56126318286515</v>
      </c>
      <c r="AD661">
        <f t="shared" si="1728"/>
        <v>-1737.9143956260893</v>
      </c>
      <c r="AE661">
        <f t="shared" si="1729"/>
        <v>-310.91701959550517</v>
      </c>
      <c r="AF661">
        <f t="shared" si="1730"/>
        <v>-93.904665577543739</v>
      </c>
      <c r="AG661">
        <f t="shared" si="1731"/>
        <v>2792.1065740790168</v>
      </c>
      <c r="AH661">
        <f t="shared" si="1732"/>
        <v>-19031.290890820863</v>
      </c>
      <c r="AI661">
        <f t="shared" si="1733"/>
        <v>-5.2864696918946841</v>
      </c>
      <c r="AJ661">
        <f t="shared" si="1734"/>
        <v>234.52774985585609</v>
      </c>
      <c r="AK661">
        <f t="shared" si="1735"/>
        <v>4.0932814222783449</v>
      </c>
      <c r="AL661">
        <f t="shared" si="1736"/>
        <v>234</v>
      </c>
      <c r="AM661">
        <f t="shared" si="1737"/>
        <v>31</v>
      </c>
      <c r="AN661">
        <f t="shared" si="1738"/>
        <v>39</v>
      </c>
      <c r="AP661">
        <f t="shared" si="1739"/>
        <v>1.5472238612638212</v>
      </c>
      <c r="AQ661">
        <f t="shared" si="1740"/>
        <v>2.7004150644473632E-2</v>
      </c>
      <c r="AR661" t="str">
        <f t="shared" si="1741"/>
        <v>POSITIF</v>
      </c>
      <c r="AS661">
        <f t="shared" si="1742"/>
        <v>1</v>
      </c>
      <c r="AT661">
        <f t="shared" si="1743"/>
        <v>32</v>
      </c>
      <c r="AU661">
        <f t="shared" si="1744"/>
        <v>50</v>
      </c>
      <c r="AV661">
        <f t="shared" si="1745"/>
        <v>0.99277461185918925</v>
      </c>
      <c r="AW661" s="4">
        <f t="shared" si="1746"/>
        <v>4.1365608827466219E-2</v>
      </c>
      <c r="AX661">
        <f t="shared" si="1747"/>
        <v>1.7327185707151596E-2</v>
      </c>
      <c r="AY661">
        <f t="shared" si="1748"/>
        <v>0.27051160086187664</v>
      </c>
      <c r="AZ661" s="4">
        <f t="shared" si="1749"/>
        <v>1.1271316702578194E-2</v>
      </c>
      <c r="BA661">
        <f t="shared" si="1750"/>
        <v>368110.50939951517</v>
      </c>
      <c r="BB661" t="s">
        <v>191</v>
      </c>
      <c r="BC661">
        <f t="shared" si="1751"/>
        <v>1.6702755214694234E-2</v>
      </c>
      <c r="BD661">
        <f t="shared" si="1752"/>
        <v>215.88711067154711</v>
      </c>
      <c r="BE661">
        <f t="shared" si="1753"/>
        <v>23.437481429482627</v>
      </c>
      <c r="BF661">
        <f t="shared" si="1754"/>
        <v>-2.1932174611944159E-3</v>
      </c>
      <c r="BG661">
        <f t="shared" si="1755"/>
        <v>23.435288212021433</v>
      </c>
      <c r="BH661" s="19">
        <f t="shared" si="1756"/>
        <v>0.13916155489916357</v>
      </c>
      <c r="BI661">
        <f t="shared" si="1757"/>
        <v>13.692355965046833</v>
      </c>
      <c r="BJ661">
        <f t="shared" si="1758"/>
        <v>21.113355965046832</v>
      </c>
      <c r="BK661">
        <f t="shared" si="1759"/>
        <v>78.953198623076432</v>
      </c>
      <c r="BL661">
        <f t="shared" si="1760"/>
        <v>1.3779932709537372</v>
      </c>
      <c r="BM661">
        <f t="shared" si="1761"/>
        <v>237.74714085262605</v>
      </c>
      <c r="BN661">
        <f t="shared" si="1762"/>
        <v>15.84980939017507</v>
      </c>
      <c r="BO661">
        <f t="shared" si="1763"/>
        <v>15</v>
      </c>
      <c r="BP661">
        <f t="shared" si="1764"/>
        <v>50</v>
      </c>
      <c r="BQ661">
        <f t="shared" si="1765"/>
        <v>59</v>
      </c>
      <c r="BR661">
        <f t="shared" si="1766"/>
        <v>-17.397823144293305</v>
      </c>
      <c r="BS661" t="str">
        <f t="shared" si="1767"/>
        <v>NEGATIF</v>
      </c>
      <c r="BT661">
        <f t="shared" si="1768"/>
        <v>-0.30364929654759071</v>
      </c>
      <c r="BU661">
        <f t="shared" si="1769"/>
        <v>17</v>
      </c>
      <c r="BV661">
        <f t="shared" si="1770"/>
        <v>-2064</v>
      </c>
      <c r="BW661">
        <f t="shared" si="1771"/>
        <v>7</v>
      </c>
      <c r="BX661" t="str">
        <f t="shared" si="1772"/>
        <v>NEGATIF</v>
      </c>
      <c r="BY661">
        <f t="shared" si="1773"/>
        <v>71.187311417764505</v>
      </c>
      <c r="BZ661">
        <f t="shared" si="1774"/>
        <v>251.1873114177645</v>
      </c>
      <c r="CA661">
        <f t="shared" si="1775"/>
        <v>8.3388450261286753</v>
      </c>
      <c r="CB661" t="str">
        <f t="shared" si="1776"/>
        <v>POSITIF</v>
      </c>
      <c r="CC661">
        <f t="shared" si="1777"/>
        <v>8</v>
      </c>
      <c r="CD661">
        <f t="shared" si="1778"/>
        <v>20</v>
      </c>
      <c r="CE661">
        <f t="shared" si="1779"/>
        <v>19</v>
      </c>
      <c r="CG661">
        <f t="shared" si="1780"/>
        <v>4.1494703950810434</v>
      </c>
      <c r="CH661">
        <f t="shared" si="1781"/>
        <v>0.40902294045358895</v>
      </c>
      <c r="CI661">
        <f t="shared" si="1782"/>
        <v>0.40906121931949901</v>
      </c>
    </row>
    <row r="662" spans="1:87">
      <c r="A662">
        <f t="shared" ref="A662:E662" si="1907">A564</f>
        <v>7.0027777777777782</v>
      </c>
      <c r="B662">
        <f t="shared" si="1907"/>
        <v>111.315</v>
      </c>
      <c r="C662">
        <f t="shared" si="1907"/>
        <v>7</v>
      </c>
      <c r="D662">
        <f t="shared" si="1907"/>
        <v>2013</v>
      </c>
      <c r="E662">
        <f t="shared" si="1907"/>
        <v>12</v>
      </c>
      <c r="F662">
        <f t="shared" si="1784"/>
        <v>1</v>
      </c>
      <c r="G662">
        <f t="shared" ref="G662:M662" si="1908">G564</f>
        <v>0.12222152900771403</v>
      </c>
      <c r="H662">
        <f t="shared" si="1908"/>
        <v>16</v>
      </c>
      <c r="I662">
        <f t="shared" si="1908"/>
        <v>15</v>
      </c>
      <c r="J662">
        <f t="shared" si="1908"/>
        <v>16.25</v>
      </c>
      <c r="K662">
        <f t="shared" si="1908"/>
        <v>0</v>
      </c>
      <c r="L662">
        <f t="shared" si="1908"/>
        <v>20</v>
      </c>
      <c r="M662">
        <f t="shared" si="1908"/>
        <v>-13</v>
      </c>
      <c r="N662">
        <f t="shared" si="1789"/>
        <v>2456627.885416667</v>
      </c>
      <c r="O662">
        <f t="shared" si="1844"/>
        <v>7.9269203913977097E-4</v>
      </c>
      <c r="P662">
        <f t="shared" si="1713"/>
        <v>2456627.8862093589</v>
      </c>
      <c r="Q662">
        <f t="shared" si="1715"/>
        <v>0.13916184009196242</v>
      </c>
      <c r="R662">
        <f t="shared" si="1716"/>
        <v>239.81421954775078</v>
      </c>
      <c r="S662">
        <f t="shared" si="1717"/>
        <v>302.82391660651774</v>
      </c>
      <c r="T662">
        <f t="shared" si="1718"/>
        <v>4.1855477242087975</v>
      </c>
      <c r="U662">
        <f t="shared" si="1719"/>
        <v>5.2852743985684683</v>
      </c>
      <c r="V662">
        <f t="shared" si="1720"/>
        <v>215.88224028085159</v>
      </c>
      <c r="W662">
        <f t="shared" si="1721"/>
        <v>3.7678558894823881</v>
      </c>
      <c r="X662">
        <f t="shared" si="1722"/>
        <v>250.3992587656785</v>
      </c>
      <c r="Y662">
        <f t="shared" si="1723"/>
        <v>4.3702915100143622</v>
      </c>
      <c r="Z662">
        <f t="shared" si="1724"/>
        <v>327.22003956255958</v>
      </c>
      <c r="AA662">
        <f t="shared" si="1725"/>
        <v>5.7110670688727705</v>
      </c>
      <c r="AB662">
        <f t="shared" si="1726"/>
        <v>-19766.126360750004</v>
      </c>
      <c r="AC662">
        <f t="shared" si="1727"/>
        <v>115.06864761356006</v>
      </c>
      <c r="AD662">
        <f t="shared" si="1728"/>
        <v>-1704.4616867024577</v>
      </c>
      <c r="AE662">
        <f t="shared" si="1729"/>
        <v>-316.97050498708893</v>
      </c>
      <c r="AF662">
        <f t="shared" si="1730"/>
        <v>-93.847103398920467</v>
      </c>
      <c r="AG662">
        <f t="shared" si="1731"/>
        <v>2782.0457273025872</v>
      </c>
      <c r="AH662">
        <f t="shared" si="1732"/>
        <v>-18984.291280922323</v>
      </c>
      <c r="AI662">
        <f t="shared" si="1733"/>
        <v>-5.2734142447006453</v>
      </c>
      <c r="AJ662">
        <f t="shared" si="1734"/>
        <v>234.54080530305015</v>
      </c>
      <c r="AK662">
        <f t="shared" si="1735"/>
        <v>4.0935092828172017</v>
      </c>
      <c r="AL662">
        <f t="shared" si="1736"/>
        <v>234</v>
      </c>
      <c r="AM662">
        <f t="shared" si="1737"/>
        <v>32</v>
      </c>
      <c r="AN662">
        <f t="shared" si="1738"/>
        <v>26</v>
      </c>
      <c r="AP662">
        <f t="shared" si="1739"/>
        <v>1.5436763998326597</v>
      </c>
      <c r="AQ662">
        <f t="shared" si="1740"/>
        <v>2.6942235762412354E-2</v>
      </c>
      <c r="AR662" t="str">
        <f t="shared" si="1741"/>
        <v>POSITIF</v>
      </c>
      <c r="AS662">
        <f t="shared" si="1742"/>
        <v>1</v>
      </c>
      <c r="AT662">
        <f t="shared" si="1743"/>
        <v>32</v>
      </c>
      <c r="AU662">
        <f t="shared" si="1744"/>
        <v>37</v>
      </c>
      <c r="AV662">
        <f t="shared" si="1745"/>
        <v>0.99290623008044521</v>
      </c>
      <c r="AW662" s="4">
        <f t="shared" si="1746"/>
        <v>4.1371092920018553E-2</v>
      </c>
      <c r="AX662">
        <f t="shared" si="1747"/>
        <v>1.7329482878468132E-2</v>
      </c>
      <c r="AY662">
        <f t="shared" si="1748"/>
        <v>0.27054746092108445</v>
      </c>
      <c r="AZ662" s="4">
        <f t="shared" si="1749"/>
        <v>1.1272810871711851E-2</v>
      </c>
      <c r="BA662">
        <f t="shared" si="1750"/>
        <v>368061.71808383492</v>
      </c>
      <c r="BB662" t="s">
        <v>191</v>
      </c>
      <c r="BC662">
        <f t="shared" si="1751"/>
        <v>1.6702755202716139E-2</v>
      </c>
      <c r="BD662">
        <f t="shared" si="1752"/>
        <v>215.88655906981379</v>
      </c>
      <c r="BE662">
        <f t="shared" si="1753"/>
        <v>23.437481425773932</v>
      </c>
      <c r="BF662">
        <f t="shared" si="1754"/>
        <v>-2.1932677554044764E-3</v>
      </c>
      <c r="BG662">
        <f t="shared" si="1755"/>
        <v>23.435288158018526</v>
      </c>
      <c r="BH662" s="19">
        <f t="shared" si="1756"/>
        <v>0.13916184009196242</v>
      </c>
      <c r="BI662">
        <f t="shared" si="1757"/>
        <v>13.943040453797828</v>
      </c>
      <c r="BJ662">
        <f t="shared" si="1758"/>
        <v>21.364040453797827</v>
      </c>
      <c r="BK662">
        <f t="shared" si="1759"/>
        <v>82.701785619694704</v>
      </c>
      <c r="BL662">
        <f t="shared" si="1760"/>
        <v>1.4434184563421715</v>
      </c>
      <c r="BM662">
        <f t="shared" si="1761"/>
        <v>237.7588211872727</v>
      </c>
      <c r="BN662">
        <f t="shared" si="1762"/>
        <v>15.850588079151514</v>
      </c>
      <c r="BO662">
        <f t="shared" si="1763"/>
        <v>15</v>
      </c>
      <c r="BP662">
        <f t="shared" si="1764"/>
        <v>51</v>
      </c>
      <c r="BQ662">
        <f t="shared" si="1765"/>
        <v>2</v>
      </c>
      <c r="BR662">
        <f t="shared" si="1766"/>
        <v>-17.404421279868671</v>
      </c>
      <c r="BS662" t="str">
        <f t="shared" si="1767"/>
        <v>NEGATIF</v>
      </c>
      <c r="BT662">
        <f t="shared" si="1768"/>
        <v>-0.30376445573787381</v>
      </c>
      <c r="BU662">
        <f t="shared" si="1769"/>
        <v>17</v>
      </c>
      <c r="BV662">
        <f t="shared" si="1770"/>
        <v>-2065</v>
      </c>
      <c r="BW662">
        <f t="shared" si="1771"/>
        <v>44</v>
      </c>
      <c r="BX662" t="str">
        <f t="shared" si="1772"/>
        <v>NEGATIF</v>
      </c>
      <c r="BY662">
        <f t="shared" si="1773"/>
        <v>71.774179442426146</v>
      </c>
      <c r="BZ662">
        <f t="shared" si="1774"/>
        <v>251.77417944242615</v>
      </c>
      <c r="CA662">
        <f t="shared" si="1775"/>
        <v>4.8096811308176832</v>
      </c>
      <c r="CB662" t="str">
        <f t="shared" si="1776"/>
        <v>POSITIF</v>
      </c>
      <c r="CC662">
        <f t="shared" si="1777"/>
        <v>4</v>
      </c>
      <c r="CD662">
        <f t="shared" si="1778"/>
        <v>48</v>
      </c>
      <c r="CE662">
        <f t="shared" si="1779"/>
        <v>34</v>
      </c>
      <c r="CG662">
        <f t="shared" si="1780"/>
        <v>4.1496742553783621</v>
      </c>
      <c r="CH662">
        <f t="shared" si="1781"/>
        <v>0.40902293951106045</v>
      </c>
      <c r="CI662">
        <f t="shared" si="1782"/>
        <v>0.40906121925477007</v>
      </c>
    </row>
    <row r="663" spans="1:87">
      <c r="A663">
        <f t="shared" ref="A663:E663" si="1909">A565</f>
        <v>7.0027777777777782</v>
      </c>
      <c r="B663">
        <f t="shared" si="1909"/>
        <v>111.315</v>
      </c>
      <c r="C663">
        <f t="shared" si="1909"/>
        <v>7</v>
      </c>
      <c r="D663">
        <f t="shared" si="1909"/>
        <v>2013</v>
      </c>
      <c r="E663">
        <f t="shared" si="1909"/>
        <v>12</v>
      </c>
      <c r="F663">
        <f t="shared" si="1784"/>
        <v>1</v>
      </c>
      <c r="G663">
        <f t="shared" ref="G663:M663" si="1910">G565</f>
        <v>0.12222152900771403</v>
      </c>
      <c r="H663">
        <f t="shared" si="1910"/>
        <v>16</v>
      </c>
      <c r="I663">
        <f t="shared" si="1910"/>
        <v>30</v>
      </c>
      <c r="J663">
        <f t="shared" si="1910"/>
        <v>16.5</v>
      </c>
      <c r="K663">
        <f t="shared" si="1910"/>
        <v>0</v>
      </c>
      <c r="L663">
        <f t="shared" si="1910"/>
        <v>20</v>
      </c>
      <c r="M663">
        <f t="shared" si="1910"/>
        <v>-13</v>
      </c>
      <c r="N663">
        <f t="shared" ref="N663:N695" si="1911">1720994.5+INT(365.25*D663)+INT(30.60001*(E663+1))+M663+F663+(H663+I663/60)/24 -C663/24</f>
        <v>2456627.8958333335</v>
      </c>
      <c r="O663">
        <f t="shared" si="1844"/>
        <v>7.9269203913977097E-4</v>
      </c>
      <c r="P663">
        <f t="shared" ref="P663:P695" si="1912">N663+O663</f>
        <v>2456627.8966260254</v>
      </c>
      <c r="Q663">
        <f t="shared" ref="Q663:Q695" si="1913">(P663-2451545)/36525</f>
        <v>0.13916212528474847</v>
      </c>
      <c r="R663">
        <f t="shared" ref="R663:R695" si="1914" xml:space="preserve"> MOD(218.317 + 481267.883*O663, 360)</f>
        <v>239.81421954775078</v>
      </c>
      <c r="S663">
        <f t="shared" ref="S663:S695" si="1915" xml:space="preserve"> MOD(134.954 + 477198.849*Q663, 360)</f>
        <v>302.96001027576858</v>
      </c>
      <c r="T663">
        <f t="shared" ref="T663:T695" si="1916">RADIANS(R663)</f>
        <v>4.1855477242087975</v>
      </c>
      <c r="U663">
        <f t="shared" ref="U663:U695" si="1917">RADIANS(S663)</f>
        <v>5.2876496811880154</v>
      </c>
      <c r="V663">
        <f t="shared" ref="V663:V695" si="1918" xml:space="preserve"> MOD(125.041 - 1934.142*Q663, 360)</f>
        <v>215.88168867750602</v>
      </c>
      <c r="W663">
        <f t="shared" ref="W663:W695" si="1919">RADIANS(V663)</f>
        <v>3.767846262187843</v>
      </c>
      <c r="X663">
        <f t="shared" ref="X663:X695" si="1920" xml:space="preserve"> MOD(280.466 + 36000.769*Q663, 360)</f>
        <v>250.40952592528902</v>
      </c>
      <c r="Y663">
        <f t="shared" ref="Y663:Y695" si="1921">RADIANS(X663)</f>
        <v>4.3704707057543937</v>
      </c>
      <c r="Z663">
        <f t="shared" ref="Z663:Z695" si="1922" xml:space="preserve"> MOD(357.526 + 35999.05*Q663, 360)</f>
        <v>327.23030623192517</v>
      </c>
      <c r="AA663">
        <f t="shared" ref="AA663:AA695" si="1923">RADIANS(Z663)</f>
        <v>5.7112462560564135</v>
      </c>
      <c r="AB663">
        <f t="shared" ref="AB663:AB695" si="1924" xml:space="preserve"> 22640*SIN(U663) + 769*SIN(2*D389) + 36*SIN(3*D389)</f>
        <v>-19736.922735404674</v>
      </c>
      <c r="AC663">
        <f t="shared" ref="AC663:AC695" si="1925" xml:space="preserve"> -125*SIN(T663 - X663)</f>
        <v>115.56390221610366</v>
      </c>
      <c r="AD663">
        <f t="shared" ref="AD663:AD695" si="1926" xml:space="preserve"> 2370*SIN(2*(T663 - X663))</f>
        <v>-1670.2903041622328</v>
      </c>
      <c r="AE663">
        <f t="shared" ref="AE663:AE695" si="1927" xml:space="preserve"> -668*SIN(Z663)</f>
        <v>-322.99058028303762</v>
      </c>
      <c r="AF663">
        <f t="shared" ref="AF663:AF695" si="1928" xml:space="preserve"> -412*SIN(2*(T663 - W663)) + 212*SIN(2*(T663 - Y663 - U663))</f>
        <v>-93.795066070985371</v>
      </c>
      <c r="AG663">
        <f t="shared" ref="AG663:AG695" si="1929" xml:space="preserve"> 4586*SIN(2*(T663 - Y663) - U663) + 206*SIN(2*(T663 - Y663) - U663 -AA663) + 192*SIN(2*(T663 - Y663) + U663) + 165*SIN(2*(T663 - Y663) - AA663) + 148*SIN(U663 - AA663) - 110*SIN(U663 + AA663)</f>
        <v>2771.9634370120539</v>
      </c>
      <c r="AH663">
        <f t="shared" ref="AH663:AH695" si="1930" xml:space="preserve"> SUM(AB663:AG663)</f>
        <v>-18936.471346692771</v>
      </c>
      <c r="AI663">
        <f t="shared" ref="AI663:AI695" si="1931">AH663/3600</f>
        <v>-5.2601309296368806</v>
      </c>
      <c r="AJ663">
        <f t="shared" ref="AJ663:AJ695" si="1932">MOD(R663+AI663,360)</f>
        <v>234.55408861811389</v>
      </c>
      <c r="AK663">
        <f t="shared" ref="AK663:AK695" si="1933">RADIANS(AJ663)</f>
        <v>4.0937411204006438</v>
      </c>
      <c r="AL663">
        <f t="shared" ref="AL663:AL695" si="1934">INT(AJ663)</f>
        <v>234</v>
      </c>
      <c r="AM663">
        <f t="shared" ref="AM663:AM695" si="1935">INT(60*(AJ663-AL663))</f>
        <v>33</v>
      </c>
      <c r="AN663">
        <f t="shared" ref="AN663:AN695" si="1936">INT(3600*(AJ663-AL663)-60*AM663)</f>
        <v>14</v>
      </c>
      <c r="AP663">
        <f t="shared" ref="AP663:AP695" si="1937">(18520*SIN(AK663-W663+0.114*SIN(2*(T663-W663))*PI()/180+0.15*SIN(AA663)*PI()/180)-526*SIN(2*Y663-T663-W663)+44*SIN(2*Y663-T663-W663+U663)-31*SIN((2*Y663-T663-W663-U663)-23*SIN((2*Y663-T663-W663+AA663)+11*SIN((2*Y663-T663-W663-AA663)-25*SIN(T663-W663-2*U663)+21*SIN(T663-W663-U663)))))/3600</f>
        <v>1.5330888398557396</v>
      </c>
      <c r="AQ663">
        <f t="shared" ref="AQ663:AQ695" si="1938">RADIANS(AP663)</f>
        <v>2.6757447981062724E-2</v>
      </c>
      <c r="AR663" t="str">
        <f t="shared" ref="AR663:AR695" si="1939">IF(B405&lt;0, "NEGATIF", "POSITIF")</f>
        <v>POSITIF</v>
      </c>
      <c r="AS663">
        <f t="shared" ref="AS663:AS695" si="1940">INT(ABS(AP663))</f>
        <v>1</v>
      </c>
      <c r="AT663">
        <f t="shared" ref="AT663:AT695" si="1941">INT(60*(ABS(AP663)-AS663))</f>
        <v>31</v>
      </c>
      <c r="AU663">
        <f t="shared" ref="AU663:AU695" si="1942">INT(3600*(ABS(AP663)-AS663)-60*AT663)</f>
        <v>59</v>
      </c>
      <c r="AV663">
        <f t="shared" ref="AV663:AV695" si="1943">(3423 + 187*COS(U663)+10*COS(2*U663)+34*COS(2*(T663-Y663)-U663)+28*COS(2*(T663-Y663))+3*COS(2*(T663-Y663)+U663))/3600</f>
        <v>0.99303765657360699</v>
      </c>
      <c r="AW663" s="4">
        <f t="shared" ref="AW663:AW695" si="1944">AV663/24</f>
        <v>4.1376569023900293E-2</v>
      </c>
      <c r="AX663">
        <f t="shared" ref="AX663:AX695" si="1945">RADIANS(AV663)</f>
        <v>1.7331776703498152E-2</v>
      </c>
      <c r="AY663">
        <f t="shared" ref="AY663:AY695" si="1946">DEGREES(ASIN(0.272493*SIN(AX663)))</f>
        <v>0.27058326874167116</v>
      </c>
      <c r="AZ663" s="4">
        <f t="shared" ref="AZ663:AZ695" si="1947">AY663/24</f>
        <v>1.1274302864236299E-2</v>
      </c>
      <c r="BA663">
        <f t="shared" ref="BA663:BA695" si="1948">6378/SIN(AX663)</f>
        <v>368013.01074850204</v>
      </c>
      <c r="BB663" t="s">
        <v>191</v>
      </c>
      <c r="BC663">
        <f t="shared" ref="BC663:BC695" si="1949">0.0167086 - 0.000042*Q663</f>
        <v>1.670275519073804E-2</v>
      </c>
      <c r="BD663">
        <f t="shared" ref="BD663:BD695" si="1950">MOD(125.04452-1934.13626*Q663, 360)</f>
        <v>215.88600746810513</v>
      </c>
      <c r="BE663">
        <f t="shared" ref="BE663:BE695" si="1951">23.43929111 - 0.01300417*Q663</f>
        <v>23.437481422065236</v>
      </c>
      <c r="BF663">
        <f t="shared" ref="BF663:BF695" si="1952">9.2*COS(W663)/3600 + 0.57*COS(2*Y663)/3600</f>
        <v>-2.1933180336606208E-3</v>
      </c>
      <c r="BG663">
        <f t="shared" ref="BG663:BG695" si="1953">BE663+BF663</f>
        <v>23.435288104031574</v>
      </c>
      <c r="BH663" s="19">
        <f t="shared" ref="BH663:BH695" si="1954">(P663-2451545)/36525</f>
        <v>0.13916212528474847</v>
      </c>
      <c r="BI663">
        <f t="shared" ref="BI663:BI695" si="1955">MOD(280.46061837+360.98564736629*(N663-2451545)+0.000387933*BH663*BH663+(-17.2*SIN(W663)-1.32*SIN(2*Y663))*COS(CH663)/3600,360)/15</f>
        <v>14.193724931357428</v>
      </c>
      <c r="BJ663">
        <f t="shared" ref="BJ663:BJ695" si="1956">MOD(BI663+B663/15,24)</f>
        <v>21.614724931357429</v>
      </c>
      <c r="BK663">
        <f t="shared" ref="BK663:BK695" si="1957">MOD(BJ663-BN663,24)*15</f>
        <v>86.450168401951743</v>
      </c>
      <c r="BL663">
        <f t="shared" ref="BL663:BL695" si="1958">RADIANS(BK663)</f>
        <v>1.5088400775176225</v>
      </c>
      <c r="BM663">
        <f t="shared" ref="BM663:BM695" si="1959">MOD(DEGREES(ATAN2(COS(AK663),SIN(AK663)*COS(CH663)-TAN(CI663)*SIN(CH663))),360)</f>
        <v>237.77070556840968</v>
      </c>
      <c r="BN663">
        <f t="shared" ref="BN663:BN695" si="1960">BM663/15</f>
        <v>15.851380371227313</v>
      </c>
      <c r="BO663">
        <f t="shared" ref="BO663:BO695" si="1961">INT(BN663)</f>
        <v>15</v>
      </c>
      <c r="BP663">
        <f t="shared" ref="BP663:BP695" si="1962">INT(60*(BN663-BO663))</f>
        <v>51</v>
      </c>
      <c r="BQ663">
        <f t="shared" ref="BQ663:BQ695" si="1963">INT(3600*(BN663-BO663)-60*BP663)</f>
        <v>4</v>
      </c>
      <c r="BR663">
        <f t="shared" ref="BR663:BR695" si="1964">DEGREES(ASIN(SIN(AQ663)*COS(CH663)+COS(AQ663)*SIN(CH663)*SIN(AK663)))</f>
        <v>-17.417904966206301</v>
      </c>
      <c r="BS663" t="str">
        <f t="shared" ref="BS663:BS695" si="1965">IF(BR663&lt;0, "NEGATIF", "POSITIF")</f>
        <v>NEGATIF</v>
      </c>
      <c r="BT663">
        <f t="shared" ref="BT663:BT695" si="1966">RADIANS(BR663)</f>
        <v>-0.3039997904597716</v>
      </c>
      <c r="BU663">
        <f t="shared" ref="BU663:BU695" si="1967">INT(ABS(BR663))</f>
        <v>17</v>
      </c>
      <c r="BV663">
        <f t="shared" ref="BV663:BV695" si="1968">INT(60*(BR663-BU663))</f>
        <v>-2066</v>
      </c>
      <c r="BW663">
        <f t="shared" ref="BW663:BW695" si="1969">INT(3600*(BR663-BU663)-60*BV663)</f>
        <v>55</v>
      </c>
      <c r="BX663" t="str">
        <f t="shared" ref="BX663:BX695" si="1970">IF(BR663&lt;0, "NEGATIF", "POSITIF")</f>
        <v>NEGATIF</v>
      </c>
      <c r="BY663">
        <f t="shared" ref="BY663:BY695" si="1971">DEGREES(ATAN2(COS(BL663)*SIN(G663)-TAN(BT663)*COS(G663),SIN(BL663)))</f>
        <v>72.27894089709585</v>
      </c>
      <c r="BZ663">
        <f t="shared" ref="BZ663:BZ695" si="1972">MOD(BY663+180,360)</f>
        <v>252.27894089709585</v>
      </c>
      <c r="CA663">
        <f t="shared" ref="CA663:CA695" si="1973">DEGREES(ASIN(SIN(G663)*SIN(BT663)+COS(G663)*COS(BT663)*COS(BL663)))</f>
        <v>1.2687579135217157</v>
      </c>
      <c r="CB663" t="str">
        <f t="shared" ref="CB663:CB695" si="1974">IF(CA663&lt;0, "NEGATIF", "POSITIF")</f>
        <v>POSITIF</v>
      </c>
      <c r="CC663">
        <f t="shared" ref="CC663:CC695" si="1975">INT(ABS(CA663))</f>
        <v>1</v>
      </c>
      <c r="CD663">
        <f t="shared" ref="CD663:CD695" si="1976">INT(60*(ABS(CA663)-CC663))</f>
        <v>16</v>
      </c>
      <c r="CE663">
        <f t="shared" ref="CE663:CE695" si="1977">INT(3600*(ABS(CA663)-CC663)-60*CD663)</f>
        <v>7</v>
      </c>
      <c r="CG663">
        <f t="shared" ref="CG663:CG695" si="1978">RADIANS(BM663)</f>
        <v>4.1498816769587643</v>
      </c>
      <c r="CH663">
        <f t="shared" ref="CH663:CH695" si="1979">RADIANS(BG663)</f>
        <v>0.40902293856881039</v>
      </c>
      <c r="CI663">
        <f t="shared" ref="CI663:CI695" si="1980">RADIANS(BE663)</f>
        <v>0.40906121919004113</v>
      </c>
    </row>
    <row r="664" spans="1:87">
      <c r="A664">
        <f t="shared" ref="A664:E664" si="1981">A566</f>
        <v>7.0027777777777782</v>
      </c>
      <c r="B664">
        <f t="shared" si="1981"/>
        <v>111.315</v>
      </c>
      <c r="C664">
        <f t="shared" si="1981"/>
        <v>7</v>
      </c>
      <c r="D664">
        <f t="shared" si="1981"/>
        <v>2013</v>
      </c>
      <c r="E664">
        <f t="shared" si="1981"/>
        <v>20</v>
      </c>
      <c r="F664">
        <f t="shared" si="1784"/>
        <v>1</v>
      </c>
      <c r="G664">
        <f t="shared" ref="G664:M664" si="1982">G566</f>
        <v>0.12222152900771403</v>
      </c>
      <c r="H664">
        <f t="shared" si="1982"/>
        <v>16</v>
      </c>
      <c r="I664">
        <f t="shared" si="1982"/>
        <v>45</v>
      </c>
      <c r="J664">
        <f t="shared" si="1982"/>
        <v>16.75</v>
      </c>
      <c r="K664">
        <f t="shared" si="1982"/>
        <v>0</v>
      </c>
      <c r="L664">
        <f t="shared" si="1982"/>
        <v>20</v>
      </c>
      <c r="M664">
        <f t="shared" si="1982"/>
        <v>-13</v>
      </c>
      <c r="N664">
        <f t="shared" si="1911"/>
        <v>2456872.90625</v>
      </c>
      <c r="O664">
        <f t="shared" si="1844"/>
        <v>7.9269203913977097E-4</v>
      </c>
      <c r="P664">
        <f t="shared" si="1912"/>
        <v>2456872.9070426919</v>
      </c>
      <c r="Q664">
        <f t="shared" si="1913"/>
        <v>0.14587014490600822</v>
      </c>
      <c r="R664">
        <f t="shared" si="1914"/>
        <v>239.81421954775078</v>
      </c>
      <c r="S664">
        <f t="shared" si="1915"/>
        <v>264.01925261033466</v>
      </c>
      <c r="T664">
        <f t="shared" si="1916"/>
        <v>4.1855477242087975</v>
      </c>
      <c r="U664">
        <f t="shared" si="1917"/>
        <v>4.6080052467049732</v>
      </c>
      <c r="V664">
        <f t="shared" si="1918"/>
        <v>202.90742619120346</v>
      </c>
      <c r="W664">
        <f t="shared" si="1919"/>
        <v>3.5414026637838778</v>
      </c>
      <c r="X664">
        <f t="shared" si="1920"/>
        <v>131.90339075772863</v>
      </c>
      <c r="Y664">
        <f t="shared" si="1921"/>
        <v>2.3021484632670228</v>
      </c>
      <c r="Z664">
        <f t="shared" si="1922"/>
        <v>208.71263997863571</v>
      </c>
      <c r="AA664">
        <f t="shared" si="1923"/>
        <v>3.6427227581567405</v>
      </c>
      <c r="AB664">
        <f t="shared" si="1924"/>
        <v>-23257.589154822654</v>
      </c>
      <c r="AC664">
        <f t="shared" si="1925"/>
        <v>110.68092175184115</v>
      </c>
      <c r="AD664">
        <f t="shared" si="1926"/>
        <v>1950.5218879083241</v>
      </c>
      <c r="AE664">
        <f t="shared" si="1927"/>
        <v>-654.24680893092216</v>
      </c>
      <c r="AF664">
        <f t="shared" si="1928"/>
        <v>-238.65955049756366</v>
      </c>
      <c r="AG664">
        <f t="shared" si="1929"/>
        <v>-3010.782937718086</v>
      </c>
      <c r="AH664">
        <f t="shared" si="1930"/>
        <v>-25100.075642309057</v>
      </c>
      <c r="AI664">
        <f t="shared" si="1931"/>
        <v>-6.972243233974738</v>
      </c>
      <c r="AJ664">
        <f t="shared" si="1932"/>
        <v>232.84197631377603</v>
      </c>
      <c r="AK664">
        <f t="shared" si="1933"/>
        <v>4.0638591235260408</v>
      </c>
      <c r="AL664">
        <f t="shared" si="1934"/>
        <v>232</v>
      </c>
      <c r="AM664">
        <f t="shared" si="1935"/>
        <v>50</v>
      </c>
      <c r="AN664">
        <f t="shared" si="1936"/>
        <v>31</v>
      </c>
      <c r="AP664">
        <f t="shared" si="1937"/>
        <v>2.5823949298574909</v>
      </c>
      <c r="AQ664">
        <f t="shared" si="1938"/>
        <v>4.5071294112821236E-2</v>
      </c>
      <c r="AR664" t="str">
        <f t="shared" si="1939"/>
        <v>POSITIF</v>
      </c>
      <c r="AS664">
        <f t="shared" si="1940"/>
        <v>2</v>
      </c>
      <c r="AT664">
        <f t="shared" si="1941"/>
        <v>34</v>
      </c>
      <c r="AU664">
        <f t="shared" si="1942"/>
        <v>56</v>
      </c>
      <c r="AV664">
        <f t="shared" si="1943"/>
        <v>0.94227766460722062</v>
      </c>
      <c r="AW664" s="4">
        <f t="shared" si="1944"/>
        <v>3.9261569358634195E-2</v>
      </c>
      <c r="AX664">
        <f t="shared" si="1945"/>
        <v>1.644584771539884E-2</v>
      </c>
      <c r="AY664">
        <f t="shared" si="1946"/>
        <v>0.25675335281033362</v>
      </c>
      <c r="AZ664" s="4">
        <f t="shared" si="1947"/>
        <v>1.0698056367097234E-2</v>
      </c>
      <c r="BA664">
        <f t="shared" si="1948"/>
        <v>387835.73973868834</v>
      </c>
      <c r="BB664" t="s">
        <v>191</v>
      </c>
      <c r="BC664">
        <f t="shared" si="1949"/>
        <v>1.6702473453913947E-2</v>
      </c>
      <c r="BD664">
        <f t="shared" si="1950"/>
        <v>202.91178348583523</v>
      </c>
      <c r="BE664">
        <f t="shared" si="1951"/>
        <v>23.437394189837718</v>
      </c>
      <c r="BF664">
        <f t="shared" si="1952"/>
        <v>-2.3710928390234479E-3</v>
      </c>
      <c r="BG664">
        <f t="shared" si="1953"/>
        <v>23.435023096998695</v>
      </c>
      <c r="BH664" s="19">
        <f t="shared" si="1954"/>
        <v>0.14587014490600822</v>
      </c>
      <c r="BI664">
        <f t="shared" si="1955"/>
        <v>6.5432953698405374</v>
      </c>
      <c r="BJ664">
        <f t="shared" si="1956"/>
        <v>13.964295369840539</v>
      </c>
      <c r="BK664">
        <f t="shared" si="1957"/>
        <v>333.22406476910368</v>
      </c>
      <c r="BL664">
        <f t="shared" si="1958"/>
        <v>5.8158570770996976</v>
      </c>
      <c r="BM664">
        <f t="shared" si="1959"/>
        <v>236.24036577850438</v>
      </c>
      <c r="BN664">
        <f t="shared" si="1960"/>
        <v>15.749357718566959</v>
      </c>
      <c r="BO664">
        <f t="shared" si="1961"/>
        <v>15</v>
      </c>
      <c r="BP664">
        <f t="shared" si="1962"/>
        <v>44</v>
      </c>
      <c r="BQ664">
        <f t="shared" si="1963"/>
        <v>57</v>
      </c>
      <c r="BR664">
        <f t="shared" si="1964"/>
        <v>-15.979995289988919</v>
      </c>
      <c r="BS664" t="str">
        <f t="shared" si="1965"/>
        <v>NEGATIF</v>
      </c>
      <c r="BT664">
        <f t="shared" si="1966"/>
        <v>-0.27890353226349268</v>
      </c>
      <c r="BU664">
        <f t="shared" si="1967"/>
        <v>15</v>
      </c>
      <c r="BV664">
        <f t="shared" si="1968"/>
        <v>-1859</v>
      </c>
      <c r="BW664">
        <f t="shared" si="1969"/>
        <v>12</v>
      </c>
      <c r="BX664" t="str">
        <f t="shared" si="1970"/>
        <v>NEGATIF</v>
      </c>
      <c r="BY664">
        <f t="shared" si="1971"/>
        <v>-48.894386007884371</v>
      </c>
      <c r="BZ664">
        <f t="shared" si="1972"/>
        <v>131.10561399211562</v>
      </c>
      <c r="CA664">
        <f t="shared" si="1973"/>
        <v>54.915950890560438</v>
      </c>
      <c r="CB664" t="str">
        <f t="shared" si="1974"/>
        <v>POSITIF</v>
      </c>
      <c r="CC664">
        <f t="shared" si="1975"/>
        <v>54</v>
      </c>
      <c r="CD664">
        <f t="shared" si="1976"/>
        <v>54</v>
      </c>
      <c r="CE664">
        <f t="shared" si="1977"/>
        <v>57</v>
      </c>
      <c r="CG664">
        <f t="shared" si="1978"/>
        <v>4.1231722089506384</v>
      </c>
      <c r="CH664">
        <f t="shared" si="1979"/>
        <v>0.40901831332354566</v>
      </c>
      <c r="CI664">
        <f t="shared" si="1980"/>
        <v>0.40905969670045711</v>
      </c>
    </row>
    <row r="665" spans="1:87">
      <c r="A665">
        <f t="shared" ref="A665:E665" si="1983">A567</f>
        <v>7.0027777777777782</v>
      </c>
      <c r="B665">
        <f t="shared" si="1983"/>
        <v>111.315</v>
      </c>
      <c r="C665">
        <f t="shared" si="1983"/>
        <v>7</v>
      </c>
      <c r="D665">
        <f t="shared" si="1983"/>
        <v>2013</v>
      </c>
      <c r="E665">
        <f t="shared" si="1983"/>
        <v>12</v>
      </c>
      <c r="F665">
        <f t="shared" si="1784"/>
        <v>1</v>
      </c>
      <c r="G665">
        <f t="shared" ref="G665:M665" si="1984">G567</f>
        <v>0.12222152900771403</v>
      </c>
      <c r="H665">
        <f t="shared" si="1984"/>
        <v>17</v>
      </c>
      <c r="I665">
        <f t="shared" si="1984"/>
        <v>0</v>
      </c>
      <c r="J665">
        <f t="shared" si="1984"/>
        <v>17</v>
      </c>
      <c r="K665">
        <f t="shared" si="1984"/>
        <v>0</v>
      </c>
      <c r="L665">
        <f t="shared" si="1984"/>
        <v>20</v>
      </c>
      <c r="M665">
        <f t="shared" si="1984"/>
        <v>-13</v>
      </c>
      <c r="N665">
        <f t="shared" si="1911"/>
        <v>2456627.916666667</v>
      </c>
      <c r="O665">
        <f t="shared" si="1844"/>
        <v>7.9269203913977097E-4</v>
      </c>
      <c r="P665">
        <f t="shared" si="1912"/>
        <v>2456627.9174593589</v>
      </c>
      <c r="Q665">
        <f t="shared" si="1913"/>
        <v>0.13916269567033338</v>
      </c>
      <c r="R665">
        <f t="shared" si="1914"/>
        <v>239.81421954775078</v>
      </c>
      <c r="S665">
        <f t="shared" si="1915"/>
        <v>303.23219762036751</v>
      </c>
      <c r="T665">
        <f t="shared" si="1916"/>
        <v>4.1855477242087975</v>
      </c>
      <c r="U665">
        <f t="shared" si="1917"/>
        <v>5.2924002465335276</v>
      </c>
      <c r="V665">
        <f t="shared" si="1918"/>
        <v>215.88058547079004</v>
      </c>
      <c r="W665">
        <f t="shared" si="1919"/>
        <v>3.7678270075983189</v>
      </c>
      <c r="X665">
        <f t="shared" si="1920"/>
        <v>250.43006024497208</v>
      </c>
      <c r="Y665">
        <f t="shared" si="1921"/>
        <v>4.3708290972425203</v>
      </c>
      <c r="Z665">
        <f t="shared" si="1922"/>
        <v>327.25083957111474</v>
      </c>
      <c r="AA665">
        <f t="shared" si="1923"/>
        <v>5.7116046304317001</v>
      </c>
      <c r="AB665">
        <f t="shared" si="1924"/>
        <v>-19678.19412272298</v>
      </c>
      <c r="AC665">
        <f t="shared" si="1925"/>
        <v>116.51781448474999</v>
      </c>
      <c r="AD665">
        <f t="shared" si="1926"/>
        <v>-1599.8494416573205</v>
      </c>
      <c r="AE665">
        <f t="shared" si="1927"/>
        <v>-334.92796710619933</v>
      </c>
      <c r="AF665">
        <f t="shared" si="1928"/>
        <v>-93.707571801742404</v>
      </c>
      <c r="AG665">
        <f t="shared" si="1929"/>
        <v>2751.7348282181947</v>
      </c>
      <c r="AH665">
        <f t="shared" si="1930"/>
        <v>-18838.426460585299</v>
      </c>
      <c r="AI665">
        <f t="shared" si="1931"/>
        <v>-5.2328962390514722</v>
      </c>
      <c r="AJ665">
        <f t="shared" si="1932"/>
        <v>234.5813233086993</v>
      </c>
      <c r="AK665">
        <f t="shared" si="1933"/>
        <v>4.0942164554221216</v>
      </c>
      <c r="AL665">
        <f t="shared" si="1934"/>
        <v>234</v>
      </c>
      <c r="AM665">
        <f t="shared" si="1935"/>
        <v>34</v>
      </c>
      <c r="AN665">
        <f t="shared" si="1936"/>
        <v>52</v>
      </c>
      <c r="AP665">
        <f t="shared" si="1937"/>
        <v>1.5520354272850871</v>
      </c>
      <c r="AQ665">
        <f t="shared" si="1938"/>
        <v>2.7088128313721808E-2</v>
      </c>
      <c r="AR665" t="str">
        <f t="shared" si="1939"/>
        <v>POSITIF</v>
      </c>
      <c r="AS665">
        <f t="shared" si="1940"/>
        <v>1</v>
      </c>
      <c r="AT665">
        <f t="shared" si="1941"/>
        <v>33</v>
      </c>
      <c r="AU665">
        <f t="shared" si="1942"/>
        <v>7</v>
      </c>
      <c r="AV665">
        <f t="shared" si="1943"/>
        <v>0.99329993049635623</v>
      </c>
      <c r="AW665" s="4">
        <f t="shared" si="1944"/>
        <v>4.1387497104014841E-2</v>
      </c>
      <c r="AX665">
        <f t="shared" si="1945"/>
        <v>1.7336354246992248E-2</v>
      </c>
      <c r="AY665">
        <f t="shared" si="1946"/>
        <v>0.27065472661007089</v>
      </c>
      <c r="AZ665" s="4">
        <f t="shared" si="1947"/>
        <v>1.127728027541962E-2</v>
      </c>
      <c r="BA665">
        <f t="shared" si="1948"/>
        <v>367915.84920954087</v>
      </c>
      <c r="BB665" t="s">
        <v>191</v>
      </c>
      <c r="BC665">
        <f t="shared" si="1949"/>
        <v>1.6702755166781845E-2</v>
      </c>
      <c r="BD665">
        <f t="shared" si="1950"/>
        <v>215.88490426466322</v>
      </c>
      <c r="BE665">
        <f t="shared" si="1951"/>
        <v>23.437481414647845</v>
      </c>
      <c r="BF665">
        <f t="shared" si="1952"/>
        <v>-2.1934185423017833E-3</v>
      </c>
      <c r="BG665">
        <f t="shared" si="1953"/>
        <v>23.435287996105544</v>
      </c>
      <c r="BH665" s="19">
        <f t="shared" si="1954"/>
        <v>0.13916269567033338</v>
      </c>
      <c r="BI665">
        <f t="shared" si="1955"/>
        <v>14.695093897668023</v>
      </c>
      <c r="BJ665">
        <f t="shared" si="1956"/>
        <v>22.116093897668023</v>
      </c>
      <c r="BK665">
        <f t="shared" si="1957"/>
        <v>93.946335864200904</v>
      </c>
      <c r="BL665">
        <f t="shared" si="1958"/>
        <v>1.6396728810147383</v>
      </c>
      <c r="BM665">
        <f t="shared" si="1959"/>
        <v>237.79507260081942</v>
      </c>
      <c r="BN665">
        <f t="shared" si="1960"/>
        <v>15.853004840054629</v>
      </c>
      <c r="BO665">
        <f t="shared" si="1961"/>
        <v>15</v>
      </c>
      <c r="BP665">
        <f t="shared" si="1962"/>
        <v>51</v>
      </c>
      <c r="BQ665">
        <f t="shared" si="1963"/>
        <v>10</v>
      </c>
      <c r="BR665">
        <f t="shared" si="1964"/>
        <v>-17.406098458927818</v>
      </c>
      <c r="BS665" t="str">
        <f t="shared" si="1965"/>
        <v>NEGATIF</v>
      </c>
      <c r="BT665">
        <f t="shared" si="1966"/>
        <v>-0.30379372803460142</v>
      </c>
      <c r="BU665">
        <f t="shared" si="1967"/>
        <v>17</v>
      </c>
      <c r="BV665">
        <f t="shared" si="1968"/>
        <v>-2065</v>
      </c>
      <c r="BW665">
        <f t="shared" si="1969"/>
        <v>38</v>
      </c>
      <c r="BX665" t="str">
        <f t="shared" si="1970"/>
        <v>NEGATIF</v>
      </c>
      <c r="BY665">
        <f t="shared" si="1971"/>
        <v>73.117572606997214</v>
      </c>
      <c r="BZ665">
        <f t="shared" si="1972"/>
        <v>253.11757260699721</v>
      </c>
      <c r="CA665">
        <f t="shared" si="1973"/>
        <v>-5.8342751768224534</v>
      </c>
      <c r="CB665" t="str">
        <f t="shared" si="1974"/>
        <v>NEGATIF</v>
      </c>
      <c r="CC665">
        <f t="shared" si="1975"/>
        <v>5</v>
      </c>
      <c r="CD665">
        <f t="shared" si="1976"/>
        <v>50</v>
      </c>
      <c r="CE665">
        <f t="shared" si="1977"/>
        <v>3</v>
      </c>
      <c r="CG665">
        <f t="shared" si="1978"/>
        <v>4.1503069619032544</v>
      </c>
      <c r="CH665">
        <f t="shared" si="1979"/>
        <v>0.40902293668514578</v>
      </c>
      <c r="CI665">
        <f t="shared" si="1980"/>
        <v>0.40906121906058324</v>
      </c>
    </row>
    <row r="666" spans="1:87">
      <c r="A666">
        <f t="shared" ref="A666:E666" si="1985">A568</f>
        <v>7.0027777777777782</v>
      </c>
      <c r="B666">
        <f t="shared" si="1985"/>
        <v>111.315</v>
      </c>
      <c r="C666">
        <f t="shared" si="1985"/>
        <v>7</v>
      </c>
      <c r="D666">
        <f t="shared" si="1985"/>
        <v>2013</v>
      </c>
      <c r="E666">
        <f t="shared" si="1985"/>
        <v>12</v>
      </c>
      <c r="F666">
        <f t="shared" ref="F666:F696" si="1986">F568-3</f>
        <v>1</v>
      </c>
      <c r="G666">
        <f t="shared" ref="G666:M666" si="1987">G568</f>
        <v>0.12222152900771403</v>
      </c>
      <c r="H666" s="5">
        <f t="shared" si="1987"/>
        <v>17</v>
      </c>
      <c r="I666" s="5">
        <f t="shared" si="1987"/>
        <v>15</v>
      </c>
      <c r="J666" s="5">
        <f t="shared" si="1987"/>
        <v>17.25</v>
      </c>
      <c r="K666" s="5">
        <f t="shared" si="1987"/>
        <v>0</v>
      </c>
      <c r="L666" s="5">
        <f t="shared" si="1987"/>
        <v>20</v>
      </c>
      <c r="M666" s="5">
        <f t="shared" si="1987"/>
        <v>-13</v>
      </c>
      <c r="N666" s="5">
        <f t="shared" si="1911"/>
        <v>2456627.9270833335</v>
      </c>
      <c r="O666" s="5">
        <f t="shared" si="1844"/>
        <v>7.9269203913977097E-4</v>
      </c>
      <c r="P666" s="5">
        <f t="shared" si="1912"/>
        <v>2456627.9278760254</v>
      </c>
      <c r="Q666" s="5">
        <f t="shared" si="1913"/>
        <v>0.13916298086311946</v>
      </c>
      <c r="R666" s="5">
        <f t="shared" si="1914"/>
        <v>239.81421954775078</v>
      </c>
      <c r="S666" s="5">
        <f t="shared" si="1915"/>
        <v>303.36829128963291</v>
      </c>
      <c r="T666" s="5">
        <f t="shared" si="1916"/>
        <v>4.1855477242087975</v>
      </c>
      <c r="U666" s="5">
        <f t="shared" si="1917"/>
        <v>5.2947755291533287</v>
      </c>
      <c r="V666" s="5">
        <f t="shared" si="1918"/>
        <v>215.88003386744441</v>
      </c>
      <c r="W666" s="5">
        <f t="shared" si="1919"/>
        <v>3.7678173803037729</v>
      </c>
      <c r="X666" s="5">
        <f t="shared" si="1920"/>
        <v>250.44032740458442</v>
      </c>
      <c r="Y666" s="5">
        <f t="shared" si="1921"/>
        <v>4.3710082929825829</v>
      </c>
      <c r="Z666" s="5">
        <f t="shared" si="1922"/>
        <v>327.26110624048033</v>
      </c>
      <c r="AA666" s="5">
        <f t="shared" si="1923"/>
        <v>5.7117838176153439</v>
      </c>
      <c r="AB666" s="5">
        <f t="shared" si="1924"/>
        <v>-19648.669468043809</v>
      </c>
      <c r="AC666" s="5">
        <f t="shared" si="1925"/>
        <v>116.97637157410452</v>
      </c>
      <c r="AD666" s="5">
        <f t="shared" si="1926"/>
        <v>-1563.60966419946</v>
      </c>
      <c r="AE666" s="5">
        <f t="shared" si="1927"/>
        <v>-340.8440201236823</v>
      </c>
      <c r="AF666" s="5">
        <f t="shared" si="1928"/>
        <v>-93.672117423925073</v>
      </c>
      <c r="AG666" s="5">
        <f t="shared" si="1929"/>
        <v>2741.5886626442002</v>
      </c>
      <c r="AH666" s="5">
        <f t="shared" si="1930"/>
        <v>-18788.23023557257</v>
      </c>
      <c r="AI666" s="5">
        <f t="shared" si="1931"/>
        <v>-5.2189528432146028</v>
      </c>
      <c r="AJ666" s="5">
        <f t="shared" si="1932"/>
        <v>234.59526670453619</v>
      </c>
      <c r="AK666" s="5">
        <f t="shared" si="1933"/>
        <v>4.0944598135883838</v>
      </c>
      <c r="AL666" s="5">
        <f t="shared" si="1934"/>
        <v>234</v>
      </c>
      <c r="AM666" s="5">
        <f t="shared" si="1935"/>
        <v>35</v>
      </c>
      <c r="AN666" s="5">
        <f t="shared" si="1936"/>
        <v>42</v>
      </c>
      <c r="AO666" s="5"/>
      <c r="AP666" s="5">
        <f t="shared" si="1937"/>
        <v>1.5362847691288737</v>
      </c>
      <c r="AQ666" s="5">
        <f t="shared" si="1938"/>
        <v>2.6813227469539784E-2</v>
      </c>
      <c r="AR666" s="5" t="str">
        <f t="shared" si="1939"/>
        <v>POSITIF</v>
      </c>
      <c r="AS666" s="5">
        <f t="shared" si="1940"/>
        <v>1</v>
      </c>
      <c r="AT666" s="5">
        <f t="shared" si="1941"/>
        <v>32</v>
      </c>
      <c r="AU666" s="5">
        <f t="shared" si="1942"/>
        <v>10</v>
      </c>
      <c r="AV666" s="5">
        <f t="shared" si="1943"/>
        <v>0.99343077597054352</v>
      </c>
      <c r="AW666" s="23">
        <f t="shared" si="1944"/>
        <v>4.1392948998772647E-2</v>
      </c>
      <c r="AX666" s="5">
        <f t="shared" si="1945"/>
        <v>1.7338637931328151E-2</v>
      </c>
      <c r="AY666" s="5">
        <f t="shared" si="1946"/>
        <v>0.27069037612513641</v>
      </c>
      <c r="AZ666" s="23">
        <f t="shared" si="1947"/>
        <v>1.1278765671880684E-2</v>
      </c>
      <c r="BA666" s="5">
        <f t="shared" si="1948"/>
        <v>367867.39560645557</v>
      </c>
      <c r="BB666" s="5" t="s">
        <v>191</v>
      </c>
      <c r="BC666" s="5">
        <f t="shared" si="1949"/>
        <v>1.6702755154803749E-2</v>
      </c>
      <c r="BD666" s="5">
        <f t="shared" si="1950"/>
        <v>215.88435266295457</v>
      </c>
      <c r="BE666" s="5">
        <f t="shared" si="1951"/>
        <v>23.437481410939149</v>
      </c>
      <c r="BF666" s="5">
        <f t="shared" si="1952"/>
        <v>-2.1934687726753396E-3</v>
      </c>
      <c r="BG666" s="5">
        <f t="shared" si="1953"/>
        <v>23.435287942166475</v>
      </c>
      <c r="BH666" s="24">
        <f t="shared" si="1954"/>
        <v>0.13916298086311946</v>
      </c>
      <c r="BI666" s="5">
        <f t="shared" si="1955"/>
        <v>14.945778375227626</v>
      </c>
      <c r="BJ666" s="5">
        <f t="shared" si="1956"/>
        <v>22.366778375227625</v>
      </c>
      <c r="BK666" s="5">
        <f t="shared" si="1957"/>
        <v>97.694127497350451</v>
      </c>
      <c r="BL666" s="5">
        <f t="shared" si="1958"/>
        <v>1.7050841846918932</v>
      </c>
      <c r="BM666" s="5">
        <f t="shared" si="1959"/>
        <v>237.80754813106392</v>
      </c>
      <c r="BN666" s="5">
        <f t="shared" si="1960"/>
        <v>15.853836542070928</v>
      </c>
      <c r="BO666" s="5">
        <f t="shared" si="1961"/>
        <v>15</v>
      </c>
      <c r="BP666" s="5">
        <f t="shared" si="1962"/>
        <v>51</v>
      </c>
      <c r="BQ666" s="5">
        <f t="shared" si="1963"/>
        <v>13</v>
      </c>
      <c r="BR666" s="5">
        <f t="shared" si="1964"/>
        <v>-17.424749230203595</v>
      </c>
      <c r="BS666" s="5" t="str">
        <f t="shared" si="1965"/>
        <v>NEGATIF</v>
      </c>
      <c r="BT666" s="5">
        <f t="shared" si="1966"/>
        <v>-0.30411924540140012</v>
      </c>
      <c r="BU666" s="5">
        <f t="shared" si="1967"/>
        <v>17</v>
      </c>
      <c r="BV666" s="5">
        <f t="shared" si="1968"/>
        <v>-2066</v>
      </c>
      <c r="BW666" s="5">
        <f t="shared" si="1969"/>
        <v>30</v>
      </c>
      <c r="BX666" s="5" t="str">
        <f t="shared" si="1970"/>
        <v>NEGATIF</v>
      </c>
      <c r="BY666" s="5">
        <f t="shared" si="1971"/>
        <v>73.412623585110154</v>
      </c>
      <c r="BZ666" s="5">
        <f t="shared" si="1972"/>
        <v>253.41262358511017</v>
      </c>
      <c r="CA666" s="5">
        <f t="shared" si="1973"/>
        <v>-9.3982844020831422</v>
      </c>
      <c r="CB666" s="5" t="str">
        <f t="shared" si="1974"/>
        <v>NEGATIF</v>
      </c>
      <c r="CC666" s="5">
        <f t="shared" si="1975"/>
        <v>9</v>
      </c>
      <c r="CD666" s="5">
        <f t="shared" si="1976"/>
        <v>23</v>
      </c>
      <c r="CE666" s="5">
        <f t="shared" si="1977"/>
        <v>53</v>
      </c>
      <c r="CF666" s="5"/>
      <c r="CG666" s="5">
        <f t="shared" si="1978"/>
        <v>4.1505247009819533</v>
      </c>
      <c r="CH666" s="5">
        <f t="shared" si="1979"/>
        <v>0.40902293574373144</v>
      </c>
      <c r="CI666" s="5">
        <f t="shared" si="1980"/>
        <v>0.40906121899585429</v>
      </c>
    </row>
    <row r="667" spans="1:87">
      <c r="A667">
        <f t="shared" ref="A667:E667" si="1988">A569</f>
        <v>7.0027777777777782</v>
      </c>
      <c r="B667">
        <f t="shared" si="1988"/>
        <v>111.315</v>
      </c>
      <c r="C667">
        <f t="shared" si="1988"/>
        <v>7</v>
      </c>
      <c r="D667">
        <f t="shared" si="1988"/>
        <v>2013</v>
      </c>
      <c r="E667">
        <f t="shared" si="1988"/>
        <v>12</v>
      </c>
      <c r="F667">
        <f t="shared" si="1986"/>
        <v>1</v>
      </c>
      <c r="G667">
        <f t="shared" ref="G667:M667" si="1989">G569</f>
        <v>0.12222152900771403</v>
      </c>
      <c r="H667" s="5">
        <f t="shared" si="1989"/>
        <v>17</v>
      </c>
      <c r="I667" s="5">
        <f t="shared" si="1989"/>
        <v>30</v>
      </c>
      <c r="J667" s="5">
        <f t="shared" si="1989"/>
        <v>17.5</v>
      </c>
      <c r="K667" s="5">
        <f t="shared" si="1989"/>
        <v>0</v>
      </c>
      <c r="L667" s="5">
        <f t="shared" si="1989"/>
        <v>20</v>
      </c>
      <c r="M667" s="5">
        <f t="shared" si="1989"/>
        <v>-13</v>
      </c>
      <c r="N667" s="5">
        <f t="shared" si="1911"/>
        <v>2456627.9375</v>
      </c>
      <c r="O667" s="5">
        <f t="shared" si="1844"/>
        <v>7.9269203913977097E-4</v>
      </c>
      <c r="P667" s="5">
        <f t="shared" si="1912"/>
        <v>2456627.9382926919</v>
      </c>
      <c r="Q667" s="5">
        <f t="shared" si="1913"/>
        <v>0.13916326605590554</v>
      </c>
      <c r="R667" s="5">
        <f t="shared" si="1914"/>
        <v>239.81421954775078</v>
      </c>
      <c r="S667" s="5">
        <f t="shared" si="1915"/>
        <v>303.50438495888375</v>
      </c>
      <c r="T667" s="5">
        <f t="shared" si="1916"/>
        <v>4.1855477242087975</v>
      </c>
      <c r="U667" s="5">
        <f t="shared" si="1917"/>
        <v>5.2971508117728758</v>
      </c>
      <c r="V667" s="5">
        <f t="shared" si="1918"/>
        <v>215.87948226409873</v>
      </c>
      <c r="W667" s="5">
        <f t="shared" si="1919"/>
        <v>3.7678077530092255</v>
      </c>
      <c r="X667" s="5">
        <f t="shared" si="1920"/>
        <v>250.45059456419676</v>
      </c>
      <c r="Y667" s="5">
        <f t="shared" si="1921"/>
        <v>4.3711874887226463</v>
      </c>
      <c r="Z667" s="5">
        <f t="shared" si="1922"/>
        <v>327.27137290984683</v>
      </c>
      <c r="AA667" s="5">
        <f t="shared" si="1923"/>
        <v>5.7119630047990029</v>
      </c>
      <c r="AB667" s="5">
        <f t="shared" si="1924"/>
        <v>-19619.03813594257</v>
      </c>
      <c r="AC667" s="5">
        <f t="shared" si="1925"/>
        <v>117.42259775828019</v>
      </c>
      <c r="AD667" s="5">
        <f t="shared" si="1926"/>
        <v>-1526.7106009684555</v>
      </c>
      <c r="AE667" s="5">
        <f t="shared" si="1927"/>
        <v>-346.72414696377916</v>
      </c>
      <c r="AF667" s="5">
        <f t="shared" si="1928"/>
        <v>-93.642193017101903</v>
      </c>
      <c r="AG667" s="5">
        <f t="shared" si="1929"/>
        <v>2731.4213580594901</v>
      </c>
      <c r="AH667" s="5">
        <f t="shared" si="1930"/>
        <v>-18737.271121074133</v>
      </c>
      <c r="AI667" s="5">
        <f t="shared" si="1931"/>
        <v>-5.2047975336317034</v>
      </c>
      <c r="AJ667" s="5">
        <f t="shared" si="1932"/>
        <v>234.60942201411908</v>
      </c>
      <c r="AK667" s="5">
        <f t="shared" si="1933"/>
        <v>4.0947068703472445</v>
      </c>
      <c r="AL667" s="5">
        <f t="shared" si="1934"/>
        <v>234</v>
      </c>
      <c r="AM667" s="5">
        <f t="shared" si="1935"/>
        <v>36</v>
      </c>
      <c r="AN667" s="5">
        <f t="shared" si="1936"/>
        <v>33</v>
      </c>
      <c r="AO667" s="5"/>
      <c r="AP667" s="5">
        <f t="shared" si="1937"/>
        <v>1.5396384714518168</v>
      </c>
      <c r="AQ667" s="5">
        <f t="shared" si="1938"/>
        <v>2.6871760617206922E-2</v>
      </c>
      <c r="AR667" s="5" t="str">
        <f t="shared" si="1939"/>
        <v>POSITIF</v>
      </c>
      <c r="AS667" s="5">
        <f t="shared" si="1940"/>
        <v>1</v>
      </c>
      <c r="AT667" s="5">
        <f t="shared" si="1941"/>
        <v>32</v>
      </c>
      <c r="AU667" s="5">
        <f t="shared" si="1942"/>
        <v>22</v>
      </c>
      <c r="AV667" s="5">
        <f t="shared" si="1943"/>
        <v>0.99356142582346718</v>
      </c>
      <c r="AW667" s="23">
        <f t="shared" si="1944"/>
        <v>4.1398392742644466E-2</v>
      </c>
      <c r="AX667" s="5">
        <f t="shared" si="1945"/>
        <v>1.7340918201428916E-2</v>
      </c>
      <c r="AY667" s="5">
        <f t="shared" si="1946"/>
        <v>0.27072597234088952</v>
      </c>
      <c r="AZ667" s="23">
        <f t="shared" si="1947"/>
        <v>1.1280248847537063E-2</v>
      </c>
      <c r="BA667" s="5">
        <f t="shared" si="1948"/>
        <v>367819.02717827377</v>
      </c>
      <c r="BB667" s="5" t="s">
        <v>191</v>
      </c>
      <c r="BC667" s="5">
        <f t="shared" si="1949"/>
        <v>1.6702755142825654E-2</v>
      </c>
      <c r="BD667" s="5">
        <f t="shared" si="1950"/>
        <v>215.88380106124592</v>
      </c>
      <c r="BE667" s="5">
        <f t="shared" si="1951"/>
        <v>23.437481407230454</v>
      </c>
      <c r="BF667" s="5">
        <f t="shared" si="1952"/>
        <v>-2.1935189870788277E-3</v>
      </c>
      <c r="BG667" s="5">
        <f t="shared" si="1953"/>
        <v>23.435287888243376</v>
      </c>
      <c r="BH667" s="24">
        <f t="shared" si="1954"/>
        <v>0.13916326605590554</v>
      </c>
      <c r="BI667" s="5">
        <f t="shared" si="1955"/>
        <v>15.196462852802748</v>
      </c>
      <c r="BJ667" s="5">
        <f t="shared" si="1956"/>
        <v>22.617462852802749</v>
      </c>
      <c r="BK667" s="5">
        <f t="shared" si="1957"/>
        <v>101.44172932163484</v>
      </c>
      <c r="BL667" s="5">
        <f t="shared" si="1958"/>
        <v>1.7704921755794019</v>
      </c>
      <c r="BM667" s="5">
        <f t="shared" si="1959"/>
        <v>237.8202134704064</v>
      </c>
      <c r="BN667" s="5">
        <f t="shared" si="1960"/>
        <v>15.854680898027093</v>
      </c>
      <c r="BO667" s="5">
        <f t="shared" si="1961"/>
        <v>15</v>
      </c>
      <c r="BP667" s="5">
        <f t="shared" si="1962"/>
        <v>51</v>
      </c>
      <c r="BQ667" s="5">
        <f t="shared" si="1963"/>
        <v>16</v>
      </c>
      <c r="BR667" s="5">
        <f t="shared" si="1964"/>
        <v>-17.424911347558464</v>
      </c>
      <c r="BS667" s="5" t="str">
        <f t="shared" si="1965"/>
        <v>NEGATIF</v>
      </c>
      <c r="BT667" s="5">
        <f t="shared" si="1966"/>
        <v>-0.30412207488301718</v>
      </c>
      <c r="BU667" s="5">
        <f t="shared" si="1967"/>
        <v>17</v>
      </c>
      <c r="BV667" s="5">
        <f t="shared" si="1968"/>
        <v>-2066</v>
      </c>
      <c r="BW667" s="5">
        <f t="shared" si="1969"/>
        <v>30</v>
      </c>
      <c r="BX667" s="5" t="str">
        <f t="shared" si="1970"/>
        <v>NEGATIF</v>
      </c>
      <c r="BY667" s="5">
        <f t="shared" si="1971"/>
        <v>73.661064401671368</v>
      </c>
      <c r="BZ667" s="5">
        <f t="shared" si="1972"/>
        <v>253.66106440167135</v>
      </c>
      <c r="CA667" s="5">
        <f t="shared" si="1973"/>
        <v>-12.965540751598578</v>
      </c>
      <c r="CB667" s="5" t="str">
        <f t="shared" si="1974"/>
        <v>NEGATIF</v>
      </c>
      <c r="CC667" s="5">
        <f t="shared" si="1975"/>
        <v>12</v>
      </c>
      <c r="CD667" s="5">
        <f t="shared" si="1976"/>
        <v>57</v>
      </c>
      <c r="CE667" s="5">
        <f t="shared" si="1977"/>
        <v>55</v>
      </c>
      <c r="CF667" s="5"/>
      <c r="CG667" s="5">
        <f t="shared" si="1978"/>
        <v>4.1507457528543616</v>
      </c>
      <c r="CH667" s="5">
        <f t="shared" si="1979"/>
        <v>0.40902293480259583</v>
      </c>
      <c r="CI667" s="5">
        <f t="shared" si="1980"/>
        <v>0.40906121893112535</v>
      </c>
    </row>
    <row r="668" spans="1:87">
      <c r="A668">
        <f t="shared" ref="A668:E668" si="1990">A570</f>
        <v>7.0027777777777782</v>
      </c>
      <c r="B668">
        <f t="shared" si="1990"/>
        <v>111.315</v>
      </c>
      <c r="C668">
        <f t="shared" si="1990"/>
        <v>7</v>
      </c>
      <c r="D668">
        <f t="shared" si="1990"/>
        <v>2013</v>
      </c>
      <c r="E668">
        <f t="shared" si="1990"/>
        <v>12</v>
      </c>
      <c r="F668">
        <f t="shared" si="1986"/>
        <v>1</v>
      </c>
      <c r="G668">
        <f t="shared" ref="G668:M668" si="1991">G570</f>
        <v>0.12222152900771403</v>
      </c>
      <c r="H668" s="5">
        <f t="shared" si="1991"/>
        <v>17</v>
      </c>
      <c r="I668" s="5">
        <f t="shared" si="1991"/>
        <v>45</v>
      </c>
      <c r="J668" s="5">
        <f t="shared" si="1991"/>
        <v>17.75</v>
      </c>
      <c r="K668" s="5">
        <f t="shared" si="1991"/>
        <v>0</v>
      </c>
      <c r="L668" s="5">
        <f t="shared" si="1991"/>
        <v>20</v>
      </c>
      <c r="M668" s="5">
        <f t="shared" si="1991"/>
        <v>-13</v>
      </c>
      <c r="N668" s="5">
        <f t="shared" si="1911"/>
        <v>2456627.947916667</v>
      </c>
      <c r="O668" s="5">
        <f t="shared" si="1844"/>
        <v>7.9269203913977097E-4</v>
      </c>
      <c r="P668" s="5">
        <f t="shared" si="1912"/>
        <v>2456627.9487093589</v>
      </c>
      <c r="Q668" s="5">
        <f t="shared" si="1913"/>
        <v>0.13916355124870436</v>
      </c>
      <c r="R668" s="5">
        <f t="shared" si="1914"/>
        <v>239.81421954775078</v>
      </c>
      <c r="S668" s="5">
        <f t="shared" si="1915"/>
        <v>303.64047863423184</v>
      </c>
      <c r="T668" s="5">
        <f t="shared" si="1916"/>
        <v>4.1855477242087975</v>
      </c>
      <c r="U668" s="5">
        <f t="shared" si="1917"/>
        <v>5.2995260944988409</v>
      </c>
      <c r="V668" s="5">
        <f t="shared" si="1918"/>
        <v>215.87893066072843</v>
      </c>
      <c r="W668" s="5">
        <f t="shared" si="1919"/>
        <v>3.7677981257142488</v>
      </c>
      <c r="X668" s="5">
        <f t="shared" si="1920"/>
        <v>250.46086172426749</v>
      </c>
      <c r="Y668" s="5">
        <f t="shared" si="1921"/>
        <v>4.3713666844707095</v>
      </c>
      <c r="Z668" s="5">
        <f t="shared" si="1922"/>
        <v>327.28163957967081</v>
      </c>
      <c r="AA668" s="5">
        <f t="shared" si="1923"/>
        <v>5.7121421919906465</v>
      </c>
      <c r="AB668" s="5">
        <f t="shared" si="1924"/>
        <v>-19589.300292260337</v>
      </c>
      <c r="AC668" s="5">
        <f t="shared" si="1925"/>
        <v>117.85644601804294</v>
      </c>
      <c r="AD668" s="5">
        <f t="shared" si="1926"/>
        <v>-1489.1678085223646</v>
      </c>
      <c r="AE668" s="5">
        <f t="shared" si="1927"/>
        <v>-352.56772809914196</v>
      </c>
      <c r="AF668" s="5">
        <f t="shared" si="1928"/>
        <v>-93.617799500265789</v>
      </c>
      <c r="AG668" s="5">
        <f t="shared" si="1929"/>
        <v>2721.2329906517443</v>
      </c>
      <c r="AH668" s="5">
        <f t="shared" si="1930"/>
        <v>-18685.564191712321</v>
      </c>
      <c r="AI668" s="5">
        <f t="shared" si="1931"/>
        <v>-5.1904344976978667</v>
      </c>
      <c r="AJ668" s="5">
        <f t="shared" si="1932"/>
        <v>234.6237850500529</v>
      </c>
      <c r="AK668" s="5">
        <f t="shared" si="1933"/>
        <v>4.094957552614872</v>
      </c>
      <c r="AL668" s="5">
        <f t="shared" si="1934"/>
        <v>234</v>
      </c>
      <c r="AM668" s="5">
        <f t="shared" si="1935"/>
        <v>37</v>
      </c>
      <c r="AN668" s="5">
        <f t="shared" si="1936"/>
        <v>25</v>
      </c>
      <c r="AO668" s="5"/>
      <c r="AP668" s="5">
        <f t="shared" si="1937"/>
        <v>1.551529995091609</v>
      </c>
      <c r="AQ668" s="5">
        <f t="shared" si="1938"/>
        <v>2.7079306857800037E-2</v>
      </c>
      <c r="AR668" s="5" t="str">
        <f t="shared" si="1939"/>
        <v>POSITIF</v>
      </c>
      <c r="AS668" s="5">
        <f t="shared" si="1940"/>
        <v>1</v>
      </c>
      <c r="AT668" s="5">
        <f t="shared" si="1941"/>
        <v>33</v>
      </c>
      <c r="AU668" s="5">
        <f t="shared" si="1942"/>
        <v>5</v>
      </c>
      <c r="AV668" s="5">
        <f t="shared" si="1943"/>
        <v>0.99369187908815071</v>
      </c>
      <c r="AW668" s="23">
        <f t="shared" si="1944"/>
        <v>4.1403828295339611E-2</v>
      </c>
      <c r="AX668" s="5">
        <f t="shared" si="1945"/>
        <v>1.7343195040417619E-2</v>
      </c>
      <c r="AY668" s="5">
        <f t="shared" si="1946"/>
        <v>0.27076151499387829</v>
      </c>
      <c r="AZ668" s="23">
        <f t="shared" si="1947"/>
        <v>1.1281729791411595E-2</v>
      </c>
      <c r="BA668" s="5">
        <f t="shared" si="1948"/>
        <v>367770.74422067771</v>
      </c>
      <c r="BB668" s="5" t="s">
        <v>191</v>
      </c>
      <c r="BC668" s="5">
        <f t="shared" si="1949"/>
        <v>1.6702755130847555E-2</v>
      </c>
      <c r="BD668" s="5">
        <f t="shared" si="1950"/>
        <v>215.88324945951265</v>
      </c>
      <c r="BE668" s="5">
        <f t="shared" si="1951"/>
        <v>23.437481403521758</v>
      </c>
      <c r="BF668" s="5">
        <f t="shared" si="1952"/>
        <v>-2.1935691855098876E-3</v>
      </c>
      <c r="BG668" s="5">
        <f t="shared" si="1953"/>
        <v>23.435287834336247</v>
      </c>
      <c r="BH668" s="24">
        <f t="shared" si="1954"/>
        <v>0.13916355124870436</v>
      </c>
      <c r="BI668" s="5">
        <f t="shared" si="1955"/>
        <v>15.447147341569265</v>
      </c>
      <c r="BJ668" s="5">
        <f t="shared" si="1956"/>
        <v>22.868147341569266</v>
      </c>
      <c r="BK668" s="5">
        <f t="shared" si="1957"/>
        <v>105.18914524218789</v>
      </c>
      <c r="BL668" s="5">
        <f t="shared" si="1958"/>
        <v>1.8358969218347068</v>
      </c>
      <c r="BM668" s="5">
        <f t="shared" si="1959"/>
        <v>237.83306488135111</v>
      </c>
      <c r="BN668" s="5">
        <f t="shared" si="1960"/>
        <v>15.85553765875674</v>
      </c>
      <c r="BO668" s="5">
        <f t="shared" si="1961"/>
        <v>15</v>
      </c>
      <c r="BP668" s="5">
        <f t="shared" si="1962"/>
        <v>51</v>
      </c>
      <c r="BQ668" s="5">
        <f t="shared" si="1963"/>
        <v>19</v>
      </c>
      <c r="BR668" s="5">
        <f t="shared" si="1964"/>
        <v>-17.416836830701602</v>
      </c>
      <c r="BS668" s="5" t="str">
        <f t="shared" si="1965"/>
        <v>NEGATIF</v>
      </c>
      <c r="BT668" s="5">
        <f t="shared" si="1966"/>
        <v>-0.30398114797835718</v>
      </c>
      <c r="BU668" s="5">
        <f t="shared" si="1967"/>
        <v>17</v>
      </c>
      <c r="BV668" s="5">
        <f t="shared" si="1968"/>
        <v>-2066</v>
      </c>
      <c r="BW668" s="5">
        <f t="shared" si="1969"/>
        <v>59</v>
      </c>
      <c r="BX668" s="5" t="str">
        <f t="shared" si="1970"/>
        <v>NEGATIF</v>
      </c>
      <c r="BY668" s="5">
        <f t="shared" si="1971"/>
        <v>73.852418670354396</v>
      </c>
      <c r="BZ668" s="5">
        <f t="shared" si="1972"/>
        <v>253.85241867035438</v>
      </c>
      <c r="CA668" s="5">
        <f t="shared" si="1973"/>
        <v>-16.536229739390286</v>
      </c>
      <c r="CB668" s="5" t="str">
        <f t="shared" si="1974"/>
        <v>NEGATIF</v>
      </c>
      <c r="CC668" s="5">
        <f t="shared" si="1975"/>
        <v>16</v>
      </c>
      <c r="CD668" s="5">
        <f t="shared" si="1976"/>
        <v>32</v>
      </c>
      <c r="CE668" s="5">
        <f t="shared" si="1977"/>
        <v>10</v>
      </c>
      <c r="CF668" s="5"/>
      <c r="CG668" s="5">
        <f t="shared" si="1978"/>
        <v>4.1509700522888737</v>
      </c>
      <c r="CH668" s="5">
        <f t="shared" si="1979"/>
        <v>0.40902293386173894</v>
      </c>
      <c r="CI668" s="5">
        <f t="shared" si="1980"/>
        <v>0.4090612188663964</v>
      </c>
    </row>
    <row r="669" spans="1:87">
      <c r="A669">
        <f t="shared" ref="A669:E669" si="1992">A571</f>
        <v>7.0027777777777782</v>
      </c>
      <c r="B669">
        <f t="shared" si="1992"/>
        <v>111.315</v>
      </c>
      <c r="C669">
        <f t="shared" si="1992"/>
        <v>7</v>
      </c>
      <c r="D669">
        <f t="shared" si="1992"/>
        <v>2013</v>
      </c>
      <c r="E669">
        <f t="shared" si="1992"/>
        <v>12</v>
      </c>
      <c r="F669">
        <f t="shared" si="1986"/>
        <v>1</v>
      </c>
      <c r="G669">
        <f t="shared" ref="G669:M669" si="1993">G571</f>
        <v>0.12222152900771403</v>
      </c>
      <c r="H669" s="5">
        <f t="shared" si="1993"/>
        <v>18</v>
      </c>
      <c r="I669" s="5">
        <f t="shared" si="1993"/>
        <v>0</v>
      </c>
      <c r="J669" s="5">
        <f t="shared" si="1993"/>
        <v>18</v>
      </c>
      <c r="K669" s="5">
        <f t="shared" si="1993"/>
        <v>0</v>
      </c>
      <c r="L669" s="5">
        <f t="shared" si="1993"/>
        <v>20</v>
      </c>
      <c r="M669" s="5">
        <f t="shared" si="1993"/>
        <v>-13</v>
      </c>
      <c r="N669" s="5">
        <f t="shared" si="1911"/>
        <v>2456627.9583333335</v>
      </c>
      <c r="O669" s="5">
        <f t="shared" si="1844"/>
        <v>7.9269203913977097E-4</v>
      </c>
      <c r="P669" s="5">
        <f t="shared" si="1912"/>
        <v>2456627.9591260254</v>
      </c>
      <c r="Q669" s="5">
        <f t="shared" si="1913"/>
        <v>0.13916383644149044</v>
      </c>
      <c r="R669" s="5">
        <f t="shared" si="1914"/>
        <v>239.81421954775078</v>
      </c>
      <c r="S669" s="5">
        <f t="shared" si="1915"/>
        <v>303.77657230349723</v>
      </c>
      <c r="T669" s="5">
        <f t="shared" si="1916"/>
        <v>4.1855477242087975</v>
      </c>
      <c r="U669" s="5">
        <f t="shared" si="1917"/>
        <v>5.3019013771186421</v>
      </c>
      <c r="V669" s="5">
        <f t="shared" si="1918"/>
        <v>215.8783790573828</v>
      </c>
      <c r="W669" s="5">
        <f t="shared" si="1919"/>
        <v>3.7677884984197028</v>
      </c>
      <c r="X669" s="5">
        <f t="shared" si="1920"/>
        <v>250.47112888387983</v>
      </c>
      <c r="Y669" s="5">
        <f t="shared" si="1921"/>
        <v>4.3715458802107729</v>
      </c>
      <c r="Z669" s="5">
        <f t="shared" si="1922"/>
        <v>327.2919062490364</v>
      </c>
      <c r="AA669" s="5">
        <f t="shared" si="1923"/>
        <v>5.7123213791742895</v>
      </c>
      <c r="AB669" s="5">
        <f t="shared" si="1924"/>
        <v>-19559.456107438429</v>
      </c>
      <c r="AC669" s="5">
        <f t="shared" si="1925"/>
        <v>118.27787058112966</v>
      </c>
      <c r="AD669" s="5">
        <f t="shared" si="1926"/>
        <v>-1450.9971198858502</v>
      </c>
      <c r="AE669" s="5">
        <f t="shared" si="1927"/>
        <v>-358.37414707415377</v>
      </c>
      <c r="AF669" s="5">
        <f t="shared" si="1928"/>
        <v>-93.598937651202277</v>
      </c>
      <c r="AG669" s="5">
        <f t="shared" si="1929"/>
        <v>2711.0236381393943</v>
      </c>
      <c r="AH669" s="5">
        <f t="shared" si="1930"/>
        <v>-18633.124803329112</v>
      </c>
      <c r="AI669" s="5">
        <f t="shared" si="1931"/>
        <v>-5.1758680009247531</v>
      </c>
      <c r="AJ669" s="5">
        <f t="shared" si="1932"/>
        <v>234.63835154682602</v>
      </c>
      <c r="AK669" s="5">
        <f t="shared" si="1933"/>
        <v>4.095211785944044</v>
      </c>
      <c r="AL669" s="5">
        <f t="shared" si="1934"/>
        <v>234</v>
      </c>
      <c r="AM669" s="5">
        <f t="shared" si="1935"/>
        <v>38</v>
      </c>
      <c r="AN669" s="5">
        <f t="shared" si="1936"/>
        <v>18</v>
      </c>
      <c r="AO669" s="5"/>
      <c r="AP669" s="5">
        <f t="shared" si="1937"/>
        <v>1.5572894106360833</v>
      </c>
      <c r="AQ669" s="5">
        <f t="shared" si="1938"/>
        <v>2.7179827622041654E-2</v>
      </c>
      <c r="AR669" s="5" t="str">
        <f t="shared" si="1939"/>
        <v>POSITIF</v>
      </c>
      <c r="AS669" s="5">
        <f t="shared" si="1940"/>
        <v>1</v>
      </c>
      <c r="AT669" s="5">
        <f t="shared" si="1941"/>
        <v>33</v>
      </c>
      <c r="AU669" s="5">
        <f t="shared" si="1942"/>
        <v>26</v>
      </c>
      <c r="AV669" s="5">
        <f t="shared" si="1943"/>
        <v>0.99382213478088177</v>
      </c>
      <c r="AW669" s="23">
        <f t="shared" si="1944"/>
        <v>4.1409255615870076E-2</v>
      </c>
      <c r="AX669" s="5">
        <f t="shared" si="1945"/>
        <v>1.7345468431125242E-2</v>
      </c>
      <c r="AY669" s="5">
        <f t="shared" si="1946"/>
        <v>0.27079700381609101</v>
      </c>
      <c r="AZ669" s="23">
        <f t="shared" si="1947"/>
        <v>1.1283208492337125E-2</v>
      </c>
      <c r="BA669" s="5">
        <f t="shared" si="1948"/>
        <v>367722.54703529982</v>
      </c>
      <c r="BB669" s="5" t="s">
        <v>191</v>
      </c>
      <c r="BC669" s="5">
        <f t="shared" si="1949"/>
        <v>1.6702755118869459E-2</v>
      </c>
      <c r="BD669" s="5">
        <f t="shared" si="1950"/>
        <v>215.882697857804</v>
      </c>
      <c r="BE669" s="5">
        <f t="shared" si="1951"/>
        <v>23.437481399813063</v>
      </c>
      <c r="BF669" s="5">
        <f t="shared" si="1952"/>
        <v>-2.1936193679594385E-3</v>
      </c>
      <c r="BG669" s="5">
        <f t="shared" si="1953"/>
        <v>23.435287780445105</v>
      </c>
      <c r="BH669" s="24">
        <f t="shared" si="1954"/>
        <v>0.13916383644149044</v>
      </c>
      <c r="BI669" s="5">
        <f t="shared" si="1955"/>
        <v>15.697831819128867</v>
      </c>
      <c r="BJ669" s="5">
        <f t="shared" si="1956"/>
        <v>23.118831819128868</v>
      </c>
      <c r="BK669" s="5">
        <f t="shared" si="1957"/>
        <v>108.9363787305406</v>
      </c>
      <c r="BL669" s="5">
        <f t="shared" si="1958"/>
        <v>1.9012984840474541</v>
      </c>
      <c r="BM669" s="5">
        <f t="shared" si="1959"/>
        <v>237.84609855639241</v>
      </c>
      <c r="BN669" s="5">
        <f t="shared" si="1960"/>
        <v>15.856406570426161</v>
      </c>
      <c r="BO669" s="5">
        <f t="shared" si="1961"/>
        <v>15</v>
      </c>
      <c r="BP669" s="5">
        <f t="shared" si="1962"/>
        <v>51</v>
      </c>
      <c r="BQ669" s="5">
        <f t="shared" si="1963"/>
        <v>23</v>
      </c>
      <c r="BR669" s="5">
        <f t="shared" si="1964"/>
        <v>-17.414760719048161</v>
      </c>
      <c r="BS669" s="5" t="str">
        <f t="shared" si="1965"/>
        <v>NEGATIF</v>
      </c>
      <c r="BT669" s="5">
        <f t="shared" si="1966"/>
        <v>-0.3039449129943656</v>
      </c>
      <c r="BU669" s="5">
        <f t="shared" si="1967"/>
        <v>17</v>
      </c>
      <c r="BV669" s="5">
        <f t="shared" si="1968"/>
        <v>-2065</v>
      </c>
      <c r="BW669" s="5">
        <f t="shared" si="1969"/>
        <v>6</v>
      </c>
      <c r="BX669" s="5" t="str">
        <f t="shared" si="1970"/>
        <v>NEGATIF</v>
      </c>
      <c r="BY669" s="5">
        <f t="shared" si="1971"/>
        <v>73.970166231152987</v>
      </c>
      <c r="BZ669" s="5">
        <f t="shared" si="1972"/>
        <v>253.97016623115297</v>
      </c>
      <c r="CA669" s="5">
        <f t="shared" si="1973"/>
        <v>-20.109878498908689</v>
      </c>
      <c r="CB669" s="5" t="str">
        <f t="shared" si="1974"/>
        <v>NEGATIF</v>
      </c>
      <c r="CC669" s="5">
        <f t="shared" si="1975"/>
        <v>20</v>
      </c>
      <c r="CD669" s="5">
        <f t="shared" si="1976"/>
        <v>6</v>
      </c>
      <c r="CE669" s="5">
        <f t="shared" si="1977"/>
        <v>35</v>
      </c>
      <c r="CF669" s="5"/>
      <c r="CG669" s="5">
        <f t="shared" si="1978"/>
        <v>4.1511975328319792</v>
      </c>
      <c r="CH669" s="5">
        <f t="shared" si="1979"/>
        <v>0.40902293292116104</v>
      </c>
      <c r="CI669" s="5">
        <f t="shared" si="1980"/>
        <v>0.40906121880166746</v>
      </c>
    </row>
    <row r="670" spans="1:87">
      <c r="A670">
        <f t="shared" ref="A670:E670" si="1994">A572</f>
        <v>7.0027777777777782</v>
      </c>
      <c r="B670">
        <f t="shared" si="1994"/>
        <v>111.315</v>
      </c>
      <c r="C670">
        <f t="shared" si="1994"/>
        <v>7</v>
      </c>
      <c r="D670">
        <f t="shared" si="1994"/>
        <v>2013</v>
      </c>
      <c r="E670">
        <f t="shared" si="1994"/>
        <v>12</v>
      </c>
      <c r="F670">
        <f t="shared" si="1986"/>
        <v>1</v>
      </c>
      <c r="G670">
        <f t="shared" ref="G670:M670" si="1995">G572</f>
        <v>0.12222152900771403</v>
      </c>
      <c r="H670" s="5">
        <f t="shared" si="1995"/>
        <v>18</v>
      </c>
      <c r="I670" s="5">
        <f t="shared" si="1995"/>
        <v>15</v>
      </c>
      <c r="J670" s="5">
        <f t="shared" si="1995"/>
        <v>18.25</v>
      </c>
      <c r="K670" s="5">
        <f t="shared" si="1995"/>
        <v>0</v>
      </c>
      <c r="L670" s="5">
        <f t="shared" si="1995"/>
        <v>20</v>
      </c>
      <c r="M670" s="5">
        <f t="shared" si="1995"/>
        <v>-13</v>
      </c>
      <c r="N670" s="5">
        <f t="shared" si="1911"/>
        <v>2456627.96875</v>
      </c>
      <c r="O670" s="5">
        <f t="shared" si="1844"/>
        <v>7.9269203913977097E-4</v>
      </c>
      <c r="P670" s="5">
        <f t="shared" si="1912"/>
        <v>2456627.9695426919</v>
      </c>
      <c r="Q670" s="5">
        <f t="shared" si="1913"/>
        <v>0.13916412163427652</v>
      </c>
      <c r="R670" s="5">
        <f t="shared" si="1914"/>
        <v>239.81421954775078</v>
      </c>
      <c r="S670" s="5">
        <f t="shared" si="1915"/>
        <v>303.91266597274807</v>
      </c>
      <c r="T670" s="5">
        <f t="shared" si="1916"/>
        <v>4.1855477242087975</v>
      </c>
      <c r="U670" s="5">
        <f t="shared" si="1917"/>
        <v>5.3042766597381892</v>
      </c>
      <c r="V670" s="5">
        <f t="shared" si="1918"/>
        <v>215.87782745403712</v>
      </c>
      <c r="W670" s="5">
        <f t="shared" si="1919"/>
        <v>3.7677788711251554</v>
      </c>
      <c r="X670" s="5">
        <f t="shared" si="1920"/>
        <v>250.48139604349217</v>
      </c>
      <c r="Y670" s="5">
        <f t="shared" si="1921"/>
        <v>4.3717250759508364</v>
      </c>
      <c r="Z670" s="5">
        <f t="shared" si="1922"/>
        <v>327.3021729184029</v>
      </c>
      <c r="AA670" s="5">
        <f t="shared" si="1923"/>
        <v>5.7125005663579485</v>
      </c>
      <c r="AB670" s="5">
        <f t="shared" si="1924"/>
        <v>-19529.505748533131</v>
      </c>
      <c r="AC670" s="5">
        <f t="shared" si="1925"/>
        <v>118.6868270432891</v>
      </c>
      <c r="AD670" s="5">
        <f t="shared" si="1926"/>
        <v>-1412.2146278178811</v>
      </c>
      <c r="AE670" s="5">
        <f t="shared" si="1927"/>
        <v>-364.14279213373572</v>
      </c>
      <c r="AF670" s="5">
        <f t="shared" si="1928"/>
        <v>-93.585608099913941</v>
      </c>
      <c r="AG670" s="5">
        <f t="shared" si="1929"/>
        <v>2700.7933770365389</v>
      </c>
      <c r="AH670" s="5">
        <f t="shared" si="1930"/>
        <v>-18579.968572504833</v>
      </c>
      <c r="AI670" s="5">
        <f t="shared" si="1931"/>
        <v>-5.1611023812513421</v>
      </c>
      <c r="AJ670" s="5">
        <f t="shared" si="1932"/>
        <v>234.65311716649944</v>
      </c>
      <c r="AK670" s="5">
        <f t="shared" si="1933"/>
        <v>4.0954694946234422</v>
      </c>
      <c r="AL670" s="5">
        <f t="shared" si="1934"/>
        <v>234</v>
      </c>
      <c r="AM670" s="5">
        <f t="shared" si="1935"/>
        <v>39</v>
      </c>
      <c r="AN670" s="5">
        <f t="shared" si="1936"/>
        <v>11</v>
      </c>
      <c r="AO670" s="5"/>
      <c r="AP670" s="5">
        <f t="shared" si="1937"/>
        <v>1.55825301509064</v>
      </c>
      <c r="AQ670" s="5">
        <f t="shared" si="1938"/>
        <v>2.7196645692460553E-2</v>
      </c>
      <c r="AR670" s="5" t="str">
        <f t="shared" si="1939"/>
        <v>POSITIF</v>
      </c>
      <c r="AS670" s="5">
        <f t="shared" si="1940"/>
        <v>1</v>
      </c>
      <c r="AT670" s="5">
        <f t="shared" si="1941"/>
        <v>33</v>
      </c>
      <c r="AU670" s="5">
        <f t="shared" si="1942"/>
        <v>29</v>
      </c>
      <c r="AV670" s="5">
        <f t="shared" si="1943"/>
        <v>0.99395219193624995</v>
      </c>
      <c r="AW670" s="23">
        <f t="shared" si="1944"/>
        <v>4.1414674664010415E-2</v>
      </c>
      <c r="AX670" s="5">
        <f t="shared" si="1945"/>
        <v>1.7347738356702194E-2</v>
      </c>
      <c r="AY670" s="5">
        <f t="shared" si="1946"/>
        <v>0.27083243854450234</v>
      </c>
      <c r="AZ670" s="23">
        <f t="shared" si="1947"/>
        <v>1.1284684939354264E-2</v>
      </c>
      <c r="BA670" s="5">
        <f t="shared" si="1948"/>
        <v>367674.43591675587</v>
      </c>
      <c r="BB670" s="5" t="s">
        <v>191</v>
      </c>
      <c r="BC670" s="5">
        <f t="shared" si="1949"/>
        <v>1.670275510689136E-2</v>
      </c>
      <c r="BD670" s="5">
        <f t="shared" si="1950"/>
        <v>215.88214625609535</v>
      </c>
      <c r="BE670" s="5">
        <f t="shared" si="1951"/>
        <v>23.437481396104367</v>
      </c>
      <c r="BF670" s="5">
        <f t="shared" si="1952"/>
        <v>-2.1936695344251314E-3</v>
      </c>
      <c r="BG670" s="5">
        <f t="shared" si="1953"/>
        <v>23.435287726569943</v>
      </c>
      <c r="BH670" s="24">
        <f t="shared" si="1954"/>
        <v>0.13916412163427652</v>
      </c>
      <c r="BI670" s="5">
        <f t="shared" si="1955"/>
        <v>15.948516296703989</v>
      </c>
      <c r="BJ670" s="5">
        <f t="shared" si="1956"/>
        <v>23.369516296703988</v>
      </c>
      <c r="BK670" s="5">
        <f t="shared" si="1957"/>
        <v>112.68343382746905</v>
      </c>
      <c r="BL670" s="5">
        <f t="shared" si="1958"/>
        <v>1.9666969327424908</v>
      </c>
      <c r="BM670" s="5">
        <f t="shared" si="1959"/>
        <v>237.85931062309078</v>
      </c>
      <c r="BN670" s="5">
        <f t="shared" si="1960"/>
        <v>15.857287374872719</v>
      </c>
      <c r="BO670" s="5">
        <f t="shared" si="1961"/>
        <v>15</v>
      </c>
      <c r="BP670" s="5">
        <f t="shared" si="1962"/>
        <v>51</v>
      </c>
      <c r="BQ670" s="5">
        <f t="shared" si="1963"/>
        <v>26</v>
      </c>
      <c r="BR670" s="5">
        <f t="shared" si="1964"/>
        <v>-17.417385457805917</v>
      </c>
      <c r="BS670" s="5" t="str">
        <f t="shared" si="1965"/>
        <v>NEGATIF</v>
      </c>
      <c r="BT670" s="5">
        <f t="shared" si="1966"/>
        <v>-0.30399072332769317</v>
      </c>
      <c r="BU670" s="5">
        <f t="shared" si="1967"/>
        <v>17</v>
      </c>
      <c r="BV670" s="5">
        <f t="shared" si="1968"/>
        <v>-2066</v>
      </c>
      <c r="BW670" s="5">
        <f t="shared" si="1969"/>
        <v>57</v>
      </c>
      <c r="BX670" s="5" t="str">
        <f t="shared" si="1970"/>
        <v>NEGATIF</v>
      </c>
      <c r="BY670" s="5">
        <f t="shared" si="1971"/>
        <v>74.011915990953895</v>
      </c>
      <c r="BZ670" s="5">
        <f t="shared" si="1972"/>
        <v>254.0119159909539</v>
      </c>
      <c r="CA670" s="5">
        <f t="shared" si="1973"/>
        <v>-23.684889202386923</v>
      </c>
      <c r="CB670" s="5" t="str">
        <f t="shared" si="1974"/>
        <v>NEGATIF</v>
      </c>
      <c r="CC670" s="5">
        <f t="shared" si="1975"/>
        <v>23</v>
      </c>
      <c r="CD670" s="5">
        <f t="shared" si="1976"/>
        <v>41</v>
      </c>
      <c r="CE670" s="5">
        <f t="shared" si="1977"/>
        <v>5</v>
      </c>
      <c r="CF670" s="5"/>
      <c r="CG670" s="5">
        <f t="shared" si="1978"/>
        <v>4.1514281268968594</v>
      </c>
      <c r="CH670" s="5">
        <f t="shared" si="1979"/>
        <v>0.40902293198086209</v>
      </c>
      <c r="CI670" s="5">
        <f t="shared" si="1980"/>
        <v>0.40906121873693851</v>
      </c>
    </row>
    <row r="671" spans="1:87">
      <c r="A671">
        <f t="shared" ref="A671:E671" si="1996">A573</f>
        <v>7.0027777777777782</v>
      </c>
      <c r="B671">
        <f t="shared" si="1996"/>
        <v>111.315</v>
      </c>
      <c r="C671">
        <f t="shared" si="1996"/>
        <v>7</v>
      </c>
      <c r="D671">
        <f t="shared" si="1996"/>
        <v>2013</v>
      </c>
      <c r="E671">
        <f t="shared" si="1996"/>
        <v>12</v>
      </c>
      <c r="F671">
        <f t="shared" si="1986"/>
        <v>1</v>
      </c>
      <c r="G671">
        <f t="shared" ref="G671:M671" si="1997">G573</f>
        <v>0.12222152900771403</v>
      </c>
      <c r="H671">
        <f t="shared" si="1997"/>
        <v>18</v>
      </c>
      <c r="I671">
        <f t="shared" si="1997"/>
        <v>30</v>
      </c>
      <c r="J671">
        <f t="shared" si="1997"/>
        <v>18.5</v>
      </c>
      <c r="K671">
        <f t="shared" si="1997"/>
        <v>0</v>
      </c>
      <c r="L671">
        <f t="shared" si="1997"/>
        <v>20</v>
      </c>
      <c r="M671">
        <f t="shared" si="1997"/>
        <v>-13</v>
      </c>
      <c r="N671">
        <f t="shared" si="1911"/>
        <v>2456627.979166667</v>
      </c>
      <c r="O671">
        <f t="shared" si="1844"/>
        <v>7.9269203913977097E-4</v>
      </c>
      <c r="P671">
        <f t="shared" si="1912"/>
        <v>2456627.9799593589</v>
      </c>
      <c r="Q671">
        <f t="shared" si="1913"/>
        <v>0.13916440682707534</v>
      </c>
      <c r="R671">
        <f t="shared" si="1914"/>
        <v>239.81421954775078</v>
      </c>
      <c r="S671">
        <f t="shared" si="1915"/>
        <v>304.04875964809617</v>
      </c>
      <c r="T671">
        <f t="shared" si="1916"/>
        <v>4.1855477242087975</v>
      </c>
      <c r="U671">
        <f t="shared" si="1917"/>
        <v>5.3066519424641534</v>
      </c>
      <c r="V671">
        <f t="shared" si="1918"/>
        <v>215.87727585066682</v>
      </c>
      <c r="W671">
        <f t="shared" si="1919"/>
        <v>3.7677692438301786</v>
      </c>
      <c r="X671">
        <f t="shared" si="1920"/>
        <v>250.49166320356289</v>
      </c>
      <c r="Y671">
        <f t="shared" si="1921"/>
        <v>4.3719042716988996</v>
      </c>
      <c r="Z671">
        <f t="shared" si="1922"/>
        <v>327.31243958822688</v>
      </c>
      <c r="AA671">
        <f t="shared" si="1923"/>
        <v>5.7126797535495921</v>
      </c>
      <c r="AB671">
        <f t="shared" si="1924"/>
        <v>-19499.449383171177</v>
      </c>
      <c r="AC671">
        <f t="shared" si="1925"/>
        <v>119.0832723123515</v>
      </c>
      <c r="AD671">
        <f t="shared" si="1926"/>
        <v>-1372.836682931104</v>
      </c>
      <c r="AE671">
        <f t="shared" si="1927"/>
        <v>-369.87305549603781</v>
      </c>
      <c r="AF671">
        <f t="shared" si="1928"/>
        <v>-93.577811332981554</v>
      </c>
      <c r="AG671">
        <f t="shared" si="1929"/>
        <v>2690.5422840112542</v>
      </c>
      <c r="AH671">
        <f t="shared" si="1930"/>
        <v>-18526.111376607692</v>
      </c>
      <c r="AI671">
        <f t="shared" si="1931"/>
        <v>-5.1461420490576923</v>
      </c>
      <c r="AJ671">
        <f t="shared" si="1932"/>
        <v>234.66807749869309</v>
      </c>
      <c r="AK671">
        <f t="shared" si="1933"/>
        <v>4.0957306016774133</v>
      </c>
      <c r="AL671">
        <f t="shared" si="1934"/>
        <v>234</v>
      </c>
      <c r="AM671">
        <f t="shared" si="1935"/>
        <v>40</v>
      </c>
      <c r="AN671">
        <f t="shared" si="1936"/>
        <v>5</v>
      </c>
      <c r="AP671">
        <f t="shared" si="1937"/>
        <v>1.5599057839390205</v>
      </c>
      <c r="AQ671">
        <f t="shared" si="1938"/>
        <v>2.722549195063919E-2</v>
      </c>
      <c r="AR671" t="str">
        <f t="shared" si="1939"/>
        <v>POSITIF</v>
      </c>
      <c r="AS671">
        <f t="shared" si="1940"/>
        <v>1</v>
      </c>
      <c r="AT671">
        <f t="shared" si="1941"/>
        <v>33</v>
      </c>
      <c r="AU671">
        <f t="shared" si="1942"/>
        <v>35</v>
      </c>
      <c r="AV671">
        <f t="shared" si="1943"/>
        <v>0.99408204958966473</v>
      </c>
      <c r="AW671" s="4">
        <f t="shared" si="1944"/>
        <v>4.1420085399569366E-2</v>
      </c>
      <c r="AX671">
        <f t="shared" si="1945"/>
        <v>1.7350004800313196E-2</v>
      </c>
      <c r="AY671">
        <f t="shared" si="1946"/>
        <v>0.27086781891631068</v>
      </c>
      <c r="AZ671" s="4">
        <f t="shared" si="1947"/>
        <v>1.1286159121512944E-2</v>
      </c>
      <c r="BA671">
        <f t="shared" si="1948"/>
        <v>367626.41115912015</v>
      </c>
      <c r="BB671" t="s">
        <v>191</v>
      </c>
      <c r="BC671">
        <f t="shared" si="1949"/>
        <v>1.6702755094913264E-2</v>
      </c>
      <c r="BD671">
        <f t="shared" si="1950"/>
        <v>215.88159465436203</v>
      </c>
      <c r="BE671">
        <f t="shared" si="1951"/>
        <v>23.437481392395672</v>
      </c>
      <c r="BF671">
        <f t="shared" si="1952"/>
        <v>-2.1937196849046081E-3</v>
      </c>
      <c r="BG671">
        <f t="shared" si="1953"/>
        <v>23.435287672710768</v>
      </c>
      <c r="BH671" s="19">
        <f t="shared" si="1954"/>
        <v>0.13916440682707534</v>
      </c>
      <c r="BI671">
        <f t="shared" si="1955"/>
        <v>16.199200785470506</v>
      </c>
      <c r="BJ671">
        <f t="shared" si="1956"/>
        <v>23.620200785470505</v>
      </c>
      <c r="BK671">
        <f t="shared" si="1957"/>
        <v>116.43031463801138</v>
      </c>
      <c r="BL671">
        <f t="shared" si="1958"/>
        <v>2.0320923395662485</v>
      </c>
      <c r="BM671">
        <f t="shared" si="1959"/>
        <v>237.87269714404619</v>
      </c>
      <c r="BN671">
        <f t="shared" si="1960"/>
        <v>15.858179809603079</v>
      </c>
      <c r="BO671">
        <f t="shared" si="1961"/>
        <v>15</v>
      </c>
      <c r="BP671">
        <f t="shared" si="1962"/>
        <v>51</v>
      </c>
      <c r="BQ671">
        <f t="shared" si="1963"/>
        <v>29</v>
      </c>
      <c r="BR671">
        <f t="shared" si="1964"/>
        <v>-17.419387011019523</v>
      </c>
      <c r="BS671" t="str">
        <f t="shared" si="1965"/>
        <v>NEGATIF</v>
      </c>
      <c r="BT671">
        <f t="shared" si="1966"/>
        <v>-0.30402565702142442</v>
      </c>
      <c r="BU671">
        <f t="shared" si="1967"/>
        <v>17</v>
      </c>
      <c r="BV671">
        <f t="shared" si="1968"/>
        <v>-2066</v>
      </c>
      <c r="BW671">
        <f t="shared" si="1969"/>
        <v>50</v>
      </c>
      <c r="BX671" t="str">
        <f t="shared" si="1970"/>
        <v>NEGATIF</v>
      </c>
      <c r="BY671">
        <f t="shared" si="1971"/>
        <v>73.978018501728741</v>
      </c>
      <c r="BZ671">
        <f t="shared" si="1972"/>
        <v>253.97801850172874</v>
      </c>
      <c r="CA671">
        <f t="shared" si="1973"/>
        <v>-27.259766777575543</v>
      </c>
      <c r="CB671" t="str">
        <f t="shared" si="1974"/>
        <v>NEGATIF</v>
      </c>
      <c r="CC671">
        <f t="shared" si="1975"/>
        <v>27</v>
      </c>
      <c r="CD671">
        <f t="shared" si="1976"/>
        <v>15</v>
      </c>
      <c r="CE671">
        <f t="shared" si="1977"/>
        <v>35</v>
      </c>
      <c r="CG671">
        <f t="shared" si="1978"/>
        <v>4.1516617657629178</v>
      </c>
      <c r="CH671">
        <f t="shared" si="1979"/>
        <v>0.40902293104084214</v>
      </c>
      <c r="CI671">
        <f t="shared" si="1980"/>
        <v>0.40906121867220957</v>
      </c>
    </row>
    <row r="672" spans="1:87">
      <c r="A672">
        <f t="shared" ref="A672:E672" si="1998">A574</f>
        <v>7.0027777777777782</v>
      </c>
      <c r="B672">
        <f t="shared" si="1998"/>
        <v>111.315</v>
      </c>
      <c r="C672">
        <f t="shared" si="1998"/>
        <v>7</v>
      </c>
      <c r="D672">
        <f t="shared" si="1998"/>
        <v>2013</v>
      </c>
      <c r="E672">
        <f t="shared" si="1998"/>
        <v>12</v>
      </c>
      <c r="F672">
        <f t="shared" si="1986"/>
        <v>1</v>
      </c>
      <c r="G672">
        <f t="shared" ref="G672:M672" si="1999">G574</f>
        <v>0.12222152900771403</v>
      </c>
      <c r="H672">
        <f t="shared" si="1999"/>
        <v>18</v>
      </c>
      <c r="I672">
        <f t="shared" si="1999"/>
        <v>45</v>
      </c>
      <c r="J672">
        <f t="shared" si="1999"/>
        <v>18.75</v>
      </c>
      <c r="K672">
        <f t="shared" si="1999"/>
        <v>0</v>
      </c>
      <c r="L672">
        <f t="shared" si="1999"/>
        <v>20</v>
      </c>
      <c r="M672">
        <f t="shared" si="1999"/>
        <v>-13</v>
      </c>
      <c r="N672">
        <f t="shared" si="1911"/>
        <v>2456627.9895833335</v>
      </c>
      <c r="O672">
        <f t="shared" si="1844"/>
        <v>7.9269203913977097E-4</v>
      </c>
      <c r="P672">
        <f t="shared" si="1912"/>
        <v>2456627.9903760254</v>
      </c>
      <c r="Q672">
        <f t="shared" si="1913"/>
        <v>0.13916469201986142</v>
      </c>
      <c r="R672">
        <f t="shared" si="1914"/>
        <v>239.81421954775078</v>
      </c>
      <c r="S672">
        <f t="shared" si="1915"/>
        <v>304.18485331734701</v>
      </c>
      <c r="T672">
        <f t="shared" si="1916"/>
        <v>4.1855477242087975</v>
      </c>
      <c r="U672">
        <f t="shared" si="1917"/>
        <v>5.3090272250837014</v>
      </c>
      <c r="V672">
        <f t="shared" si="1918"/>
        <v>215.87672424732119</v>
      </c>
      <c r="W672">
        <f t="shared" si="1919"/>
        <v>3.7677596165356326</v>
      </c>
      <c r="X672">
        <f t="shared" si="1920"/>
        <v>250.50193036317523</v>
      </c>
      <c r="Y672">
        <f t="shared" si="1921"/>
        <v>4.372083467438963</v>
      </c>
      <c r="Z672">
        <f t="shared" si="1922"/>
        <v>327.32270625759247</v>
      </c>
      <c r="AA672">
        <f t="shared" si="1923"/>
        <v>5.7128589407332351</v>
      </c>
      <c r="AB672">
        <f t="shared" si="1924"/>
        <v>-19469.287183622677</v>
      </c>
      <c r="AC672">
        <f t="shared" si="1925"/>
        <v>119.46716456217884</v>
      </c>
      <c r="AD672">
        <f t="shared" si="1926"/>
        <v>-1332.8798921940465</v>
      </c>
      <c r="AE672">
        <f t="shared" si="1927"/>
        <v>-375.56433265965001</v>
      </c>
      <c r="AF672">
        <f t="shared" si="1928"/>
        <v>-93.575547693498606</v>
      </c>
      <c r="AG672">
        <f t="shared" si="1929"/>
        <v>2680.2704372699736</v>
      </c>
      <c r="AH672">
        <f t="shared" si="1930"/>
        <v>-18471.56935433772</v>
      </c>
      <c r="AI672">
        <f t="shared" si="1931"/>
        <v>-5.1309914873160336</v>
      </c>
      <c r="AJ672">
        <f t="shared" si="1932"/>
        <v>234.68322806043474</v>
      </c>
      <c r="AK672">
        <f t="shared" si="1933"/>
        <v>4.0959950288633324</v>
      </c>
      <c r="AL672">
        <f t="shared" si="1934"/>
        <v>234</v>
      </c>
      <c r="AM672">
        <f t="shared" si="1935"/>
        <v>40</v>
      </c>
      <c r="AN672">
        <f t="shared" si="1936"/>
        <v>59</v>
      </c>
      <c r="AP672">
        <f t="shared" si="1937"/>
        <v>1.556631532724122</v>
      </c>
      <c r="AQ672">
        <f t="shared" si="1938"/>
        <v>2.7168345486401787E-2</v>
      </c>
      <c r="AR672" t="str">
        <f t="shared" si="1939"/>
        <v>POSITIF</v>
      </c>
      <c r="AS672">
        <f t="shared" si="1940"/>
        <v>1</v>
      </c>
      <c r="AT672">
        <f t="shared" si="1941"/>
        <v>33</v>
      </c>
      <c r="AU672">
        <f t="shared" si="1942"/>
        <v>23</v>
      </c>
      <c r="AV672">
        <f t="shared" si="1943"/>
        <v>0.99421170675989767</v>
      </c>
      <c r="AW672" s="4">
        <f t="shared" si="1944"/>
        <v>4.1425487781662405E-2</v>
      </c>
      <c r="AX672">
        <f t="shared" si="1945"/>
        <v>1.7352267744832579E-2</v>
      </c>
      <c r="AY672">
        <f t="shared" si="1946"/>
        <v>0.27090314466418108</v>
      </c>
      <c r="AZ672" s="4">
        <f t="shared" si="1947"/>
        <v>1.1287631027674211E-2</v>
      </c>
      <c r="BA672">
        <f t="shared" si="1948"/>
        <v>367578.47306238167</v>
      </c>
      <c r="BB672" t="s">
        <v>191</v>
      </c>
      <c r="BC672">
        <f t="shared" si="1949"/>
        <v>1.6702755082935165E-2</v>
      </c>
      <c r="BD672">
        <f t="shared" si="1950"/>
        <v>215.88104305265338</v>
      </c>
      <c r="BE672">
        <f t="shared" si="1951"/>
        <v>23.437481388686976</v>
      </c>
      <c r="BF672">
        <f t="shared" si="1952"/>
        <v>-2.1937698193888002E-3</v>
      </c>
      <c r="BG672">
        <f t="shared" si="1953"/>
        <v>23.435287618867587</v>
      </c>
      <c r="BH672" s="19">
        <f t="shared" si="1954"/>
        <v>0.13916469201986142</v>
      </c>
      <c r="BI672">
        <f t="shared" si="1955"/>
        <v>16.44988526304563</v>
      </c>
      <c r="BJ672">
        <f t="shared" si="1956"/>
        <v>23.870885263045629</v>
      </c>
      <c r="BK672">
        <f t="shared" si="1957"/>
        <v>120.17702482893613</v>
      </c>
      <c r="BL672">
        <f t="shared" si="1958"/>
        <v>2.0974847685159106</v>
      </c>
      <c r="BM672">
        <f t="shared" si="1959"/>
        <v>237.88625411674832</v>
      </c>
      <c r="BN672">
        <f t="shared" si="1960"/>
        <v>15.859083607783221</v>
      </c>
      <c r="BO672">
        <f t="shared" si="1961"/>
        <v>15</v>
      </c>
      <c r="BP672">
        <f t="shared" si="1962"/>
        <v>51</v>
      </c>
      <c r="BQ672">
        <f t="shared" si="1963"/>
        <v>32</v>
      </c>
      <c r="BR672">
        <f t="shared" si="1964"/>
        <v>-17.426214889711591</v>
      </c>
      <c r="BS672" t="str">
        <f t="shared" si="1965"/>
        <v>NEGATIF</v>
      </c>
      <c r="BT672">
        <f t="shared" si="1966"/>
        <v>-0.30414482598552778</v>
      </c>
      <c r="BU672">
        <f t="shared" si="1967"/>
        <v>17</v>
      </c>
      <c r="BV672">
        <f t="shared" si="1968"/>
        <v>-2066</v>
      </c>
      <c r="BW672">
        <f t="shared" si="1969"/>
        <v>25</v>
      </c>
      <c r="BX672" t="str">
        <f t="shared" si="1970"/>
        <v>NEGATIF</v>
      </c>
      <c r="BY672">
        <f t="shared" si="1971"/>
        <v>73.854792084468457</v>
      </c>
      <c r="BZ672">
        <f t="shared" si="1972"/>
        <v>253.85479208446844</v>
      </c>
      <c r="CA672">
        <f t="shared" si="1973"/>
        <v>-30.832909397411807</v>
      </c>
      <c r="CB672" t="str">
        <f t="shared" si="1974"/>
        <v>NEGATIF</v>
      </c>
      <c r="CC672">
        <f t="shared" si="1975"/>
        <v>30</v>
      </c>
      <c r="CD672">
        <f t="shared" si="1976"/>
        <v>49</v>
      </c>
      <c r="CE672">
        <f t="shared" si="1977"/>
        <v>58</v>
      </c>
      <c r="CG672">
        <f t="shared" si="1978"/>
        <v>4.151898379573173</v>
      </c>
      <c r="CH672">
        <f t="shared" si="1979"/>
        <v>0.40902293010110136</v>
      </c>
      <c r="CI672">
        <f t="shared" si="1980"/>
        <v>0.40906121860748063</v>
      </c>
    </row>
    <row r="673" spans="1:87">
      <c r="A673">
        <f t="shared" ref="A673:E673" si="2000">A575</f>
        <v>7.0027777777777782</v>
      </c>
      <c r="B673">
        <f t="shared" si="2000"/>
        <v>111.315</v>
      </c>
      <c r="C673">
        <f t="shared" si="2000"/>
        <v>7</v>
      </c>
      <c r="D673">
        <f t="shared" si="2000"/>
        <v>2013</v>
      </c>
      <c r="E673">
        <f t="shared" si="2000"/>
        <v>12</v>
      </c>
      <c r="F673">
        <f t="shared" si="1986"/>
        <v>1</v>
      </c>
      <c r="G673">
        <f t="shared" ref="G673:M673" si="2001">G575</f>
        <v>0.12222152900771403</v>
      </c>
      <c r="H673">
        <f t="shared" si="2001"/>
        <v>19</v>
      </c>
      <c r="I673">
        <f t="shared" si="2001"/>
        <v>0</v>
      </c>
      <c r="J673">
        <f t="shared" si="2001"/>
        <v>19</v>
      </c>
      <c r="K673">
        <f t="shared" si="2001"/>
        <v>0</v>
      </c>
      <c r="L673">
        <f t="shared" si="2001"/>
        <v>20</v>
      </c>
      <c r="M673">
        <f t="shared" si="2001"/>
        <v>-13</v>
      </c>
      <c r="N673">
        <f t="shared" si="1911"/>
        <v>2456628</v>
      </c>
      <c r="O673">
        <f t="shared" si="1844"/>
        <v>7.9269203913977097E-4</v>
      </c>
      <c r="P673">
        <f t="shared" si="1912"/>
        <v>2456628.0007926919</v>
      </c>
      <c r="Q673">
        <f t="shared" si="1913"/>
        <v>0.13916497721264751</v>
      </c>
      <c r="R673">
        <f t="shared" si="1914"/>
        <v>239.81421954775078</v>
      </c>
      <c r="S673">
        <f t="shared" si="1915"/>
        <v>304.3209469866124</v>
      </c>
      <c r="T673">
        <f t="shared" si="1916"/>
        <v>4.1855477242087975</v>
      </c>
      <c r="U673">
        <f t="shared" si="1917"/>
        <v>5.3114025077035025</v>
      </c>
      <c r="V673">
        <f t="shared" si="1918"/>
        <v>215.87617264397551</v>
      </c>
      <c r="W673">
        <f t="shared" si="1919"/>
        <v>3.7677499892410853</v>
      </c>
      <c r="X673">
        <f t="shared" si="1920"/>
        <v>250.51219752278757</v>
      </c>
      <c r="Y673">
        <f t="shared" si="1921"/>
        <v>4.3722626631790256</v>
      </c>
      <c r="Z673">
        <f t="shared" si="1922"/>
        <v>327.33297292695806</v>
      </c>
      <c r="AA673">
        <f t="shared" si="1923"/>
        <v>5.713038127916878</v>
      </c>
      <c r="AB673">
        <f t="shared" si="1924"/>
        <v>-19439.019318714269</v>
      </c>
      <c r="AC673">
        <f t="shared" si="1925"/>
        <v>119.83846334327075</v>
      </c>
      <c r="AD673">
        <f t="shared" si="1926"/>
        <v>-1292.3611013809134</v>
      </c>
      <c r="AE673">
        <f t="shared" si="1927"/>
        <v>-381.21602400032424</v>
      </c>
      <c r="AF673">
        <f t="shared" si="1928"/>
        <v>-93.578817378961475</v>
      </c>
      <c r="AG673">
        <f t="shared" si="1929"/>
        <v>2669.9779138009221</v>
      </c>
      <c r="AH673">
        <f t="shared" si="1930"/>
        <v>-18416.358884330275</v>
      </c>
      <c r="AI673">
        <f t="shared" si="1931"/>
        <v>-5.1156552456472983</v>
      </c>
      <c r="AJ673">
        <f t="shared" si="1932"/>
        <v>234.69856430210348</v>
      </c>
      <c r="AK673">
        <f t="shared" si="1933"/>
        <v>4.0962626967753328</v>
      </c>
      <c r="AL673">
        <f t="shared" si="1934"/>
        <v>234</v>
      </c>
      <c r="AM673">
        <f t="shared" si="1935"/>
        <v>41</v>
      </c>
      <c r="AN673">
        <f t="shared" si="1936"/>
        <v>54</v>
      </c>
      <c r="AP673">
        <f t="shared" si="1937"/>
        <v>1.547404641764172</v>
      </c>
      <c r="AQ673">
        <f t="shared" si="1938"/>
        <v>2.7007305859428159E-2</v>
      </c>
      <c r="AR673" t="str">
        <f t="shared" si="1939"/>
        <v>POSITIF</v>
      </c>
      <c r="AS673">
        <f t="shared" si="1940"/>
        <v>1</v>
      </c>
      <c r="AT673">
        <f t="shared" si="1941"/>
        <v>32</v>
      </c>
      <c r="AU673">
        <f t="shared" si="1942"/>
        <v>50</v>
      </c>
      <c r="AV673">
        <f t="shared" si="1943"/>
        <v>0.99434116248402804</v>
      </c>
      <c r="AW673" s="4">
        <f t="shared" si="1944"/>
        <v>4.1430881770167835E-2</v>
      </c>
      <c r="AX673">
        <f t="shared" si="1945"/>
        <v>1.7354527173454207E-2</v>
      </c>
      <c r="AY673">
        <f t="shared" si="1946"/>
        <v>0.27093841552576675</v>
      </c>
      <c r="AZ673" s="4">
        <f t="shared" si="1947"/>
        <v>1.1289100646906948E-2</v>
      </c>
      <c r="BA673">
        <f t="shared" si="1948"/>
        <v>367530.62191952171</v>
      </c>
      <c r="BB673" t="s">
        <v>191</v>
      </c>
      <c r="BC673">
        <f t="shared" si="1949"/>
        <v>1.670275507095707E-2</v>
      </c>
      <c r="BD673">
        <f t="shared" si="1950"/>
        <v>215.88049145094473</v>
      </c>
      <c r="BE673">
        <f t="shared" si="1951"/>
        <v>23.43748138497828</v>
      </c>
      <c r="BF673">
        <f t="shared" si="1952"/>
        <v>-2.1938199378753603E-3</v>
      </c>
      <c r="BG673">
        <f t="shared" si="1953"/>
        <v>23.435287565040404</v>
      </c>
      <c r="BH673" s="19">
        <f t="shared" si="1954"/>
        <v>0.13916497721264751</v>
      </c>
      <c r="BI673">
        <f t="shared" si="1955"/>
        <v>16.700569740605228</v>
      </c>
      <c r="BJ673">
        <f t="shared" si="1956"/>
        <v>0.12156974060522785</v>
      </c>
      <c r="BK673">
        <f t="shared" si="1957"/>
        <v>123.92356863019776</v>
      </c>
      <c r="BL673">
        <f t="shared" si="1958"/>
        <v>2.1628742934181102</v>
      </c>
      <c r="BM673">
        <f t="shared" si="1959"/>
        <v>237.89997747888066</v>
      </c>
      <c r="BN673">
        <f t="shared" si="1960"/>
        <v>15.859998498592043</v>
      </c>
      <c r="BO673">
        <f t="shared" si="1961"/>
        <v>15</v>
      </c>
      <c r="BP673">
        <f t="shared" si="1962"/>
        <v>51</v>
      </c>
      <c r="BQ673">
        <f t="shared" si="1963"/>
        <v>35</v>
      </c>
      <c r="BR673">
        <f t="shared" si="1964"/>
        <v>-17.438863663749206</v>
      </c>
      <c r="BS673" t="str">
        <f t="shared" si="1965"/>
        <v>NEGATIF</v>
      </c>
      <c r="BT673">
        <f t="shared" si="1966"/>
        <v>-0.30436558873882497</v>
      </c>
      <c r="BU673">
        <f t="shared" si="1967"/>
        <v>17</v>
      </c>
      <c r="BV673">
        <f t="shared" si="1968"/>
        <v>-2067</v>
      </c>
      <c r="BW673">
        <f t="shared" si="1969"/>
        <v>40</v>
      </c>
      <c r="BX673" t="str">
        <f t="shared" si="1970"/>
        <v>NEGATIF</v>
      </c>
      <c r="BY673">
        <f t="shared" si="1971"/>
        <v>73.630256624933409</v>
      </c>
      <c r="BZ673">
        <f t="shared" si="1972"/>
        <v>253.63025662493339</v>
      </c>
      <c r="CA673">
        <f t="shared" si="1973"/>
        <v>-34.402337777043748</v>
      </c>
      <c r="CB673" t="str">
        <f t="shared" si="1974"/>
        <v>NEGATIF</v>
      </c>
      <c r="CC673">
        <f t="shared" si="1975"/>
        <v>34</v>
      </c>
      <c r="CD673">
        <f t="shared" si="1976"/>
        <v>24</v>
      </c>
      <c r="CE673">
        <f t="shared" si="1977"/>
        <v>8</v>
      </c>
      <c r="CG673">
        <f t="shared" si="1978"/>
        <v>4.1521378974268259</v>
      </c>
      <c r="CH673">
        <f t="shared" si="1979"/>
        <v>0.40902292916163979</v>
      </c>
      <c r="CI673">
        <f t="shared" si="1980"/>
        <v>0.40906121854275163</v>
      </c>
    </row>
    <row r="674" spans="1:87">
      <c r="A674">
        <f t="shared" ref="A674:E674" si="2002">A576</f>
        <v>7.0027777777777782</v>
      </c>
      <c r="B674">
        <f t="shared" si="2002"/>
        <v>111.315</v>
      </c>
      <c r="C674">
        <f t="shared" si="2002"/>
        <v>7</v>
      </c>
      <c r="D674">
        <f t="shared" si="2002"/>
        <v>2013</v>
      </c>
      <c r="E674">
        <f t="shared" si="2002"/>
        <v>12</v>
      </c>
      <c r="F674">
        <f t="shared" si="1986"/>
        <v>1</v>
      </c>
      <c r="G674">
        <f t="shared" ref="G674:M674" si="2003">G576</f>
        <v>0.12222152900771403</v>
      </c>
      <c r="H674">
        <f t="shared" si="2003"/>
        <v>19</v>
      </c>
      <c r="I674">
        <f t="shared" si="2003"/>
        <v>15</v>
      </c>
      <c r="J674">
        <f t="shared" si="2003"/>
        <v>19.25</v>
      </c>
      <c r="K674">
        <f t="shared" si="2003"/>
        <v>0</v>
      </c>
      <c r="L674">
        <f t="shared" si="2003"/>
        <v>20</v>
      </c>
      <c r="M674">
        <f t="shared" si="2003"/>
        <v>-13</v>
      </c>
      <c r="N674">
        <f t="shared" si="1911"/>
        <v>2456628.010416667</v>
      </c>
      <c r="O674">
        <f t="shared" si="1844"/>
        <v>7.9269203913977097E-4</v>
      </c>
      <c r="P674">
        <f t="shared" si="1912"/>
        <v>2456628.0112093589</v>
      </c>
      <c r="Q674">
        <f t="shared" si="1913"/>
        <v>0.13916526240544633</v>
      </c>
      <c r="R674">
        <f t="shared" si="1914"/>
        <v>239.81421954775078</v>
      </c>
      <c r="S674">
        <f t="shared" si="1915"/>
        <v>304.45704066196049</v>
      </c>
      <c r="T674">
        <f t="shared" si="1916"/>
        <v>4.1855477242087975</v>
      </c>
      <c r="U674">
        <f t="shared" si="1917"/>
        <v>5.3137777904294667</v>
      </c>
      <c r="V674">
        <f t="shared" si="1918"/>
        <v>215.87562104060521</v>
      </c>
      <c r="W674">
        <f t="shared" si="1919"/>
        <v>3.7677403619461085</v>
      </c>
      <c r="X674">
        <f t="shared" si="1920"/>
        <v>250.5224646828583</v>
      </c>
      <c r="Y674">
        <f t="shared" si="1921"/>
        <v>4.3724418589270888</v>
      </c>
      <c r="Z674">
        <f t="shared" si="1922"/>
        <v>327.34323959678295</v>
      </c>
      <c r="AA674">
        <f t="shared" si="1923"/>
        <v>5.7132173151085377</v>
      </c>
      <c r="AB674">
        <f t="shared" si="1924"/>
        <v>-19408.645957859506</v>
      </c>
      <c r="AC674">
        <f t="shared" si="1925"/>
        <v>120.19712953140139</v>
      </c>
      <c r="AD674">
        <f t="shared" si="1926"/>
        <v>-1251.2973931292208</v>
      </c>
      <c r="AE674">
        <f t="shared" si="1927"/>
        <v>-386.82753405972551</v>
      </c>
      <c r="AF674">
        <f t="shared" si="1928"/>
        <v>-93.587620443425521</v>
      </c>
      <c r="AG674">
        <f t="shared" si="1929"/>
        <v>2659.6647907501315</v>
      </c>
      <c r="AH674">
        <f t="shared" si="1930"/>
        <v>-18360.496585210345</v>
      </c>
      <c r="AI674">
        <f t="shared" si="1931"/>
        <v>-5.1001379403362073</v>
      </c>
      <c r="AJ674">
        <f t="shared" si="1932"/>
        <v>234.71408160741458</v>
      </c>
      <c r="AK674">
        <f t="shared" si="1933"/>
        <v>4.0965335248440491</v>
      </c>
      <c r="AL674">
        <f t="shared" si="1934"/>
        <v>234</v>
      </c>
      <c r="AM674">
        <f t="shared" si="1935"/>
        <v>42</v>
      </c>
      <c r="AN674">
        <f t="shared" si="1936"/>
        <v>50</v>
      </c>
      <c r="AP674">
        <f t="shared" si="1937"/>
        <v>1.5467837291509614</v>
      </c>
      <c r="AQ674">
        <f t="shared" si="1938"/>
        <v>2.6996468889960473E-2</v>
      </c>
      <c r="AR674" t="str">
        <f t="shared" si="1939"/>
        <v>POSITIF</v>
      </c>
      <c r="AS674">
        <f t="shared" si="1940"/>
        <v>1</v>
      </c>
      <c r="AT674">
        <f t="shared" si="1941"/>
        <v>32</v>
      </c>
      <c r="AU674">
        <f t="shared" si="1942"/>
        <v>48</v>
      </c>
      <c r="AV674">
        <f t="shared" si="1943"/>
        <v>0.99447041579990292</v>
      </c>
      <c r="AW674" s="4">
        <f t="shared" si="1944"/>
        <v>4.1436267324995953E-2</v>
      </c>
      <c r="AX674">
        <f t="shared" si="1945"/>
        <v>1.7356783069385345E-2</v>
      </c>
      <c r="AY674">
        <f t="shared" si="1946"/>
        <v>0.2709736312389302</v>
      </c>
      <c r="AZ674" s="4">
        <f t="shared" si="1947"/>
        <v>1.1290567968288758E-2</v>
      </c>
      <c r="BA674">
        <f t="shared" si="1948"/>
        <v>367482.85802300548</v>
      </c>
      <c r="BB674" t="s">
        <v>191</v>
      </c>
      <c r="BC674">
        <f t="shared" si="1949"/>
        <v>1.6702755058978971E-2</v>
      </c>
      <c r="BD674">
        <f t="shared" si="1950"/>
        <v>215.87993984921147</v>
      </c>
      <c r="BE674">
        <f t="shared" si="1951"/>
        <v>23.437481381269585</v>
      </c>
      <c r="BF674">
        <f t="shared" si="1952"/>
        <v>-2.193870040361937E-3</v>
      </c>
      <c r="BG674">
        <f t="shared" si="1953"/>
        <v>23.435287511229223</v>
      </c>
      <c r="BH674" s="19">
        <f t="shared" si="1954"/>
        <v>0.13916526240544633</v>
      </c>
      <c r="BI674">
        <f t="shared" si="1955"/>
        <v>16.951254229387267</v>
      </c>
      <c r="BJ674">
        <f t="shared" si="1956"/>
        <v>0.37225422938726638</v>
      </c>
      <c r="BK674">
        <f t="shared" si="1957"/>
        <v>127.66995033251587</v>
      </c>
      <c r="BL674">
        <f t="shared" si="1958"/>
        <v>2.2282609891600313</v>
      </c>
      <c r="BM674">
        <f t="shared" si="1959"/>
        <v>237.91386310829313</v>
      </c>
      <c r="BN674">
        <f t="shared" si="1960"/>
        <v>15.860924207219542</v>
      </c>
      <c r="BO674">
        <f t="shared" si="1961"/>
        <v>15</v>
      </c>
      <c r="BP674">
        <f t="shared" si="1962"/>
        <v>51</v>
      </c>
      <c r="BQ674">
        <f t="shared" si="1963"/>
        <v>39</v>
      </c>
      <c r="BR674">
        <f t="shared" si="1964"/>
        <v>-17.443202373569925</v>
      </c>
      <c r="BS674" t="str">
        <f t="shared" si="1965"/>
        <v>NEGATIF</v>
      </c>
      <c r="BT674">
        <f t="shared" si="1966"/>
        <v>-0.30444131351048509</v>
      </c>
      <c r="BU674">
        <f t="shared" si="1967"/>
        <v>17</v>
      </c>
      <c r="BV674">
        <f t="shared" si="1968"/>
        <v>-2067</v>
      </c>
      <c r="BW674">
        <f t="shared" si="1969"/>
        <v>24</v>
      </c>
      <c r="BX674" t="str">
        <f t="shared" si="1970"/>
        <v>NEGATIF</v>
      </c>
      <c r="BY674">
        <f t="shared" si="1971"/>
        <v>73.307603915587634</v>
      </c>
      <c r="BZ674">
        <f t="shared" si="1972"/>
        <v>253.30760391558763</v>
      </c>
      <c r="CA674">
        <f t="shared" si="1973"/>
        <v>-37.966936369326852</v>
      </c>
      <c r="CB674" t="str">
        <f t="shared" si="1974"/>
        <v>NEGATIF</v>
      </c>
      <c r="CC674">
        <f t="shared" si="1975"/>
        <v>37</v>
      </c>
      <c r="CD674">
        <f t="shared" si="1976"/>
        <v>58</v>
      </c>
      <c r="CE674">
        <f t="shared" si="1977"/>
        <v>0</v>
      </c>
      <c r="CG674">
        <f t="shared" si="1978"/>
        <v>4.1523802473787859</v>
      </c>
      <c r="CH674">
        <f t="shared" si="1979"/>
        <v>0.4090229282224575</v>
      </c>
      <c r="CI674">
        <f t="shared" si="1980"/>
        <v>0.40906121847802268</v>
      </c>
    </row>
    <row r="675" spans="1:87">
      <c r="A675">
        <f t="shared" ref="A675:E675" si="2004">A577</f>
        <v>7.0027777777777782</v>
      </c>
      <c r="B675">
        <f t="shared" si="2004"/>
        <v>111.315</v>
      </c>
      <c r="C675">
        <f t="shared" si="2004"/>
        <v>7</v>
      </c>
      <c r="D675">
        <f t="shared" si="2004"/>
        <v>2013</v>
      </c>
      <c r="E675">
        <f t="shared" si="2004"/>
        <v>12</v>
      </c>
      <c r="F675">
        <f t="shared" si="1986"/>
        <v>1</v>
      </c>
      <c r="G675">
        <f t="shared" ref="G675:M675" si="2005">G577</f>
        <v>0.12222152900771403</v>
      </c>
      <c r="H675">
        <f t="shared" si="2005"/>
        <v>19</v>
      </c>
      <c r="I675">
        <f t="shared" si="2005"/>
        <v>30</v>
      </c>
      <c r="J675">
        <f t="shared" si="2005"/>
        <v>19.5</v>
      </c>
      <c r="K675">
        <f t="shared" si="2005"/>
        <v>0</v>
      </c>
      <c r="L675">
        <f t="shared" si="2005"/>
        <v>20</v>
      </c>
      <c r="M675">
        <f t="shared" si="2005"/>
        <v>-13</v>
      </c>
      <c r="N675">
        <f t="shared" si="1911"/>
        <v>2456628.0208333335</v>
      </c>
      <c r="O675">
        <f t="shared" si="1844"/>
        <v>7.9269203913977097E-4</v>
      </c>
      <c r="P675">
        <f t="shared" si="1912"/>
        <v>2456628.0216260254</v>
      </c>
      <c r="Q675">
        <f t="shared" si="1913"/>
        <v>0.13916554759823241</v>
      </c>
      <c r="R675">
        <f t="shared" si="1914"/>
        <v>239.81421954775078</v>
      </c>
      <c r="S675">
        <f t="shared" si="1915"/>
        <v>304.59313433121133</v>
      </c>
      <c r="T675">
        <f t="shared" si="1916"/>
        <v>4.1855477242087975</v>
      </c>
      <c r="U675">
        <f t="shared" si="1917"/>
        <v>5.3161530730490139</v>
      </c>
      <c r="V675">
        <f t="shared" si="1918"/>
        <v>215.87506943725958</v>
      </c>
      <c r="W675">
        <f t="shared" si="1919"/>
        <v>3.7677307346515621</v>
      </c>
      <c r="X675">
        <f t="shared" si="1920"/>
        <v>250.53273184246973</v>
      </c>
      <c r="Y675">
        <f t="shared" si="1921"/>
        <v>4.3726210546671362</v>
      </c>
      <c r="Z675">
        <f t="shared" si="1922"/>
        <v>327.35350626614854</v>
      </c>
      <c r="AA675">
        <f t="shared" si="1923"/>
        <v>5.7133965022921807</v>
      </c>
      <c r="AB675">
        <f t="shared" si="1924"/>
        <v>-19378.167275142154</v>
      </c>
      <c r="AC675">
        <f t="shared" si="1925"/>
        <v>120.54312528620645</v>
      </c>
      <c r="AD675">
        <f t="shared" si="1926"/>
        <v>-1209.7060853528042</v>
      </c>
      <c r="AE675">
        <f t="shared" si="1927"/>
        <v>-392.39827086256383</v>
      </c>
      <c r="AF675">
        <f t="shared" si="1928"/>
        <v>-93.601956795209617</v>
      </c>
      <c r="AG675">
        <f t="shared" si="1929"/>
        <v>2649.331146805021</v>
      </c>
      <c r="AH675">
        <f t="shared" si="1930"/>
        <v>-18303.999316061505</v>
      </c>
      <c r="AI675">
        <f t="shared" si="1931"/>
        <v>-5.0844442544615296</v>
      </c>
      <c r="AJ675">
        <f t="shared" si="1932"/>
        <v>234.72977529328926</v>
      </c>
      <c r="AK675">
        <f t="shared" si="1933"/>
        <v>4.0968074313343363</v>
      </c>
      <c r="AL675">
        <f t="shared" si="1934"/>
        <v>234</v>
      </c>
      <c r="AM675">
        <f t="shared" si="1935"/>
        <v>43</v>
      </c>
      <c r="AN675">
        <f t="shared" si="1936"/>
        <v>47</v>
      </c>
      <c r="AP675">
        <f t="shared" si="1937"/>
        <v>1.5630315302205635</v>
      </c>
      <c r="AQ675">
        <f t="shared" si="1938"/>
        <v>2.7280046514834084E-2</v>
      </c>
      <c r="AR675" t="str">
        <f t="shared" si="1939"/>
        <v>POSITIF</v>
      </c>
      <c r="AS675">
        <f t="shared" si="1940"/>
        <v>1</v>
      </c>
      <c r="AT675">
        <f t="shared" si="1941"/>
        <v>33</v>
      </c>
      <c r="AU675">
        <f t="shared" si="1942"/>
        <v>46</v>
      </c>
      <c r="AV675">
        <f t="shared" si="1943"/>
        <v>0.9945994657288989</v>
      </c>
      <c r="AW675" s="4">
        <f t="shared" si="1944"/>
        <v>4.1441644405370785E-2</v>
      </c>
      <c r="AX675">
        <f t="shared" si="1945"/>
        <v>1.7359035415545791E-2</v>
      </c>
      <c r="AY675">
        <f t="shared" si="1946"/>
        <v>0.27100879153704627</v>
      </c>
      <c r="AZ675" s="4">
        <f t="shared" si="1947"/>
        <v>1.1292032980710262E-2</v>
      </c>
      <c r="BA675">
        <f t="shared" si="1948"/>
        <v>367435.18167115166</v>
      </c>
      <c r="BB675" t="s">
        <v>191</v>
      </c>
      <c r="BC675">
        <f t="shared" si="1949"/>
        <v>1.6702755047000875E-2</v>
      </c>
      <c r="BD675">
        <f t="shared" si="1950"/>
        <v>215.87938824750282</v>
      </c>
      <c r="BE675">
        <f t="shared" si="1951"/>
        <v>23.437481377560889</v>
      </c>
      <c r="BF675">
        <f t="shared" si="1952"/>
        <v>-2.1939201268394676E-3</v>
      </c>
      <c r="BG675">
        <f t="shared" si="1953"/>
        <v>23.43528745743405</v>
      </c>
      <c r="BH675" s="19">
        <f t="shared" si="1954"/>
        <v>0.13916554759823241</v>
      </c>
      <c r="BI675">
        <f t="shared" si="1955"/>
        <v>17.201938706977913</v>
      </c>
      <c r="BJ675">
        <f t="shared" si="1956"/>
        <v>0.6229387069779122</v>
      </c>
      <c r="BK675">
        <f t="shared" si="1957"/>
        <v>131.41617378179708</v>
      </c>
      <c r="BL675">
        <f t="shared" si="1958"/>
        <v>2.2936449228654072</v>
      </c>
      <c r="BM675">
        <f t="shared" si="1959"/>
        <v>237.92790682287159</v>
      </c>
      <c r="BN675">
        <f t="shared" si="1960"/>
        <v>15.861860454858107</v>
      </c>
      <c r="BO675">
        <f t="shared" si="1961"/>
        <v>15</v>
      </c>
      <c r="BP675">
        <f t="shared" si="1962"/>
        <v>51</v>
      </c>
      <c r="BQ675">
        <f t="shared" si="1963"/>
        <v>42</v>
      </c>
      <c r="BR675">
        <f t="shared" si="1964"/>
        <v>-17.431209508642553</v>
      </c>
      <c r="BS675" t="str">
        <f t="shared" si="1965"/>
        <v>NEGATIF</v>
      </c>
      <c r="BT675">
        <f t="shared" si="1966"/>
        <v>-0.3042319985307555</v>
      </c>
      <c r="BU675">
        <f t="shared" si="1967"/>
        <v>17</v>
      </c>
      <c r="BV675">
        <f t="shared" si="1968"/>
        <v>-2066</v>
      </c>
      <c r="BW675">
        <f t="shared" si="1969"/>
        <v>7</v>
      </c>
      <c r="BX675" t="str">
        <f t="shared" si="1970"/>
        <v>NEGATIF</v>
      </c>
      <c r="BY675">
        <f t="shared" si="1971"/>
        <v>72.880531295268057</v>
      </c>
      <c r="BZ675">
        <f t="shared" si="1972"/>
        <v>252.88053129526804</v>
      </c>
      <c r="CA675">
        <f t="shared" si="1973"/>
        <v>-41.525866984988404</v>
      </c>
      <c r="CB675" t="str">
        <f t="shared" si="1974"/>
        <v>NEGATIF</v>
      </c>
      <c r="CC675">
        <f t="shared" si="1975"/>
        <v>41</v>
      </c>
      <c r="CD675">
        <f t="shared" si="1976"/>
        <v>31</v>
      </c>
      <c r="CE675">
        <f t="shared" si="1977"/>
        <v>33</v>
      </c>
      <c r="CG675">
        <f t="shared" si="1978"/>
        <v>4.1526253564373903</v>
      </c>
      <c r="CH675">
        <f t="shared" si="1979"/>
        <v>0.40902292728355466</v>
      </c>
      <c r="CI675">
        <f t="shared" si="1980"/>
        <v>0.40906121841329374</v>
      </c>
    </row>
    <row r="676" spans="1:87">
      <c r="A676">
        <f t="shared" ref="A676:E676" si="2006">A578</f>
        <v>7.0027777777777782</v>
      </c>
      <c r="B676">
        <f t="shared" si="2006"/>
        <v>111.315</v>
      </c>
      <c r="C676">
        <f t="shared" si="2006"/>
        <v>7</v>
      </c>
      <c r="D676">
        <f t="shared" si="2006"/>
        <v>2013</v>
      </c>
      <c r="E676">
        <f t="shared" si="2006"/>
        <v>12</v>
      </c>
      <c r="F676">
        <f t="shared" si="1986"/>
        <v>1</v>
      </c>
      <c r="G676">
        <f t="shared" ref="G676:M676" si="2007">G578</f>
        <v>0.12222152900771403</v>
      </c>
      <c r="H676">
        <f t="shared" si="2007"/>
        <v>19</v>
      </c>
      <c r="I676">
        <f t="shared" si="2007"/>
        <v>45</v>
      </c>
      <c r="J676">
        <f t="shared" si="2007"/>
        <v>19.75</v>
      </c>
      <c r="K676">
        <f t="shared" si="2007"/>
        <v>0</v>
      </c>
      <c r="L676">
        <f t="shared" si="2007"/>
        <v>20</v>
      </c>
      <c r="M676">
        <f t="shared" si="2007"/>
        <v>-13</v>
      </c>
      <c r="N676">
        <f t="shared" si="1911"/>
        <v>2456628.03125</v>
      </c>
      <c r="O676">
        <f t="shared" si="1844"/>
        <v>7.9269203913977097E-4</v>
      </c>
      <c r="P676">
        <f t="shared" si="1912"/>
        <v>2456628.0320426919</v>
      </c>
      <c r="Q676">
        <f t="shared" si="1913"/>
        <v>0.13916583279101846</v>
      </c>
      <c r="R676">
        <f t="shared" si="1914"/>
        <v>239.81421954775078</v>
      </c>
      <c r="S676">
        <f t="shared" si="1915"/>
        <v>304.72922800046217</v>
      </c>
      <c r="T676">
        <f t="shared" si="1916"/>
        <v>4.1855477242087975</v>
      </c>
      <c r="U676">
        <f t="shared" si="1917"/>
        <v>5.3185283556685619</v>
      </c>
      <c r="V676">
        <f t="shared" si="1918"/>
        <v>215.87451783391396</v>
      </c>
      <c r="W676">
        <f t="shared" si="1919"/>
        <v>3.767721107357016</v>
      </c>
      <c r="X676">
        <f t="shared" si="1920"/>
        <v>250.54299900208116</v>
      </c>
      <c r="Y676">
        <f t="shared" si="1921"/>
        <v>4.3728002504071837</v>
      </c>
      <c r="Z676">
        <f t="shared" si="1922"/>
        <v>327.36377293551323</v>
      </c>
      <c r="AA676">
        <f t="shared" si="1923"/>
        <v>5.7135756894758085</v>
      </c>
      <c r="AB676">
        <f t="shared" si="1924"/>
        <v>-19347.583441163442</v>
      </c>
      <c r="AC676">
        <f t="shared" si="1925"/>
        <v>120.87641415134138</v>
      </c>
      <c r="AD676">
        <f t="shared" si="1926"/>
        <v>-1167.6047129292583</v>
      </c>
      <c r="AE676">
        <f t="shared" si="1927"/>
        <v>-397.92764748472467</v>
      </c>
      <c r="AF676">
        <f t="shared" si="1928"/>
        <v>-93.621826199260795</v>
      </c>
      <c r="AG676">
        <f t="shared" si="1929"/>
        <v>2638.9770594262659</v>
      </c>
      <c r="AH676">
        <f t="shared" si="1930"/>
        <v>-18246.884154199081</v>
      </c>
      <c r="AI676">
        <f t="shared" si="1931"/>
        <v>-5.0685789317219667</v>
      </c>
      <c r="AJ676">
        <f t="shared" si="1932"/>
        <v>234.74564061602882</v>
      </c>
      <c r="AK676">
        <f t="shared" si="1933"/>
        <v>4.0970843334530329</v>
      </c>
      <c r="AL676">
        <f t="shared" si="1934"/>
        <v>234</v>
      </c>
      <c r="AM676">
        <f t="shared" si="1935"/>
        <v>44</v>
      </c>
      <c r="AN676">
        <f t="shared" si="1936"/>
        <v>44</v>
      </c>
      <c r="AP676">
        <f t="shared" si="1937"/>
        <v>1.554506393632153</v>
      </c>
      <c r="AQ676">
        <f t="shared" si="1938"/>
        <v>2.7131254812184084E-2</v>
      </c>
      <c r="AR676" t="str">
        <f t="shared" si="1939"/>
        <v>POSITIF</v>
      </c>
      <c r="AS676">
        <f t="shared" si="1940"/>
        <v>1</v>
      </c>
      <c r="AT676">
        <f t="shared" si="1941"/>
        <v>33</v>
      </c>
      <c r="AU676">
        <f t="shared" si="1942"/>
        <v>16</v>
      </c>
      <c r="AV676">
        <f t="shared" si="1943"/>
        <v>0.99472831131062267</v>
      </c>
      <c r="AW676" s="4">
        <f t="shared" si="1944"/>
        <v>4.1447012971275947E-2</v>
      </c>
      <c r="AX676">
        <f t="shared" si="1945"/>
        <v>1.7361284195173517E-2</v>
      </c>
      <c r="AY676">
        <f t="shared" si="1946"/>
        <v>0.27104389615845709</v>
      </c>
      <c r="AZ676" s="4">
        <f t="shared" si="1947"/>
        <v>1.1293495673269045E-2</v>
      </c>
      <c r="BA676">
        <f t="shared" si="1948"/>
        <v>367387.59315531119</v>
      </c>
      <c r="BB676" t="s">
        <v>191</v>
      </c>
      <c r="BC676">
        <f t="shared" si="1949"/>
        <v>1.6702755035022776E-2</v>
      </c>
      <c r="BD676">
        <f t="shared" si="1950"/>
        <v>215.87883664579422</v>
      </c>
      <c r="BE676">
        <f t="shared" si="1951"/>
        <v>23.437481373852194</v>
      </c>
      <c r="BF676">
        <f t="shared" si="1952"/>
        <v>-2.1939701973056097E-3</v>
      </c>
      <c r="BG676">
        <f t="shared" si="1953"/>
        <v>23.43528740365489</v>
      </c>
      <c r="BH676" s="19">
        <f t="shared" si="1954"/>
        <v>0.13916583279101846</v>
      </c>
      <c r="BI676">
        <f t="shared" si="1955"/>
        <v>17.452623184553037</v>
      </c>
      <c r="BJ676">
        <f t="shared" si="1956"/>
        <v>0.87362318455303622</v>
      </c>
      <c r="BK676">
        <f t="shared" si="1957"/>
        <v>135.16224338224686</v>
      </c>
      <c r="BL676">
        <f t="shared" si="1958"/>
        <v>2.3590261714021241</v>
      </c>
      <c r="BM676">
        <f t="shared" si="1959"/>
        <v>237.9421043860487</v>
      </c>
      <c r="BN676">
        <f t="shared" si="1960"/>
        <v>15.862806959069912</v>
      </c>
      <c r="BO676">
        <f t="shared" si="1961"/>
        <v>15</v>
      </c>
      <c r="BP676">
        <f t="shared" si="1962"/>
        <v>51</v>
      </c>
      <c r="BQ676">
        <f t="shared" si="1963"/>
        <v>46</v>
      </c>
      <c r="BR676">
        <f t="shared" si="1964"/>
        <v>-17.443300883743298</v>
      </c>
      <c r="BS676" t="str">
        <f t="shared" si="1965"/>
        <v>NEGATIF</v>
      </c>
      <c r="BT676">
        <f t="shared" si="1966"/>
        <v>-0.30444303283735719</v>
      </c>
      <c r="BU676">
        <f t="shared" si="1967"/>
        <v>17</v>
      </c>
      <c r="BV676">
        <f t="shared" si="1968"/>
        <v>-2067</v>
      </c>
      <c r="BW676">
        <f t="shared" si="1969"/>
        <v>24</v>
      </c>
      <c r="BX676" t="str">
        <f t="shared" si="1970"/>
        <v>NEGATIF</v>
      </c>
      <c r="BY676">
        <f t="shared" si="1971"/>
        <v>72.271379441007682</v>
      </c>
      <c r="BZ676">
        <f t="shared" si="1972"/>
        <v>252.2713794410077</v>
      </c>
      <c r="CA676">
        <f t="shared" si="1973"/>
        <v>-45.072180668043707</v>
      </c>
      <c r="CB676" t="str">
        <f t="shared" si="1974"/>
        <v>NEGATIF</v>
      </c>
      <c r="CC676">
        <f t="shared" si="1975"/>
        <v>45</v>
      </c>
      <c r="CD676">
        <f t="shared" si="1976"/>
        <v>4</v>
      </c>
      <c r="CE676">
        <f t="shared" si="1977"/>
        <v>19</v>
      </c>
      <c r="CG676">
        <f t="shared" si="1978"/>
        <v>4.1528731506605903</v>
      </c>
      <c r="CH676">
        <f t="shared" si="1979"/>
        <v>0.4090229263449312</v>
      </c>
      <c r="CI676">
        <f t="shared" si="1980"/>
        <v>0.40906121834856479</v>
      </c>
    </row>
    <row r="677" spans="1:87">
      <c r="A677">
        <f t="shared" ref="A677:E677" si="2008">A579</f>
        <v>7.0027777777777782</v>
      </c>
      <c r="B677">
        <f t="shared" si="2008"/>
        <v>111.315</v>
      </c>
      <c r="C677">
        <f t="shared" si="2008"/>
        <v>7</v>
      </c>
      <c r="D677">
        <f t="shared" si="2008"/>
        <v>2013</v>
      </c>
      <c r="E677">
        <f t="shared" si="2008"/>
        <v>12</v>
      </c>
      <c r="F677">
        <f t="shared" si="1986"/>
        <v>1</v>
      </c>
      <c r="G677">
        <f t="shared" ref="G677:M677" si="2009">G579</f>
        <v>0.12222152900771403</v>
      </c>
      <c r="H677">
        <f t="shared" si="2009"/>
        <v>20</v>
      </c>
      <c r="I677">
        <f t="shared" si="2009"/>
        <v>0</v>
      </c>
      <c r="J677">
        <f t="shared" si="2009"/>
        <v>20</v>
      </c>
      <c r="K677">
        <f t="shared" si="2009"/>
        <v>0</v>
      </c>
      <c r="L677">
        <f t="shared" si="2009"/>
        <v>20</v>
      </c>
      <c r="M677">
        <f t="shared" si="2009"/>
        <v>-13</v>
      </c>
      <c r="N677">
        <f t="shared" si="1911"/>
        <v>2456628.041666667</v>
      </c>
      <c r="O677">
        <f t="shared" si="1844"/>
        <v>7.9269203913977097E-4</v>
      </c>
      <c r="P677">
        <f t="shared" si="1912"/>
        <v>2456628.0424593589</v>
      </c>
      <c r="Q677">
        <f t="shared" si="1913"/>
        <v>0.13916611798381731</v>
      </c>
      <c r="R677">
        <f t="shared" si="1914"/>
        <v>239.81421954775078</v>
      </c>
      <c r="S677">
        <f t="shared" si="1915"/>
        <v>304.86532167582482</v>
      </c>
      <c r="T677">
        <f t="shared" si="1916"/>
        <v>4.1855477242087975</v>
      </c>
      <c r="U677">
        <f t="shared" si="1917"/>
        <v>5.3209036383947801</v>
      </c>
      <c r="V677">
        <f t="shared" si="1918"/>
        <v>215.8739662305436</v>
      </c>
      <c r="W677">
        <f t="shared" si="1919"/>
        <v>3.7677114800620384</v>
      </c>
      <c r="X677">
        <f t="shared" si="1920"/>
        <v>250.5532661621528</v>
      </c>
      <c r="Y677">
        <f t="shared" si="1921"/>
        <v>4.3729794461552629</v>
      </c>
      <c r="Z677">
        <f t="shared" si="1922"/>
        <v>327.37403960533902</v>
      </c>
      <c r="AA677">
        <f t="shared" si="1923"/>
        <v>5.7137548766674833</v>
      </c>
      <c r="AB677">
        <f t="shared" si="1924"/>
        <v>-19316.894627095753</v>
      </c>
      <c r="AC677">
        <f t="shared" si="1925"/>
        <v>121.19696100769536</v>
      </c>
      <c r="AD677">
        <f t="shared" si="1926"/>
        <v>-1125.0110257065553</v>
      </c>
      <c r="AE677">
        <f t="shared" si="1927"/>
        <v>-403.41508135615561</v>
      </c>
      <c r="AF677">
        <f t="shared" si="1928"/>
        <v>-93.647228277097526</v>
      </c>
      <c r="AG677">
        <f t="shared" si="1929"/>
        <v>2628.6026062267601</v>
      </c>
      <c r="AH677">
        <f t="shared" si="1930"/>
        <v>-18189.168395201112</v>
      </c>
      <c r="AI677">
        <f t="shared" si="1931"/>
        <v>-5.0525467764447534</v>
      </c>
      <c r="AJ677">
        <f t="shared" si="1932"/>
        <v>234.76167277130602</v>
      </c>
      <c r="AK677">
        <f t="shared" si="1933"/>
        <v>4.0973641473488112</v>
      </c>
      <c r="AL677">
        <f t="shared" si="1934"/>
        <v>234</v>
      </c>
      <c r="AM677">
        <f t="shared" si="1935"/>
        <v>45</v>
      </c>
      <c r="AN677">
        <f t="shared" si="1936"/>
        <v>42</v>
      </c>
      <c r="AP677">
        <f t="shared" si="1937"/>
        <v>1.5529751628269552</v>
      </c>
      <c r="AQ677">
        <f t="shared" si="1938"/>
        <v>2.7104529793025418E-2</v>
      </c>
      <c r="AR677" t="str">
        <f t="shared" si="1939"/>
        <v>POSITIF</v>
      </c>
      <c r="AS677">
        <f t="shared" si="1940"/>
        <v>1</v>
      </c>
      <c r="AT677">
        <f t="shared" si="1941"/>
        <v>33</v>
      </c>
      <c r="AU677">
        <f t="shared" si="1942"/>
        <v>10</v>
      </c>
      <c r="AV677">
        <f t="shared" si="1943"/>
        <v>0.99485695158553422</v>
      </c>
      <c r="AW677" s="4">
        <f t="shared" si="1944"/>
        <v>4.1452372982730593E-2</v>
      </c>
      <c r="AX677">
        <f t="shared" si="1945"/>
        <v>1.7363529391521394E-2</v>
      </c>
      <c r="AY677">
        <f t="shared" si="1946"/>
        <v>0.27107894484173695</v>
      </c>
      <c r="AZ677" s="4">
        <f t="shared" si="1947"/>
        <v>1.1294956035072372E-2</v>
      </c>
      <c r="BA677">
        <f t="shared" si="1948"/>
        <v>367340.09276629338</v>
      </c>
      <c r="BB677" t="s">
        <v>191</v>
      </c>
      <c r="BC677">
        <f t="shared" si="1949"/>
        <v>1.670275502304468E-2</v>
      </c>
      <c r="BD677">
        <f t="shared" si="1950"/>
        <v>215.87828504406085</v>
      </c>
      <c r="BE677">
        <f t="shared" si="1951"/>
        <v>23.437481370143498</v>
      </c>
      <c r="BF677">
        <f t="shared" si="1952"/>
        <v>-2.1940202517580273E-3</v>
      </c>
      <c r="BG677">
        <f t="shared" si="1953"/>
        <v>23.435287349891741</v>
      </c>
      <c r="BH677" s="19">
        <f t="shared" si="1954"/>
        <v>0.13916611798381731</v>
      </c>
      <c r="BI677">
        <f t="shared" si="1955"/>
        <v>17.703307673335075</v>
      </c>
      <c r="BJ677">
        <f t="shared" si="1956"/>
        <v>1.1243076733350748</v>
      </c>
      <c r="BK677">
        <f t="shared" si="1957"/>
        <v>138.90816359324268</v>
      </c>
      <c r="BL677">
        <f t="shared" si="1958"/>
        <v>2.424404812601002</v>
      </c>
      <c r="BM677">
        <f t="shared" si="1959"/>
        <v>237.95645150678345</v>
      </c>
      <c r="BN677">
        <f t="shared" si="1960"/>
        <v>15.863763433785563</v>
      </c>
      <c r="BO677">
        <f t="shared" si="1961"/>
        <v>15</v>
      </c>
      <c r="BP677">
        <f t="shared" si="1962"/>
        <v>51</v>
      </c>
      <c r="BQ677">
        <f t="shared" si="1963"/>
        <v>49</v>
      </c>
      <c r="BR677">
        <f t="shared" si="1964"/>
        <v>-17.448642763489801</v>
      </c>
      <c r="BS677" t="str">
        <f t="shared" si="1965"/>
        <v>NEGATIF</v>
      </c>
      <c r="BT677">
        <f t="shared" si="1966"/>
        <v>-0.30453626622717928</v>
      </c>
      <c r="BU677">
        <f t="shared" si="1967"/>
        <v>17</v>
      </c>
      <c r="BV677">
        <f t="shared" si="1968"/>
        <v>-2067</v>
      </c>
      <c r="BW677">
        <f t="shared" si="1969"/>
        <v>4</v>
      </c>
      <c r="BX677" t="str">
        <f t="shared" si="1970"/>
        <v>NEGATIF</v>
      </c>
      <c r="BY677">
        <f t="shared" si="1971"/>
        <v>71.486972156104159</v>
      </c>
      <c r="BZ677">
        <f t="shared" si="1972"/>
        <v>251.48697215610417</v>
      </c>
      <c r="CA677">
        <f t="shared" si="1973"/>
        <v>-48.605279163637825</v>
      </c>
      <c r="CB677" t="str">
        <f t="shared" si="1974"/>
        <v>NEGATIF</v>
      </c>
      <c r="CC677">
        <f t="shared" si="1975"/>
        <v>48</v>
      </c>
      <c r="CD677">
        <f t="shared" si="1976"/>
        <v>36</v>
      </c>
      <c r="CE677">
        <f t="shared" si="1977"/>
        <v>19</v>
      </c>
      <c r="CG677">
        <f t="shared" si="1978"/>
        <v>4.1531235551555934</v>
      </c>
      <c r="CH677">
        <f t="shared" si="1979"/>
        <v>0.40902292540658725</v>
      </c>
      <c r="CI677">
        <f t="shared" si="1980"/>
        <v>0.40906121828383585</v>
      </c>
    </row>
    <row r="678" spans="1:87">
      <c r="A678">
        <f t="shared" ref="A678:E678" si="2010">A580</f>
        <v>7.0027777777777782</v>
      </c>
      <c r="B678">
        <f t="shared" si="2010"/>
        <v>111.315</v>
      </c>
      <c r="C678">
        <f t="shared" si="2010"/>
        <v>7</v>
      </c>
      <c r="D678">
        <f t="shared" si="2010"/>
        <v>2013</v>
      </c>
      <c r="E678">
        <f t="shared" si="2010"/>
        <v>12</v>
      </c>
      <c r="F678">
        <f t="shared" si="1986"/>
        <v>1</v>
      </c>
      <c r="G678">
        <f t="shared" ref="G678:M678" si="2011">G580</f>
        <v>0.12222152900771403</v>
      </c>
      <c r="H678">
        <f t="shared" si="2011"/>
        <v>20</v>
      </c>
      <c r="I678">
        <f t="shared" si="2011"/>
        <v>15</v>
      </c>
      <c r="J678">
        <f t="shared" si="2011"/>
        <v>20.25</v>
      </c>
      <c r="K678">
        <f t="shared" si="2011"/>
        <v>0</v>
      </c>
      <c r="L678">
        <f t="shared" si="2011"/>
        <v>20</v>
      </c>
      <c r="M678">
        <f t="shared" si="2011"/>
        <v>-13</v>
      </c>
      <c r="N678">
        <f t="shared" si="1911"/>
        <v>2456628.0520833335</v>
      </c>
      <c r="O678">
        <f t="shared" si="1844"/>
        <v>7.9269203913977097E-4</v>
      </c>
      <c r="P678">
        <f t="shared" si="1912"/>
        <v>2456628.0528760254</v>
      </c>
      <c r="Q678">
        <f t="shared" si="1913"/>
        <v>0.13916640317660336</v>
      </c>
      <c r="R678">
        <f t="shared" si="1914"/>
        <v>239.81421954775078</v>
      </c>
      <c r="S678">
        <f t="shared" si="1915"/>
        <v>305.0014153450611</v>
      </c>
      <c r="T678">
        <f t="shared" si="1916"/>
        <v>4.1855477242087975</v>
      </c>
      <c r="U678">
        <f t="shared" si="1917"/>
        <v>5.3232789210140732</v>
      </c>
      <c r="V678">
        <f t="shared" si="1918"/>
        <v>215.87341462719803</v>
      </c>
      <c r="W678">
        <f t="shared" si="1919"/>
        <v>3.7677018527674928</v>
      </c>
      <c r="X678">
        <f t="shared" si="1920"/>
        <v>250.56353332176423</v>
      </c>
      <c r="Y678">
        <f t="shared" si="1921"/>
        <v>4.3731586418953103</v>
      </c>
      <c r="Z678">
        <f t="shared" si="1922"/>
        <v>327.3843062747037</v>
      </c>
      <c r="AA678">
        <f t="shared" si="1923"/>
        <v>5.7139340638511111</v>
      </c>
      <c r="AB678">
        <f t="shared" si="1924"/>
        <v>-19286.10100884398</v>
      </c>
      <c r="AC678">
        <f t="shared" si="1925"/>
        <v>121.50473203652189</v>
      </c>
      <c r="AD678">
        <f t="shared" si="1926"/>
        <v>-1081.942986852132</v>
      </c>
      <c r="AE678">
        <f t="shared" si="1927"/>
        <v>-408.85999358879724</v>
      </c>
      <c r="AF678">
        <f t="shared" si="1928"/>
        <v>-93.678162502276876</v>
      </c>
      <c r="AG678">
        <f t="shared" si="1929"/>
        <v>2618.2078663745106</v>
      </c>
      <c r="AH678">
        <f t="shared" si="1930"/>
        <v>-18130.869553376157</v>
      </c>
      <c r="AI678">
        <f t="shared" si="1931"/>
        <v>-5.0363526537155989</v>
      </c>
      <c r="AJ678">
        <f t="shared" si="1932"/>
        <v>234.77786689403518</v>
      </c>
      <c r="AK678">
        <f t="shared" si="1933"/>
        <v>4.0976467881099072</v>
      </c>
      <c r="AL678">
        <f t="shared" si="1934"/>
        <v>234</v>
      </c>
      <c r="AM678">
        <f t="shared" si="1935"/>
        <v>46</v>
      </c>
      <c r="AN678">
        <f t="shared" si="1936"/>
        <v>40</v>
      </c>
      <c r="AP678">
        <f t="shared" si="1937"/>
        <v>1.5641938400439102</v>
      </c>
      <c r="AQ678">
        <f t="shared" si="1938"/>
        <v>2.7300332648179756E-2</v>
      </c>
      <c r="AR678" t="str">
        <f t="shared" si="1939"/>
        <v>POSITIF</v>
      </c>
      <c r="AS678">
        <f t="shared" si="1940"/>
        <v>1</v>
      </c>
      <c r="AT678">
        <f t="shared" si="1941"/>
        <v>33</v>
      </c>
      <c r="AU678">
        <f t="shared" si="1942"/>
        <v>51</v>
      </c>
      <c r="AV678">
        <f t="shared" si="1943"/>
        <v>0.99498538557764016</v>
      </c>
      <c r="AW678" s="4">
        <f t="shared" si="1944"/>
        <v>4.1457724399068342E-2</v>
      </c>
      <c r="AX678">
        <f t="shared" si="1945"/>
        <v>1.7365770987555124E-2</v>
      </c>
      <c r="AY678">
        <f t="shared" si="1946"/>
        <v>0.27111393732097744</v>
      </c>
      <c r="AZ678" s="4">
        <f t="shared" si="1947"/>
        <v>1.1296414055040727E-2</v>
      </c>
      <c r="BA678">
        <f t="shared" si="1948"/>
        <v>367292.68080075562</v>
      </c>
      <c r="BB678" t="s">
        <v>191</v>
      </c>
      <c r="BC678">
        <f t="shared" si="1949"/>
        <v>1.6702755011066585E-2</v>
      </c>
      <c r="BD678">
        <f t="shared" si="1950"/>
        <v>215.87773344235225</v>
      </c>
      <c r="BE678">
        <f t="shared" si="1951"/>
        <v>23.437481366434803</v>
      </c>
      <c r="BF678">
        <f t="shared" si="1952"/>
        <v>-2.1940702901876528E-3</v>
      </c>
      <c r="BG678">
        <f t="shared" si="1953"/>
        <v>23.435287296144615</v>
      </c>
      <c r="BH678" s="19">
        <f t="shared" si="1954"/>
        <v>0.13916640317660336</v>
      </c>
      <c r="BI678">
        <f t="shared" si="1955"/>
        <v>17.953992150910199</v>
      </c>
      <c r="BJ678">
        <f t="shared" si="1956"/>
        <v>1.3749921509101988</v>
      </c>
      <c r="BK678">
        <f t="shared" si="1957"/>
        <v>142.65393842422185</v>
      </c>
      <c r="BL678">
        <f t="shared" si="1958"/>
        <v>2.4897809164399227</v>
      </c>
      <c r="BM678">
        <f t="shared" si="1959"/>
        <v>237.97094383943113</v>
      </c>
      <c r="BN678">
        <f t="shared" si="1960"/>
        <v>15.864729589295409</v>
      </c>
      <c r="BO678">
        <f t="shared" si="1961"/>
        <v>15</v>
      </c>
      <c r="BP678">
        <f t="shared" si="1962"/>
        <v>51</v>
      </c>
      <c r="BQ678">
        <f t="shared" si="1963"/>
        <v>53</v>
      </c>
      <c r="BR678">
        <f t="shared" si="1964"/>
        <v>-17.441646328860543</v>
      </c>
      <c r="BS678" t="str">
        <f t="shared" si="1965"/>
        <v>NEGATIF</v>
      </c>
      <c r="BT678">
        <f t="shared" si="1966"/>
        <v>-0.30441415540699818</v>
      </c>
      <c r="BU678">
        <f t="shared" si="1967"/>
        <v>17</v>
      </c>
      <c r="BV678">
        <f t="shared" si="1968"/>
        <v>-2067</v>
      </c>
      <c r="BW678">
        <f t="shared" si="1969"/>
        <v>30</v>
      </c>
      <c r="BX678" t="str">
        <f t="shared" si="1970"/>
        <v>NEGATIF</v>
      </c>
      <c r="BY678">
        <f t="shared" si="1971"/>
        <v>70.492034828225499</v>
      </c>
      <c r="BZ678">
        <f t="shared" si="1972"/>
        <v>250.49203482822548</v>
      </c>
      <c r="CA678">
        <f t="shared" si="1973"/>
        <v>-52.121996782602842</v>
      </c>
      <c r="CB678" t="str">
        <f t="shared" si="1974"/>
        <v>NEGATIF</v>
      </c>
      <c r="CC678">
        <f t="shared" si="1975"/>
        <v>52</v>
      </c>
      <c r="CD678">
        <f t="shared" si="1976"/>
        <v>7</v>
      </c>
      <c r="CE678">
        <f t="shared" si="1977"/>
        <v>19</v>
      </c>
      <c r="CG678">
        <f t="shared" si="1978"/>
        <v>4.1533764940765892</v>
      </c>
      <c r="CH678">
        <f t="shared" si="1979"/>
        <v>0.40902292446852295</v>
      </c>
      <c r="CI678">
        <f t="shared" si="1980"/>
        <v>0.4090612182191069</v>
      </c>
    </row>
    <row r="679" spans="1:87">
      <c r="A679">
        <f t="shared" ref="A679:E679" si="2012">A581</f>
        <v>7.0027777777777782</v>
      </c>
      <c r="B679">
        <f t="shared" si="2012"/>
        <v>111.315</v>
      </c>
      <c r="C679">
        <f t="shared" si="2012"/>
        <v>7</v>
      </c>
      <c r="D679">
        <f t="shared" si="2012"/>
        <v>2013</v>
      </c>
      <c r="E679">
        <f t="shared" si="2012"/>
        <v>12</v>
      </c>
      <c r="F679">
        <f t="shared" si="1986"/>
        <v>1</v>
      </c>
      <c r="G679">
        <f t="shared" ref="G679:M679" si="2013">G581</f>
        <v>0.12222152900771403</v>
      </c>
      <c r="H679">
        <f t="shared" si="2013"/>
        <v>20</v>
      </c>
      <c r="I679">
        <f t="shared" si="2013"/>
        <v>30</v>
      </c>
      <c r="J679">
        <f t="shared" si="2013"/>
        <v>20.5</v>
      </c>
      <c r="K679">
        <f t="shared" si="2013"/>
        <v>0</v>
      </c>
      <c r="L679">
        <f t="shared" si="2013"/>
        <v>20</v>
      </c>
      <c r="M679">
        <f t="shared" si="2013"/>
        <v>-13</v>
      </c>
      <c r="N679">
        <f t="shared" si="1911"/>
        <v>2456628.0625</v>
      </c>
      <c r="O679">
        <f t="shared" si="1844"/>
        <v>7.9269203913977097E-4</v>
      </c>
      <c r="P679">
        <f t="shared" si="1912"/>
        <v>2456628.0632926919</v>
      </c>
      <c r="Q679">
        <f t="shared" si="1913"/>
        <v>0.13916668836938945</v>
      </c>
      <c r="R679">
        <f t="shared" si="1914"/>
        <v>239.81421954775078</v>
      </c>
      <c r="S679">
        <f t="shared" si="1915"/>
        <v>305.1375090143265</v>
      </c>
      <c r="T679">
        <f t="shared" si="1916"/>
        <v>4.1855477242087975</v>
      </c>
      <c r="U679">
        <f t="shared" si="1917"/>
        <v>5.3256542036338743</v>
      </c>
      <c r="V679">
        <f t="shared" si="1918"/>
        <v>215.87286302385235</v>
      </c>
      <c r="W679">
        <f t="shared" si="1919"/>
        <v>3.7676922254729459</v>
      </c>
      <c r="X679">
        <f t="shared" si="1920"/>
        <v>250.57380048137657</v>
      </c>
      <c r="Y679">
        <f t="shared" si="1921"/>
        <v>4.3733378376353738</v>
      </c>
      <c r="Z679">
        <f t="shared" si="1922"/>
        <v>327.3945729440693</v>
      </c>
      <c r="AA679">
        <f t="shared" si="1923"/>
        <v>5.7141132510347541</v>
      </c>
      <c r="AB679">
        <f t="shared" si="1924"/>
        <v>-18514.383246854362</v>
      </c>
      <c r="AC679">
        <f t="shared" si="1925"/>
        <v>121.79969480923558</v>
      </c>
      <c r="AD679">
        <f t="shared" si="1926"/>
        <v>-1038.4187538203196</v>
      </c>
      <c r="AE679">
        <f t="shared" si="1927"/>
        <v>-414.26181051732368</v>
      </c>
      <c r="AF679">
        <f t="shared" si="1928"/>
        <v>-93.714628207265548</v>
      </c>
      <c r="AG679">
        <f t="shared" si="1929"/>
        <v>2607.7929177925125</v>
      </c>
      <c r="AH679">
        <f t="shared" si="1930"/>
        <v>-17331.185826797519</v>
      </c>
      <c r="AI679">
        <f t="shared" si="1931"/>
        <v>-4.8142182852215329</v>
      </c>
      <c r="AJ679">
        <f t="shared" si="1932"/>
        <v>235.00000126252925</v>
      </c>
      <c r="AK679">
        <f t="shared" si="1933"/>
        <v>4.1015237642219669</v>
      </c>
      <c r="AL679">
        <f t="shared" si="1934"/>
        <v>235</v>
      </c>
      <c r="AM679">
        <f t="shared" si="1935"/>
        <v>0</v>
      </c>
      <c r="AN679">
        <f t="shared" si="1936"/>
        <v>0</v>
      </c>
      <c r="AP679">
        <f t="shared" si="1937"/>
        <v>1.5743151460134353</v>
      </c>
      <c r="AQ679">
        <f t="shared" si="1938"/>
        <v>2.7476982761949726E-2</v>
      </c>
      <c r="AR679" t="str">
        <f t="shared" si="1939"/>
        <v>POSITIF</v>
      </c>
      <c r="AS679">
        <f t="shared" si="1940"/>
        <v>1</v>
      </c>
      <c r="AT679">
        <f t="shared" si="1941"/>
        <v>34</v>
      </c>
      <c r="AU679">
        <f t="shared" si="1942"/>
        <v>27</v>
      </c>
      <c r="AV679">
        <f t="shared" si="1943"/>
        <v>0.9951136123292359</v>
      </c>
      <c r="AW679" s="4">
        <f t="shared" si="1944"/>
        <v>4.1463067180384831E-2</v>
      </c>
      <c r="AX679">
        <f t="shared" si="1945"/>
        <v>1.7368008966559604E-2</v>
      </c>
      <c r="AY679">
        <f t="shared" si="1946"/>
        <v>0.27114887333525323</v>
      </c>
      <c r="AZ679" s="4">
        <f t="shared" si="1947"/>
        <v>1.1297869722302218E-2</v>
      </c>
      <c r="BA679">
        <f t="shared" si="1948"/>
        <v>367245.35754837701</v>
      </c>
      <c r="BB679" t="s">
        <v>191</v>
      </c>
      <c r="BC679">
        <f t="shared" si="1949"/>
        <v>1.6702754999088486E-2</v>
      </c>
      <c r="BD679">
        <f t="shared" si="1950"/>
        <v>215.8771818406436</v>
      </c>
      <c r="BE679">
        <f t="shared" si="1951"/>
        <v>23.437481362726107</v>
      </c>
      <c r="BF679">
        <f t="shared" si="1952"/>
        <v>-2.1941203125921595E-3</v>
      </c>
      <c r="BG679">
        <f t="shared" si="1953"/>
        <v>23.435287242413516</v>
      </c>
      <c r="BH679" s="19">
        <f t="shared" si="1954"/>
        <v>0.13916668836938945</v>
      </c>
      <c r="BI679">
        <f t="shared" si="1955"/>
        <v>18.204676628500845</v>
      </c>
      <c r="BJ679">
        <f t="shared" si="1956"/>
        <v>1.6256766285008446</v>
      </c>
      <c r="BK679">
        <f t="shared" si="1957"/>
        <v>146.21538743776688</v>
      </c>
      <c r="BL679">
        <f t="shared" si="1958"/>
        <v>2.5519399278681876</v>
      </c>
      <c r="BM679">
        <f t="shared" si="1959"/>
        <v>238.16976198974578</v>
      </c>
      <c r="BN679">
        <f t="shared" si="1960"/>
        <v>15.877984132649718</v>
      </c>
      <c r="BO679">
        <f t="shared" si="1961"/>
        <v>15</v>
      </c>
      <c r="BP679">
        <f t="shared" si="1962"/>
        <v>52</v>
      </c>
      <c r="BQ679">
        <f t="shared" si="1963"/>
        <v>40</v>
      </c>
      <c r="BR679">
        <f t="shared" si="1964"/>
        <v>-17.485068706126047</v>
      </c>
      <c r="BS679" t="str">
        <f t="shared" si="1965"/>
        <v>NEGATIF</v>
      </c>
      <c r="BT679">
        <f t="shared" si="1966"/>
        <v>-0.30517201885932432</v>
      </c>
      <c r="BU679">
        <f t="shared" si="1967"/>
        <v>17</v>
      </c>
      <c r="BV679">
        <f t="shared" si="1968"/>
        <v>-2070</v>
      </c>
      <c r="BW679">
        <f t="shared" si="1969"/>
        <v>53</v>
      </c>
      <c r="BX679" t="str">
        <f t="shared" si="1970"/>
        <v>NEGATIF</v>
      </c>
      <c r="BY679">
        <f t="shared" si="1971"/>
        <v>69.190945645879182</v>
      </c>
      <c r="BZ679">
        <f t="shared" si="1972"/>
        <v>249.1909456458792</v>
      </c>
      <c r="CA679">
        <f t="shared" si="1973"/>
        <v>-55.431550737761356</v>
      </c>
      <c r="CB679" t="str">
        <f t="shared" si="1974"/>
        <v>NEGATIF</v>
      </c>
      <c r="CC679">
        <f t="shared" si="1975"/>
        <v>55</v>
      </c>
      <c r="CD679">
        <f t="shared" si="1976"/>
        <v>25</v>
      </c>
      <c r="CE679">
        <f t="shared" si="1977"/>
        <v>53</v>
      </c>
      <c r="CG679">
        <f t="shared" si="1978"/>
        <v>4.1568465254123046</v>
      </c>
      <c r="CH679">
        <f t="shared" si="1979"/>
        <v>0.40902292353073838</v>
      </c>
      <c r="CI679">
        <f t="shared" si="1980"/>
        <v>0.40906121815437796</v>
      </c>
    </row>
    <row r="680" spans="1:87">
      <c r="A680">
        <f t="shared" ref="A680:E680" si="2014">A582</f>
        <v>7.0027777777777782</v>
      </c>
      <c r="B680">
        <f t="shared" si="2014"/>
        <v>111.315</v>
      </c>
      <c r="C680">
        <f t="shared" si="2014"/>
        <v>7</v>
      </c>
      <c r="D680">
        <f t="shared" si="2014"/>
        <v>2013</v>
      </c>
      <c r="E680">
        <f t="shared" si="2014"/>
        <v>12</v>
      </c>
      <c r="F680">
        <f t="shared" si="1986"/>
        <v>1</v>
      </c>
      <c r="G680">
        <f t="shared" ref="G680:M680" si="2015">G582</f>
        <v>0.12222152900771403</v>
      </c>
      <c r="H680">
        <f t="shared" si="2015"/>
        <v>20</v>
      </c>
      <c r="I680">
        <f t="shared" si="2015"/>
        <v>45</v>
      </c>
      <c r="J680">
        <f t="shared" si="2015"/>
        <v>20.75</v>
      </c>
      <c r="K680">
        <f t="shared" si="2015"/>
        <v>0</v>
      </c>
      <c r="L680">
        <f t="shared" si="2015"/>
        <v>20</v>
      </c>
      <c r="M680">
        <f t="shared" si="2015"/>
        <v>-13</v>
      </c>
      <c r="N680">
        <f t="shared" si="1911"/>
        <v>2456628.072916667</v>
      </c>
      <c r="O680">
        <f t="shared" si="1844"/>
        <v>7.9269203913977097E-4</v>
      </c>
      <c r="P680">
        <f t="shared" si="1912"/>
        <v>2456628.0737093589</v>
      </c>
      <c r="Q680">
        <f t="shared" si="1913"/>
        <v>0.13916697356218827</v>
      </c>
      <c r="R680">
        <f t="shared" si="1914"/>
        <v>239.81421954775078</v>
      </c>
      <c r="S680">
        <f t="shared" si="1915"/>
        <v>305.27360268967459</v>
      </c>
      <c r="T680">
        <f t="shared" si="1916"/>
        <v>4.1855477242087975</v>
      </c>
      <c r="U680">
        <f t="shared" si="1917"/>
        <v>5.3280294863598394</v>
      </c>
      <c r="V680">
        <f t="shared" si="1918"/>
        <v>215.87231142048205</v>
      </c>
      <c r="W680">
        <f t="shared" si="1919"/>
        <v>3.7676825981779691</v>
      </c>
      <c r="X680">
        <f t="shared" si="1920"/>
        <v>250.58406764144729</v>
      </c>
      <c r="Y680">
        <f t="shared" si="1921"/>
        <v>4.373517033383437</v>
      </c>
      <c r="Z680">
        <f t="shared" si="1922"/>
        <v>327.40483961389418</v>
      </c>
      <c r="AA680">
        <f t="shared" si="1923"/>
        <v>5.7142924382264138</v>
      </c>
      <c r="AB680">
        <f t="shared" si="1924"/>
        <v>-19224.200049785923</v>
      </c>
      <c r="AC680">
        <f t="shared" si="1925"/>
        <v>122.08181824501752</v>
      </c>
      <c r="AD680">
        <f t="shared" si="1926"/>
        <v>-994.45667635046334</v>
      </c>
      <c r="AE680">
        <f t="shared" si="1927"/>
        <v>-419.61996300916019</v>
      </c>
      <c r="AF680">
        <f t="shared" si="1928"/>
        <v>-93.756624581116938</v>
      </c>
      <c r="AG680">
        <f t="shared" si="1929"/>
        <v>2597.3578385625156</v>
      </c>
      <c r="AH680">
        <f t="shared" si="1930"/>
        <v>-18012.593656919133</v>
      </c>
      <c r="AI680">
        <f t="shared" si="1931"/>
        <v>-5.0034982380330923</v>
      </c>
      <c r="AJ680">
        <f t="shared" si="1932"/>
        <v>234.81072130971768</v>
      </c>
      <c r="AK680">
        <f t="shared" si="1933"/>
        <v>4.0982202058373849</v>
      </c>
      <c r="AL680">
        <f t="shared" si="1934"/>
        <v>234</v>
      </c>
      <c r="AM680">
        <f t="shared" si="1935"/>
        <v>48</v>
      </c>
      <c r="AN680">
        <f t="shared" si="1936"/>
        <v>38</v>
      </c>
      <c r="AP680">
        <f t="shared" si="1937"/>
        <v>1.5717615268046667</v>
      </c>
      <c r="AQ680">
        <f t="shared" si="1938"/>
        <v>2.7432413698914544E-2</v>
      </c>
      <c r="AR680" t="str">
        <f t="shared" si="1939"/>
        <v>POSITIF</v>
      </c>
      <c r="AS680">
        <f t="shared" si="1940"/>
        <v>1</v>
      </c>
      <c r="AT680">
        <f t="shared" si="1941"/>
        <v>34</v>
      </c>
      <c r="AU680">
        <f t="shared" si="1942"/>
        <v>18</v>
      </c>
      <c r="AV680">
        <f t="shared" si="1943"/>
        <v>0.99524163088339079</v>
      </c>
      <c r="AW680" s="4">
        <f t="shared" si="1944"/>
        <v>4.1468401286807947E-2</v>
      </c>
      <c r="AX680">
        <f t="shared" si="1945"/>
        <v>1.7370243311833251E-2</v>
      </c>
      <c r="AY680">
        <f t="shared" si="1946"/>
        <v>0.27118375262384969</v>
      </c>
      <c r="AZ680" s="4">
        <f t="shared" si="1947"/>
        <v>1.1299323025993737E-2</v>
      </c>
      <c r="BA680">
        <f t="shared" si="1948"/>
        <v>367198.12329833041</v>
      </c>
      <c r="BB680" t="s">
        <v>191</v>
      </c>
      <c r="BC680">
        <f t="shared" si="1949"/>
        <v>1.670275498711039E-2</v>
      </c>
      <c r="BD680">
        <f t="shared" si="1950"/>
        <v>215.87663023891034</v>
      </c>
      <c r="BE680">
        <f t="shared" si="1951"/>
        <v>23.437481359017411</v>
      </c>
      <c r="BF680">
        <f t="shared" si="1952"/>
        <v>-2.1941703189692009E-3</v>
      </c>
      <c r="BG680">
        <f t="shared" si="1953"/>
        <v>23.435287188698442</v>
      </c>
      <c r="BH680" s="19">
        <f t="shared" si="1954"/>
        <v>0.13916697356218827</v>
      </c>
      <c r="BI680">
        <f t="shared" si="1955"/>
        <v>18.455361117282884</v>
      </c>
      <c r="BJ680">
        <f t="shared" si="1956"/>
        <v>1.8763611172828831</v>
      </c>
      <c r="BK680">
        <f t="shared" si="1957"/>
        <v>150.1450702458117</v>
      </c>
      <c r="BL680">
        <f t="shared" si="1958"/>
        <v>2.6205258314275861</v>
      </c>
      <c r="BM680">
        <f t="shared" si="1959"/>
        <v>238.00034651343157</v>
      </c>
      <c r="BN680">
        <f t="shared" si="1960"/>
        <v>15.866689767562104</v>
      </c>
      <c r="BO680">
        <f t="shared" si="1961"/>
        <v>15</v>
      </c>
      <c r="BP680">
        <f t="shared" si="1962"/>
        <v>52</v>
      </c>
      <c r="BQ680">
        <f t="shared" si="1963"/>
        <v>0</v>
      </c>
      <c r="BR680">
        <f t="shared" si="1964"/>
        <v>-17.442193558643865</v>
      </c>
      <c r="BS680" t="str">
        <f t="shared" si="1965"/>
        <v>NEGATIF</v>
      </c>
      <c r="BT680">
        <f t="shared" si="1966"/>
        <v>-0.30442370636848209</v>
      </c>
      <c r="BU680">
        <f t="shared" si="1967"/>
        <v>17</v>
      </c>
      <c r="BV680">
        <f t="shared" si="1968"/>
        <v>-2067</v>
      </c>
      <c r="BW680">
        <f t="shared" si="1969"/>
        <v>28</v>
      </c>
      <c r="BX680" t="str">
        <f t="shared" si="1970"/>
        <v>NEGATIF</v>
      </c>
      <c r="BY680">
        <f t="shared" si="1971"/>
        <v>67.508776969864272</v>
      </c>
      <c r="BZ680">
        <f t="shared" si="1972"/>
        <v>247.50877696986427</v>
      </c>
      <c r="CA680">
        <f t="shared" si="1973"/>
        <v>-59.068475294001928</v>
      </c>
      <c r="CB680" t="str">
        <f t="shared" si="1974"/>
        <v>NEGATIF</v>
      </c>
      <c r="CC680">
        <f t="shared" si="1975"/>
        <v>59</v>
      </c>
      <c r="CD680">
        <f t="shared" si="1976"/>
        <v>4</v>
      </c>
      <c r="CE680">
        <f t="shared" si="1977"/>
        <v>6</v>
      </c>
      <c r="CG680">
        <f t="shared" si="1978"/>
        <v>4.1538896675467871</v>
      </c>
      <c r="CH680">
        <f t="shared" si="1979"/>
        <v>0.40902292259323347</v>
      </c>
      <c r="CI680">
        <f t="shared" si="1980"/>
        <v>0.40906121808964901</v>
      </c>
    </row>
    <row r="681" spans="1:87">
      <c r="A681">
        <f t="shared" ref="A681:E681" si="2016">A583</f>
        <v>7.0027777777777782</v>
      </c>
      <c r="B681">
        <f t="shared" si="2016"/>
        <v>111.315</v>
      </c>
      <c r="C681">
        <f t="shared" si="2016"/>
        <v>7</v>
      </c>
      <c r="D681">
        <f t="shared" si="2016"/>
        <v>2013</v>
      </c>
      <c r="E681">
        <f t="shared" si="2016"/>
        <v>12</v>
      </c>
      <c r="F681">
        <f t="shared" si="1986"/>
        <v>1</v>
      </c>
      <c r="G681">
        <f t="shared" ref="G681:M681" si="2017">G583</f>
        <v>0.12222152900771403</v>
      </c>
      <c r="H681">
        <f t="shared" si="2017"/>
        <v>21</v>
      </c>
      <c r="I681">
        <f t="shared" si="2017"/>
        <v>0</v>
      </c>
      <c r="J681">
        <f t="shared" si="2017"/>
        <v>21</v>
      </c>
      <c r="K681">
        <f t="shared" si="2017"/>
        <v>0</v>
      </c>
      <c r="L681">
        <f t="shared" si="2017"/>
        <v>20</v>
      </c>
      <c r="M681">
        <f t="shared" si="2017"/>
        <v>-13</v>
      </c>
      <c r="N681">
        <f t="shared" si="1911"/>
        <v>2456628.0833333335</v>
      </c>
      <c r="O681">
        <f t="shared" si="1844"/>
        <v>7.9269203913977097E-4</v>
      </c>
      <c r="P681">
        <f t="shared" si="1912"/>
        <v>2456628.0841260254</v>
      </c>
      <c r="Q681">
        <f t="shared" si="1913"/>
        <v>0.13916725875497435</v>
      </c>
      <c r="R681">
        <f t="shared" si="1914"/>
        <v>239.81421954775078</v>
      </c>
      <c r="S681">
        <f t="shared" si="1915"/>
        <v>305.40969635892543</v>
      </c>
      <c r="T681">
        <f t="shared" si="1916"/>
        <v>4.1855477242087975</v>
      </c>
      <c r="U681">
        <f t="shared" si="1917"/>
        <v>5.3304047689793865</v>
      </c>
      <c r="V681">
        <f t="shared" si="1918"/>
        <v>215.87175981713636</v>
      </c>
      <c r="W681">
        <f t="shared" si="1919"/>
        <v>3.7676729708834218</v>
      </c>
      <c r="X681">
        <f t="shared" si="1920"/>
        <v>250.59433480105963</v>
      </c>
      <c r="Y681">
        <f t="shared" si="1921"/>
        <v>4.3736962291234995</v>
      </c>
      <c r="Z681">
        <f t="shared" si="1922"/>
        <v>327.41510628325977</v>
      </c>
      <c r="AA681">
        <f t="shared" si="1923"/>
        <v>5.7144716254100567</v>
      </c>
      <c r="AB681">
        <f t="shared" si="1924"/>
        <v>-19193.093059615916</v>
      </c>
      <c r="AC681">
        <f t="shared" si="1925"/>
        <v>122.35107257901822</v>
      </c>
      <c r="AD681">
        <f t="shared" si="1926"/>
        <v>-950.07529468987764</v>
      </c>
      <c r="AE681">
        <f t="shared" si="1927"/>
        <v>-424.93388581647798</v>
      </c>
      <c r="AF681">
        <f t="shared" si="1928"/>
        <v>-93.804150662771207</v>
      </c>
      <c r="AG681">
        <f t="shared" si="1929"/>
        <v>2586.9027083192263</v>
      </c>
      <c r="AH681">
        <f t="shared" si="1930"/>
        <v>-17952.652609886798</v>
      </c>
      <c r="AI681">
        <f t="shared" si="1931"/>
        <v>-4.9868479471907774</v>
      </c>
      <c r="AJ681">
        <f t="shared" si="1932"/>
        <v>234.82737160056001</v>
      </c>
      <c r="AK681">
        <f t="shared" si="1933"/>
        <v>4.0985108082339989</v>
      </c>
      <c r="AL681">
        <f t="shared" si="1934"/>
        <v>234</v>
      </c>
      <c r="AM681">
        <f t="shared" si="1935"/>
        <v>49</v>
      </c>
      <c r="AN681">
        <f t="shared" si="1936"/>
        <v>38</v>
      </c>
      <c r="AP681">
        <f t="shared" si="1937"/>
        <v>1.5710177663329508</v>
      </c>
      <c r="AQ681">
        <f t="shared" si="1938"/>
        <v>2.7419432629836912E-2</v>
      </c>
      <c r="AR681" t="str">
        <f t="shared" si="1939"/>
        <v>POSITIF</v>
      </c>
      <c r="AS681">
        <f t="shared" si="1940"/>
        <v>1</v>
      </c>
      <c r="AT681">
        <f t="shared" si="1941"/>
        <v>34</v>
      </c>
      <c r="AU681">
        <f t="shared" si="1942"/>
        <v>15</v>
      </c>
      <c r="AV681">
        <f t="shared" si="1943"/>
        <v>0.99536944026694596</v>
      </c>
      <c r="AW681" s="4">
        <f t="shared" si="1944"/>
        <v>4.1473726677789417E-2</v>
      </c>
      <c r="AX681">
        <f t="shared" si="1945"/>
        <v>1.7372474006391234E-2</v>
      </c>
      <c r="AY681">
        <f t="shared" si="1946"/>
        <v>0.27121857492163098</v>
      </c>
      <c r="AZ681" s="4">
        <f t="shared" si="1947"/>
        <v>1.1300773955067957E-2</v>
      </c>
      <c r="BA681">
        <f t="shared" si="1948"/>
        <v>367150.97834555473</v>
      </c>
      <c r="BB681" t="s">
        <v>191</v>
      </c>
      <c r="BC681">
        <f t="shared" si="1949"/>
        <v>1.6702754975132291E-2</v>
      </c>
      <c r="BD681">
        <f t="shared" si="1950"/>
        <v>215.87607863720169</v>
      </c>
      <c r="BE681">
        <f t="shared" si="1951"/>
        <v>23.437481355308716</v>
      </c>
      <c r="BF681">
        <f t="shared" si="1952"/>
        <v>-2.1942203093097382E-3</v>
      </c>
      <c r="BG681">
        <f t="shared" si="1953"/>
        <v>23.435287134999406</v>
      </c>
      <c r="BH681" s="19">
        <f t="shared" si="1954"/>
        <v>0.13916725875497435</v>
      </c>
      <c r="BI681">
        <f t="shared" si="1955"/>
        <v>18.706045594873526</v>
      </c>
      <c r="BJ681">
        <f t="shared" si="1956"/>
        <v>2.1270455948735254</v>
      </c>
      <c r="BK681">
        <f t="shared" si="1957"/>
        <v>153.89043600423543</v>
      </c>
      <c r="BL681">
        <f t="shared" si="1958"/>
        <v>2.6858947956035344</v>
      </c>
      <c r="BM681">
        <f t="shared" si="1959"/>
        <v>238.01524791886746</v>
      </c>
      <c r="BN681">
        <f t="shared" si="1960"/>
        <v>15.867683194591164</v>
      </c>
      <c r="BO681">
        <f t="shared" si="1961"/>
        <v>15</v>
      </c>
      <c r="BP681">
        <f t="shared" si="1962"/>
        <v>52</v>
      </c>
      <c r="BQ681">
        <f t="shared" si="1963"/>
        <v>3</v>
      </c>
      <c r="BR681">
        <f t="shared" si="1964"/>
        <v>-17.446913293812926</v>
      </c>
      <c r="BS681" t="str">
        <f t="shared" si="1965"/>
        <v>NEGATIF</v>
      </c>
      <c r="BT681">
        <f t="shared" si="1966"/>
        <v>-0.3045060812870044</v>
      </c>
      <c r="BU681">
        <f t="shared" si="1967"/>
        <v>17</v>
      </c>
      <c r="BV681">
        <f t="shared" si="1968"/>
        <v>-2067</v>
      </c>
      <c r="BW681">
        <f t="shared" si="1969"/>
        <v>11</v>
      </c>
      <c r="BX681" t="str">
        <f t="shared" si="1970"/>
        <v>NEGATIF</v>
      </c>
      <c r="BY681">
        <f t="shared" si="1971"/>
        <v>65.295557974875507</v>
      </c>
      <c r="BZ681">
        <f t="shared" si="1972"/>
        <v>245.29555797487552</v>
      </c>
      <c r="CA681">
        <f t="shared" si="1973"/>
        <v>-62.474727104046217</v>
      </c>
      <c r="CB681" t="str">
        <f t="shared" si="1974"/>
        <v>NEGATIF</v>
      </c>
      <c r="CC681">
        <f t="shared" si="1975"/>
        <v>62</v>
      </c>
      <c r="CD681">
        <f t="shared" si="1976"/>
        <v>28</v>
      </c>
      <c r="CE681">
        <f t="shared" si="1977"/>
        <v>29</v>
      </c>
      <c r="CG681">
        <f t="shared" si="1978"/>
        <v>4.1541497461348182</v>
      </c>
      <c r="CH681">
        <f t="shared" si="1979"/>
        <v>0.40902292165600845</v>
      </c>
      <c r="CI681">
        <f t="shared" si="1980"/>
        <v>0.40906121802492007</v>
      </c>
    </row>
    <row r="682" spans="1:87">
      <c r="A682">
        <f t="shared" ref="A682:E682" si="2018">A584</f>
        <v>7.0027777777777782</v>
      </c>
      <c r="B682">
        <f t="shared" si="2018"/>
        <v>111.315</v>
      </c>
      <c r="C682">
        <f t="shared" si="2018"/>
        <v>7</v>
      </c>
      <c r="D682">
        <f t="shared" si="2018"/>
        <v>2013</v>
      </c>
      <c r="E682">
        <f t="shared" si="2018"/>
        <v>12</v>
      </c>
      <c r="F682">
        <f t="shared" si="1986"/>
        <v>1</v>
      </c>
      <c r="G682">
        <f t="shared" ref="G682:M682" si="2019">G584</f>
        <v>0.12222152900771403</v>
      </c>
      <c r="H682">
        <f t="shared" si="2019"/>
        <v>21</v>
      </c>
      <c r="I682">
        <f t="shared" si="2019"/>
        <v>15</v>
      </c>
      <c r="J682">
        <f t="shared" si="2019"/>
        <v>21.25</v>
      </c>
      <c r="K682">
        <f t="shared" si="2019"/>
        <v>0</v>
      </c>
      <c r="L682">
        <f t="shared" si="2019"/>
        <v>20</v>
      </c>
      <c r="M682">
        <f t="shared" si="2019"/>
        <v>-13</v>
      </c>
      <c r="N682">
        <f t="shared" si="1911"/>
        <v>2456628.09375</v>
      </c>
      <c r="O682">
        <f t="shared" si="1844"/>
        <v>7.9269203913977097E-4</v>
      </c>
      <c r="P682">
        <f t="shared" si="1912"/>
        <v>2456628.0945426919</v>
      </c>
      <c r="Q682">
        <f t="shared" si="1913"/>
        <v>0.13916754394776043</v>
      </c>
      <c r="R682">
        <f t="shared" si="1914"/>
        <v>239.81421954775078</v>
      </c>
      <c r="S682">
        <f t="shared" si="1915"/>
        <v>305.54579002819082</v>
      </c>
      <c r="T682">
        <f t="shared" si="1916"/>
        <v>4.1855477242087975</v>
      </c>
      <c r="U682">
        <f t="shared" si="1917"/>
        <v>5.3327800515991877</v>
      </c>
      <c r="V682">
        <f t="shared" si="1918"/>
        <v>215.87120821379074</v>
      </c>
      <c r="W682">
        <f t="shared" si="1919"/>
        <v>3.7676633435888758</v>
      </c>
      <c r="X682">
        <f t="shared" si="1920"/>
        <v>250.60460196067197</v>
      </c>
      <c r="Y682">
        <f t="shared" si="1921"/>
        <v>4.373875424863563</v>
      </c>
      <c r="Z682">
        <f t="shared" si="1922"/>
        <v>327.42537295262537</v>
      </c>
      <c r="AA682">
        <f t="shared" si="1923"/>
        <v>5.7146508125937006</v>
      </c>
      <c r="AB682">
        <f t="shared" si="1924"/>
        <v>-19161.881962363444</v>
      </c>
      <c r="AC682">
        <f t="shared" si="1925"/>
        <v>122.60742944104062</v>
      </c>
      <c r="AD682">
        <f t="shared" si="1926"/>
        <v>-905.29332000435375</v>
      </c>
      <c r="AE682">
        <f t="shared" si="1927"/>
        <v>-430.20301907350722</v>
      </c>
      <c r="AF682">
        <f t="shared" si="1928"/>
        <v>-93.857205352350547</v>
      </c>
      <c r="AG682">
        <f t="shared" si="1929"/>
        <v>2576.427605449956</v>
      </c>
      <c r="AH682">
        <f t="shared" si="1930"/>
        <v>-17892.200471902659</v>
      </c>
      <c r="AI682">
        <f t="shared" si="1931"/>
        <v>-4.9700556866396273</v>
      </c>
      <c r="AJ682">
        <f t="shared" si="1932"/>
        <v>234.84416386111116</v>
      </c>
      <c r="AK682">
        <f t="shared" si="1933"/>
        <v>4.0988038884694689</v>
      </c>
      <c r="AL682">
        <f t="shared" si="1934"/>
        <v>234</v>
      </c>
      <c r="AM682">
        <f t="shared" si="1935"/>
        <v>50</v>
      </c>
      <c r="AN682">
        <f t="shared" si="1936"/>
        <v>38</v>
      </c>
      <c r="AP682">
        <f t="shared" si="1937"/>
        <v>1.5725327836876681</v>
      </c>
      <c r="AQ682">
        <f t="shared" si="1938"/>
        <v>2.7445874670901586E-2</v>
      </c>
      <c r="AR682" t="str">
        <f t="shared" si="1939"/>
        <v>POSITIF</v>
      </c>
      <c r="AS682">
        <f t="shared" si="1940"/>
        <v>1</v>
      </c>
      <c r="AT682">
        <f t="shared" si="1941"/>
        <v>34</v>
      </c>
      <c r="AU682">
        <f t="shared" si="1942"/>
        <v>21</v>
      </c>
      <c r="AV682">
        <f t="shared" si="1943"/>
        <v>0.99549703952488144</v>
      </c>
      <c r="AW682" s="4">
        <f t="shared" si="1944"/>
        <v>4.1479043313536725E-2</v>
      </c>
      <c r="AX682">
        <f t="shared" si="1945"/>
        <v>1.737470103356531E-2</v>
      </c>
      <c r="AY682">
        <f t="shared" si="1946"/>
        <v>0.27125333996840301</v>
      </c>
      <c r="AZ682" s="4">
        <f t="shared" si="1947"/>
        <v>1.1302222498683458E-2</v>
      </c>
      <c r="BA682">
        <f t="shared" si="1948"/>
        <v>367103.92297807737</v>
      </c>
      <c r="BB682" t="s">
        <v>191</v>
      </c>
      <c r="BC682">
        <f t="shared" si="1949"/>
        <v>1.6702754963154195E-2</v>
      </c>
      <c r="BD682">
        <f t="shared" si="1950"/>
        <v>215.87552703549304</v>
      </c>
      <c r="BE682">
        <f t="shared" si="1951"/>
        <v>23.43748135160002</v>
      </c>
      <c r="BF682">
        <f t="shared" si="1952"/>
        <v>-2.1942702836114324E-3</v>
      </c>
      <c r="BG682">
        <f t="shared" si="1953"/>
        <v>23.43528708131641</v>
      </c>
      <c r="BH682" s="19">
        <f t="shared" si="1954"/>
        <v>0.13916754394776043</v>
      </c>
      <c r="BI682">
        <f t="shared" si="1955"/>
        <v>18.956730072464172</v>
      </c>
      <c r="BJ682">
        <f t="shared" si="1956"/>
        <v>2.3777300724641712</v>
      </c>
      <c r="BK682">
        <f t="shared" si="1957"/>
        <v>157.63567441680638</v>
      </c>
      <c r="BL682">
        <f t="shared" si="1958"/>
        <v>2.7512615371750635</v>
      </c>
      <c r="BM682">
        <f t="shared" si="1959"/>
        <v>238.03027667015618</v>
      </c>
      <c r="BN682">
        <f t="shared" si="1960"/>
        <v>15.868685111343746</v>
      </c>
      <c r="BO682">
        <f t="shared" si="1961"/>
        <v>15</v>
      </c>
      <c r="BP682">
        <f t="shared" si="1962"/>
        <v>52</v>
      </c>
      <c r="BQ682">
        <f t="shared" si="1963"/>
        <v>7</v>
      </c>
      <c r="BR682">
        <f t="shared" si="1964"/>
        <v>-17.449472839182974</v>
      </c>
      <c r="BS682" t="str">
        <f t="shared" si="1965"/>
        <v>NEGATIF</v>
      </c>
      <c r="BT682">
        <f t="shared" si="1966"/>
        <v>-0.30455075378106589</v>
      </c>
      <c r="BU682">
        <f t="shared" si="1967"/>
        <v>17</v>
      </c>
      <c r="BV682">
        <f t="shared" si="1968"/>
        <v>-2067</v>
      </c>
      <c r="BW682">
        <f t="shared" si="1969"/>
        <v>1</v>
      </c>
      <c r="BX682" t="str">
        <f t="shared" si="1970"/>
        <v>NEGATIF</v>
      </c>
      <c r="BY682">
        <f t="shared" si="1971"/>
        <v>62.362205651323407</v>
      </c>
      <c r="BZ682">
        <f t="shared" si="1972"/>
        <v>242.36220565132339</v>
      </c>
      <c r="CA682">
        <f t="shared" si="1973"/>
        <v>-65.81169565625504</v>
      </c>
      <c r="CB682" t="str">
        <f t="shared" si="1974"/>
        <v>NEGATIF</v>
      </c>
      <c r="CC682">
        <f t="shared" si="1975"/>
        <v>65</v>
      </c>
      <c r="CD682">
        <f t="shared" si="1976"/>
        <v>48</v>
      </c>
      <c r="CE682">
        <f t="shared" si="1977"/>
        <v>42</v>
      </c>
      <c r="CG682">
        <f t="shared" si="1978"/>
        <v>4.1544120473272699</v>
      </c>
      <c r="CH682">
        <f t="shared" si="1979"/>
        <v>0.40902292071906343</v>
      </c>
      <c r="CI682">
        <f t="shared" si="1980"/>
        <v>0.40906121796019113</v>
      </c>
    </row>
    <row r="683" spans="1:87">
      <c r="A683">
        <f t="shared" ref="A683:E683" si="2020">A585</f>
        <v>7.0027777777777782</v>
      </c>
      <c r="B683">
        <f t="shared" si="2020"/>
        <v>111.315</v>
      </c>
      <c r="C683">
        <f t="shared" si="2020"/>
        <v>7</v>
      </c>
      <c r="D683">
        <f t="shared" si="2020"/>
        <v>2013</v>
      </c>
      <c r="E683">
        <f t="shared" si="2020"/>
        <v>12</v>
      </c>
      <c r="F683">
        <f t="shared" si="1986"/>
        <v>1</v>
      </c>
      <c r="G683">
        <f t="shared" ref="G683:M683" si="2021">G585</f>
        <v>0.12222152900771403</v>
      </c>
      <c r="H683">
        <f t="shared" si="2021"/>
        <v>21</v>
      </c>
      <c r="I683">
        <f t="shared" si="2021"/>
        <v>30</v>
      </c>
      <c r="J683">
        <f t="shared" si="2021"/>
        <v>21.5</v>
      </c>
      <c r="K683">
        <f t="shared" si="2021"/>
        <v>0</v>
      </c>
      <c r="L683">
        <f t="shared" si="2021"/>
        <v>20</v>
      </c>
      <c r="M683">
        <f t="shared" si="2021"/>
        <v>-13</v>
      </c>
      <c r="N683">
        <f t="shared" si="1911"/>
        <v>2456628.104166667</v>
      </c>
      <c r="O683">
        <f t="shared" si="1844"/>
        <v>7.9269203913977097E-4</v>
      </c>
      <c r="P683">
        <f t="shared" si="1912"/>
        <v>2456628.1049593589</v>
      </c>
      <c r="Q683">
        <f t="shared" si="1913"/>
        <v>0.13916782914055925</v>
      </c>
      <c r="R683">
        <f t="shared" si="1914"/>
        <v>239.81421954775078</v>
      </c>
      <c r="S683">
        <f t="shared" si="1915"/>
        <v>305.68188370352436</v>
      </c>
      <c r="T683">
        <f t="shared" si="1916"/>
        <v>4.1855477242087975</v>
      </c>
      <c r="U683">
        <f t="shared" si="1917"/>
        <v>5.3351553343248979</v>
      </c>
      <c r="V683">
        <f t="shared" si="1918"/>
        <v>215.87065661042044</v>
      </c>
      <c r="W683">
        <f t="shared" si="1919"/>
        <v>3.7676537162938986</v>
      </c>
      <c r="X683">
        <f t="shared" si="1920"/>
        <v>250.6148691207427</v>
      </c>
      <c r="Y683">
        <f t="shared" si="1921"/>
        <v>4.3740546206116262</v>
      </c>
      <c r="Z683">
        <f t="shared" si="1922"/>
        <v>327.43563962244934</v>
      </c>
      <c r="AA683">
        <f t="shared" si="1923"/>
        <v>5.7148299997853433</v>
      </c>
      <c r="AB683">
        <f t="shared" si="1924"/>
        <v>-19130.566932725142</v>
      </c>
      <c r="AC683">
        <f t="shared" si="1925"/>
        <v>122.85086181815394</v>
      </c>
      <c r="AD683">
        <f t="shared" si="1926"/>
        <v>-860.12963229558625</v>
      </c>
      <c r="AE683">
        <f t="shared" si="1927"/>
        <v>-435.4268076269812</v>
      </c>
      <c r="AF683">
        <f t="shared" si="1928"/>
        <v>-93.91578740664275</v>
      </c>
      <c r="AG683">
        <f t="shared" si="1929"/>
        <v>2565.9326084956992</v>
      </c>
      <c r="AH683">
        <f t="shared" si="1930"/>
        <v>-17831.255689740497</v>
      </c>
      <c r="AI683">
        <f t="shared" si="1931"/>
        <v>-4.9531265804834712</v>
      </c>
      <c r="AJ683">
        <f t="shared" si="1932"/>
        <v>234.8610929672673</v>
      </c>
      <c r="AK683">
        <f t="shared" si="1933"/>
        <v>4.0990993571113128</v>
      </c>
      <c r="AL683">
        <f t="shared" si="1934"/>
        <v>234</v>
      </c>
      <c r="AM683">
        <f t="shared" si="1935"/>
        <v>51</v>
      </c>
      <c r="AN683">
        <f t="shared" si="1936"/>
        <v>39</v>
      </c>
      <c r="AP683">
        <f t="shared" si="1937"/>
        <v>1.5651938540213877</v>
      </c>
      <c r="AQ683">
        <f t="shared" si="1938"/>
        <v>2.7317786184652703E-2</v>
      </c>
      <c r="AR683" t="str">
        <f t="shared" si="1939"/>
        <v>POSITIF</v>
      </c>
      <c r="AS683">
        <f t="shared" si="1940"/>
        <v>1</v>
      </c>
      <c r="AT683">
        <f t="shared" si="1941"/>
        <v>33</v>
      </c>
      <c r="AU683">
        <f t="shared" si="1942"/>
        <v>54</v>
      </c>
      <c r="AV683">
        <f t="shared" si="1943"/>
        <v>0.99562442770302462</v>
      </c>
      <c r="AW683" s="4">
        <f t="shared" si="1944"/>
        <v>4.1484351154292692E-2</v>
      </c>
      <c r="AX683">
        <f t="shared" si="1945"/>
        <v>1.7376924376702022E-2</v>
      </c>
      <c r="AY683">
        <f t="shared" si="1946"/>
        <v>0.27128804750420277</v>
      </c>
      <c r="AZ683" s="4">
        <f t="shared" si="1947"/>
        <v>1.1303668646008449E-2</v>
      </c>
      <c r="BA683">
        <f t="shared" si="1948"/>
        <v>367056.95748339797</v>
      </c>
      <c r="BB683" t="s">
        <v>191</v>
      </c>
      <c r="BC683">
        <f t="shared" si="1949"/>
        <v>1.6702754951176096E-2</v>
      </c>
      <c r="BD683">
        <f t="shared" si="1950"/>
        <v>215.87497543375972</v>
      </c>
      <c r="BE683">
        <f t="shared" si="1951"/>
        <v>23.437481347891325</v>
      </c>
      <c r="BF683">
        <f t="shared" si="1952"/>
        <v>-2.1943202418719487E-3</v>
      </c>
      <c r="BG683">
        <f t="shared" si="1953"/>
        <v>23.435287027649451</v>
      </c>
      <c r="BH683" s="19">
        <f t="shared" si="1954"/>
        <v>0.13916782914055925</v>
      </c>
      <c r="BI683">
        <f t="shared" si="1955"/>
        <v>19.207414561277254</v>
      </c>
      <c r="BJ683">
        <f t="shared" si="1956"/>
        <v>2.6284145612772534</v>
      </c>
      <c r="BK683">
        <f t="shared" si="1957"/>
        <v>161.3807902306423</v>
      </c>
      <c r="BL683">
        <f t="shared" si="1958"/>
        <v>2.8166261389950074</v>
      </c>
      <c r="BM683">
        <f t="shared" si="1959"/>
        <v>238.0454281885165</v>
      </c>
      <c r="BN683">
        <f t="shared" si="1960"/>
        <v>15.869695212567766</v>
      </c>
      <c r="BO683">
        <f t="shared" si="1961"/>
        <v>15</v>
      </c>
      <c r="BP683">
        <f t="shared" si="1962"/>
        <v>52</v>
      </c>
      <c r="BQ683">
        <f t="shared" si="1963"/>
        <v>10</v>
      </c>
      <c r="BR683">
        <f t="shared" si="1964"/>
        <v>-17.460658810556271</v>
      </c>
      <c r="BS683" t="str">
        <f t="shared" si="1965"/>
        <v>NEGATIF</v>
      </c>
      <c r="BT683">
        <f t="shared" si="1966"/>
        <v>-0.30474598581156376</v>
      </c>
      <c r="BU683">
        <f t="shared" si="1967"/>
        <v>17</v>
      </c>
      <c r="BV683">
        <f t="shared" si="1968"/>
        <v>-2068</v>
      </c>
      <c r="BW683">
        <f t="shared" si="1969"/>
        <v>21</v>
      </c>
      <c r="BX683" t="str">
        <f t="shared" si="1970"/>
        <v>NEGATIF</v>
      </c>
      <c r="BY683">
        <f t="shared" si="1971"/>
        <v>58.368687614944619</v>
      </c>
      <c r="BZ683">
        <f t="shared" si="1972"/>
        <v>238.36868761494463</v>
      </c>
      <c r="CA683">
        <f t="shared" si="1973"/>
        <v>-69.040588563512529</v>
      </c>
      <c r="CB683" t="str">
        <f t="shared" si="1974"/>
        <v>NEGATIF</v>
      </c>
      <c r="CC683">
        <f t="shared" si="1975"/>
        <v>69</v>
      </c>
      <c r="CD683">
        <f t="shared" si="1976"/>
        <v>2</v>
      </c>
      <c r="CE683">
        <f t="shared" si="1977"/>
        <v>26</v>
      </c>
      <c r="CG683">
        <f t="shared" si="1978"/>
        <v>4.1546764912093339</v>
      </c>
      <c r="CH683">
        <f t="shared" si="1979"/>
        <v>0.4090229197823983</v>
      </c>
      <c r="CI683">
        <f t="shared" si="1980"/>
        <v>0.40906121789546218</v>
      </c>
    </row>
    <row r="684" spans="1:87">
      <c r="A684">
        <f t="shared" ref="A684:E684" si="2022">A586</f>
        <v>7.0027777777777782</v>
      </c>
      <c r="B684">
        <f t="shared" si="2022"/>
        <v>111.315</v>
      </c>
      <c r="C684">
        <f t="shared" si="2022"/>
        <v>7</v>
      </c>
      <c r="D684">
        <f t="shared" si="2022"/>
        <v>2013</v>
      </c>
      <c r="E684">
        <f t="shared" si="2022"/>
        <v>12</v>
      </c>
      <c r="F684">
        <f t="shared" si="1986"/>
        <v>1</v>
      </c>
      <c r="G684">
        <f t="shared" ref="G684:M684" si="2023">G586</f>
        <v>0.12222152900771403</v>
      </c>
      <c r="H684">
        <f t="shared" si="2023"/>
        <v>21</v>
      </c>
      <c r="I684">
        <f t="shared" si="2023"/>
        <v>45</v>
      </c>
      <c r="J684">
        <f t="shared" si="2023"/>
        <v>21.75</v>
      </c>
      <c r="K684">
        <f t="shared" si="2023"/>
        <v>0</v>
      </c>
      <c r="L684">
        <f t="shared" si="2023"/>
        <v>20</v>
      </c>
      <c r="M684">
        <f t="shared" si="2023"/>
        <v>-13</v>
      </c>
      <c r="N684">
        <f t="shared" si="1911"/>
        <v>2456628.1145833335</v>
      </c>
      <c r="O684">
        <f t="shared" si="1844"/>
        <v>7.9269203913977097E-4</v>
      </c>
      <c r="P684">
        <f t="shared" si="1912"/>
        <v>2456628.1153760254</v>
      </c>
      <c r="Q684">
        <f t="shared" si="1913"/>
        <v>0.13916811433334533</v>
      </c>
      <c r="R684">
        <f t="shared" si="1914"/>
        <v>239.81421954775078</v>
      </c>
      <c r="S684">
        <f t="shared" si="1915"/>
        <v>305.81797737278976</v>
      </c>
      <c r="T684">
        <f t="shared" si="1916"/>
        <v>4.1855477242087975</v>
      </c>
      <c r="U684">
        <f t="shared" si="1917"/>
        <v>5.337530616944699</v>
      </c>
      <c r="V684">
        <f t="shared" si="1918"/>
        <v>215.87010500707476</v>
      </c>
      <c r="W684">
        <f t="shared" si="1919"/>
        <v>3.7676440889993517</v>
      </c>
      <c r="X684">
        <f t="shared" si="1920"/>
        <v>250.62513628035504</v>
      </c>
      <c r="Y684">
        <f t="shared" si="1921"/>
        <v>4.3742338163516896</v>
      </c>
      <c r="Z684">
        <f t="shared" si="1922"/>
        <v>327.44590629181585</v>
      </c>
      <c r="AA684">
        <f t="shared" si="1923"/>
        <v>5.7150091869690032</v>
      </c>
      <c r="AB684">
        <f t="shared" si="1924"/>
        <v>-19099.148150171859</v>
      </c>
      <c r="AC684">
        <f t="shared" si="1925"/>
        <v>123.08134402752881</v>
      </c>
      <c r="AD684">
        <f t="shared" si="1926"/>
        <v>-814.60327856926597</v>
      </c>
      <c r="AE684">
        <f t="shared" si="1927"/>
        <v>-440.60470040491481</v>
      </c>
      <c r="AF684">
        <f t="shared" si="1928"/>
        <v>-93.979895430201168</v>
      </c>
      <c r="AG684">
        <f t="shared" si="1929"/>
        <v>2555.4177975538537</v>
      </c>
      <c r="AH684">
        <f t="shared" si="1930"/>
        <v>-17769.836882994856</v>
      </c>
      <c r="AI684">
        <f t="shared" si="1931"/>
        <v>-4.936065800831904</v>
      </c>
      <c r="AJ684">
        <f t="shared" si="1932"/>
        <v>234.87815374691888</v>
      </c>
      <c r="AK684">
        <f t="shared" si="1933"/>
        <v>4.0993971238891911</v>
      </c>
      <c r="AL684">
        <f t="shared" si="1934"/>
        <v>234</v>
      </c>
      <c r="AM684">
        <f t="shared" si="1935"/>
        <v>52</v>
      </c>
      <c r="AN684">
        <f t="shared" si="1936"/>
        <v>41</v>
      </c>
      <c r="AP684">
        <f t="shared" si="1937"/>
        <v>1.5616392033193955</v>
      </c>
      <c r="AQ684">
        <f t="shared" si="1938"/>
        <v>2.7255745826144612E-2</v>
      </c>
      <c r="AR684" t="str">
        <f t="shared" si="1939"/>
        <v>POSITIF</v>
      </c>
      <c r="AS684">
        <f t="shared" si="1940"/>
        <v>1</v>
      </c>
      <c r="AT684">
        <f t="shared" si="1941"/>
        <v>33</v>
      </c>
      <c r="AU684">
        <f t="shared" si="1942"/>
        <v>41</v>
      </c>
      <c r="AV684">
        <f t="shared" si="1943"/>
        <v>0.99575160383112982</v>
      </c>
      <c r="AW684" s="4">
        <f t="shared" si="1944"/>
        <v>4.1489650159630409E-2</v>
      </c>
      <c r="AX684">
        <f t="shared" si="1945"/>
        <v>1.7379144018867396E-2</v>
      </c>
      <c r="AY684">
        <f t="shared" si="1946"/>
        <v>0.27132269726468811</v>
      </c>
      <c r="AZ684" s="4">
        <f t="shared" si="1947"/>
        <v>1.1305112386028672E-2</v>
      </c>
      <c r="BA684">
        <f t="shared" si="1948"/>
        <v>367010.08215472673</v>
      </c>
      <c r="BB684" t="s">
        <v>191</v>
      </c>
      <c r="BC684">
        <f t="shared" si="1949"/>
        <v>1.6702754939198001E-2</v>
      </c>
      <c r="BD684">
        <f t="shared" si="1950"/>
        <v>215.87442383205106</v>
      </c>
      <c r="BE684">
        <f t="shared" si="1951"/>
        <v>23.437481344182629</v>
      </c>
      <c r="BF684">
        <f t="shared" si="1952"/>
        <v>-2.194370184082257E-3</v>
      </c>
      <c r="BG684">
        <f t="shared" si="1953"/>
        <v>23.435286973998547</v>
      </c>
      <c r="BH684" s="19">
        <f t="shared" si="1954"/>
        <v>0.13916811433334533</v>
      </c>
      <c r="BI684">
        <f t="shared" si="1955"/>
        <v>19.4580990388679</v>
      </c>
      <c r="BJ684">
        <f t="shared" si="1956"/>
        <v>2.8790990388678992</v>
      </c>
      <c r="BK684">
        <f t="shared" si="1957"/>
        <v>165.12578773111531</v>
      </c>
      <c r="BL684">
        <f t="shared" si="1958"/>
        <v>2.8819886758572193</v>
      </c>
      <c r="BM684">
        <f t="shared" si="1959"/>
        <v>238.06069785190317</v>
      </c>
      <c r="BN684">
        <f t="shared" si="1960"/>
        <v>15.870713190126878</v>
      </c>
      <c r="BO684">
        <f t="shared" si="1961"/>
        <v>15</v>
      </c>
      <c r="BP684">
        <f t="shared" si="1962"/>
        <v>52</v>
      </c>
      <c r="BQ684">
        <f t="shared" si="1963"/>
        <v>14</v>
      </c>
      <c r="BR684">
        <f t="shared" si="1964"/>
        <v>-17.468201278951092</v>
      </c>
      <c r="BS684" t="str">
        <f t="shared" si="1965"/>
        <v>NEGATIF</v>
      </c>
      <c r="BT684">
        <f t="shared" si="1966"/>
        <v>-0.30487762671878099</v>
      </c>
      <c r="BU684">
        <f t="shared" si="1967"/>
        <v>17</v>
      </c>
      <c r="BV684">
        <f t="shared" si="1968"/>
        <v>-2069</v>
      </c>
      <c r="BW684">
        <f t="shared" si="1969"/>
        <v>54</v>
      </c>
      <c r="BX684" t="str">
        <f t="shared" si="1970"/>
        <v>NEGATIF</v>
      </c>
      <c r="BY684">
        <f t="shared" si="1971"/>
        <v>52.8475043974477</v>
      </c>
      <c r="BZ684">
        <f t="shared" si="1972"/>
        <v>232.84750439744769</v>
      </c>
      <c r="CA684">
        <f t="shared" si="1973"/>
        <v>-72.108525917448731</v>
      </c>
      <c r="CB684" t="str">
        <f t="shared" si="1974"/>
        <v>NEGATIF</v>
      </c>
      <c r="CC684">
        <f t="shared" si="1975"/>
        <v>72</v>
      </c>
      <c r="CD684">
        <f t="shared" si="1976"/>
        <v>6</v>
      </c>
      <c r="CE684">
        <f t="shared" si="1977"/>
        <v>30</v>
      </c>
      <c r="CG684">
        <f t="shared" si="1978"/>
        <v>4.1549429971111023</v>
      </c>
      <c r="CH684">
        <f t="shared" si="1979"/>
        <v>0.40902291884601338</v>
      </c>
      <c r="CI684">
        <f t="shared" si="1980"/>
        <v>0.40906121783073324</v>
      </c>
    </row>
    <row r="685" spans="1:87">
      <c r="A685">
        <f t="shared" ref="A685:E685" si="2024">A587</f>
        <v>7.0027777777777782</v>
      </c>
      <c r="B685">
        <f t="shared" si="2024"/>
        <v>111.315</v>
      </c>
      <c r="C685">
        <f t="shared" si="2024"/>
        <v>7</v>
      </c>
      <c r="D685">
        <f t="shared" si="2024"/>
        <v>2013</v>
      </c>
      <c r="E685">
        <f t="shared" si="2024"/>
        <v>12</v>
      </c>
      <c r="F685">
        <f t="shared" si="1986"/>
        <v>1</v>
      </c>
      <c r="G685">
        <f t="shared" ref="G685:M685" si="2025">G587</f>
        <v>0.12222152900771403</v>
      </c>
      <c r="H685">
        <f t="shared" si="2025"/>
        <v>22</v>
      </c>
      <c r="I685">
        <f t="shared" si="2025"/>
        <v>0</v>
      </c>
      <c r="J685">
        <f t="shared" si="2025"/>
        <v>22</v>
      </c>
      <c r="K685">
        <f t="shared" si="2025"/>
        <v>0</v>
      </c>
      <c r="L685">
        <f t="shared" si="2025"/>
        <v>20</v>
      </c>
      <c r="M685">
        <f t="shared" si="2025"/>
        <v>-13</v>
      </c>
      <c r="N685">
        <f t="shared" si="1911"/>
        <v>2456628.125</v>
      </c>
      <c r="O685">
        <f t="shared" si="1844"/>
        <v>7.9269203913977097E-4</v>
      </c>
      <c r="P685">
        <f t="shared" si="1912"/>
        <v>2456628.1257926919</v>
      </c>
      <c r="Q685">
        <f t="shared" si="1913"/>
        <v>0.13916839952613141</v>
      </c>
      <c r="R685">
        <f t="shared" si="1914"/>
        <v>239.81421954775078</v>
      </c>
      <c r="S685">
        <f t="shared" si="1915"/>
        <v>305.95407104205515</v>
      </c>
      <c r="T685">
        <f t="shared" si="1916"/>
        <v>4.1855477242087975</v>
      </c>
      <c r="U685">
        <f t="shared" si="1917"/>
        <v>5.339905899564501</v>
      </c>
      <c r="V685">
        <f t="shared" si="1918"/>
        <v>215.86955340372913</v>
      </c>
      <c r="W685">
        <f t="shared" si="1919"/>
        <v>3.7676344617048052</v>
      </c>
      <c r="X685">
        <f t="shared" si="1920"/>
        <v>250.63540343996647</v>
      </c>
      <c r="Y685">
        <f t="shared" si="1921"/>
        <v>4.3744130120917371</v>
      </c>
      <c r="Z685">
        <f t="shared" si="1922"/>
        <v>327.45617296118144</v>
      </c>
      <c r="AA685">
        <f t="shared" si="1923"/>
        <v>5.7151883741526461</v>
      </c>
      <c r="AB685">
        <f t="shared" si="1924"/>
        <v>-19067.625790573293</v>
      </c>
      <c r="AC685">
        <f t="shared" si="1925"/>
        <v>123.29885178433474</v>
      </c>
      <c r="AD685">
        <f t="shared" si="1926"/>
        <v>-768.73345271033031</v>
      </c>
      <c r="AE685">
        <f t="shared" si="1927"/>
        <v>-445.73615187223356</v>
      </c>
      <c r="AF685">
        <f t="shared" si="1928"/>
        <v>-94.049527891055931</v>
      </c>
      <c r="AG685">
        <f t="shared" si="1929"/>
        <v>2544.8832514705155</v>
      </c>
      <c r="AH685">
        <f t="shared" si="1930"/>
        <v>-17707.962819792061</v>
      </c>
      <c r="AI685">
        <f t="shared" si="1931"/>
        <v>-4.9188785610533499</v>
      </c>
      <c r="AJ685">
        <f t="shared" si="1932"/>
        <v>234.89534098669742</v>
      </c>
      <c r="AK685">
        <f t="shared" si="1933"/>
        <v>4.0996970978126557</v>
      </c>
      <c r="AL685">
        <f t="shared" si="1934"/>
        <v>234</v>
      </c>
      <c r="AM685">
        <f t="shared" si="1935"/>
        <v>53</v>
      </c>
      <c r="AN685">
        <f t="shared" si="1936"/>
        <v>43</v>
      </c>
      <c r="AP685">
        <f t="shared" si="1937"/>
        <v>1.5798211388517145</v>
      </c>
      <c r="AQ685">
        <f t="shared" si="1938"/>
        <v>2.7573080465568927E-2</v>
      </c>
      <c r="AR685" t="str">
        <f t="shared" si="1939"/>
        <v>POSITIF</v>
      </c>
      <c r="AS685">
        <f t="shared" si="1940"/>
        <v>1</v>
      </c>
      <c r="AT685">
        <f t="shared" si="1941"/>
        <v>34</v>
      </c>
      <c r="AU685">
        <f t="shared" si="1942"/>
        <v>47</v>
      </c>
      <c r="AV685">
        <f t="shared" si="1943"/>
        <v>0.99587856695695653</v>
      </c>
      <c r="AW685" s="4">
        <f t="shared" si="1944"/>
        <v>4.1494940289873189E-2</v>
      </c>
      <c r="AX685">
        <f t="shared" si="1945"/>
        <v>1.7381359943441699E-2</v>
      </c>
      <c r="AY685">
        <f t="shared" si="1946"/>
        <v>0.27135728899042266</v>
      </c>
      <c r="AZ685" s="4">
        <f t="shared" si="1947"/>
        <v>1.1306553707934278E-2</v>
      </c>
      <c r="BA685">
        <f t="shared" si="1948"/>
        <v>366963.29727842216</v>
      </c>
      <c r="BB685" t="s">
        <v>191</v>
      </c>
      <c r="BC685">
        <f t="shared" si="1949"/>
        <v>1.6702754927219902E-2</v>
      </c>
      <c r="BD685">
        <f t="shared" si="1950"/>
        <v>215.87387223034241</v>
      </c>
      <c r="BE685">
        <f t="shared" si="1951"/>
        <v>23.437481340473933</v>
      </c>
      <c r="BF685">
        <f t="shared" si="1952"/>
        <v>-2.194420110240021E-3</v>
      </c>
      <c r="BG685">
        <f t="shared" si="1953"/>
        <v>23.435286920363694</v>
      </c>
      <c r="BH685" s="19">
        <f t="shared" si="1954"/>
        <v>0.13916839952613141</v>
      </c>
      <c r="BI685">
        <f t="shared" si="1955"/>
        <v>19.708783516458546</v>
      </c>
      <c r="BJ685">
        <f t="shared" si="1956"/>
        <v>3.129783516458545</v>
      </c>
      <c r="BK685">
        <f t="shared" si="1957"/>
        <v>168.87067174584385</v>
      </c>
      <c r="BL685">
        <f t="shared" si="1958"/>
        <v>2.947349232019536</v>
      </c>
      <c r="BM685">
        <f t="shared" si="1959"/>
        <v>238.07608100103434</v>
      </c>
      <c r="BN685">
        <f t="shared" si="1960"/>
        <v>15.871738733402289</v>
      </c>
      <c r="BO685">
        <f t="shared" si="1961"/>
        <v>15</v>
      </c>
      <c r="BP685">
        <f t="shared" si="1962"/>
        <v>52</v>
      </c>
      <c r="BQ685">
        <f t="shared" si="1963"/>
        <v>18</v>
      </c>
      <c r="BR685">
        <f t="shared" si="1964"/>
        <v>-17.454670043677215</v>
      </c>
      <c r="BS685" t="str">
        <f t="shared" si="1965"/>
        <v>NEGATIF</v>
      </c>
      <c r="BT685">
        <f t="shared" si="1966"/>
        <v>-0.30464146211138987</v>
      </c>
      <c r="BU685">
        <f t="shared" si="1967"/>
        <v>17</v>
      </c>
      <c r="BV685">
        <f t="shared" si="1968"/>
        <v>-2068</v>
      </c>
      <c r="BW685">
        <f t="shared" si="1969"/>
        <v>43</v>
      </c>
      <c r="BX685" t="str">
        <f t="shared" si="1970"/>
        <v>NEGATIF</v>
      </c>
      <c r="BY685">
        <f t="shared" si="1971"/>
        <v>45.084021168972029</v>
      </c>
      <c r="BZ685">
        <f t="shared" si="1972"/>
        <v>225.08402116897201</v>
      </c>
      <c r="CA685">
        <f t="shared" si="1973"/>
        <v>-74.928330272341341</v>
      </c>
      <c r="CB685" t="str">
        <f t="shared" si="1974"/>
        <v>NEGATIF</v>
      </c>
      <c r="CC685">
        <f t="shared" si="1975"/>
        <v>74</v>
      </c>
      <c r="CD685">
        <f t="shared" si="1976"/>
        <v>55</v>
      </c>
      <c r="CE685">
        <f t="shared" si="1977"/>
        <v>41</v>
      </c>
      <c r="CG685">
        <f t="shared" si="1978"/>
        <v>4.1552114837127672</v>
      </c>
      <c r="CH685">
        <f t="shared" si="1979"/>
        <v>0.40902291790990863</v>
      </c>
      <c r="CI685">
        <f t="shared" si="1980"/>
        <v>0.40906121776600429</v>
      </c>
    </row>
    <row r="686" spans="1:87">
      <c r="A686">
        <f t="shared" ref="A686:E686" si="2026">A588</f>
        <v>7.0027777777777782</v>
      </c>
      <c r="B686">
        <f t="shared" si="2026"/>
        <v>111.315</v>
      </c>
      <c r="C686">
        <f t="shared" si="2026"/>
        <v>7</v>
      </c>
      <c r="D686">
        <f t="shared" si="2026"/>
        <v>2013</v>
      </c>
      <c r="E686">
        <f t="shared" si="2026"/>
        <v>12</v>
      </c>
      <c r="F686">
        <f t="shared" si="1986"/>
        <v>1</v>
      </c>
      <c r="G686">
        <f t="shared" ref="G686:M686" si="2027">G588</f>
        <v>0.12222152900771403</v>
      </c>
      <c r="H686">
        <f t="shared" si="2027"/>
        <v>22</v>
      </c>
      <c r="I686">
        <f t="shared" si="2027"/>
        <v>15</v>
      </c>
      <c r="J686">
        <f t="shared" si="2027"/>
        <v>22.25</v>
      </c>
      <c r="K686">
        <f t="shared" si="2027"/>
        <v>0</v>
      </c>
      <c r="L686">
        <f t="shared" si="2027"/>
        <v>20</v>
      </c>
      <c r="M686">
        <f t="shared" si="2027"/>
        <v>-13</v>
      </c>
      <c r="N686">
        <f t="shared" si="1911"/>
        <v>2456628.135416667</v>
      </c>
      <c r="O686">
        <f t="shared" si="1844"/>
        <v>7.9269203913977097E-4</v>
      </c>
      <c r="P686">
        <f t="shared" si="1912"/>
        <v>2456628.1362093589</v>
      </c>
      <c r="Q686">
        <f t="shared" si="1913"/>
        <v>0.13916868471893024</v>
      </c>
      <c r="R686">
        <f t="shared" si="1914"/>
        <v>239.81421954775078</v>
      </c>
      <c r="S686">
        <f t="shared" si="1915"/>
        <v>306.09016471738869</v>
      </c>
      <c r="T686">
        <f t="shared" si="1916"/>
        <v>4.1855477242087975</v>
      </c>
      <c r="U686">
        <f t="shared" si="1917"/>
        <v>5.3422811822902112</v>
      </c>
      <c r="V686">
        <f t="shared" si="1918"/>
        <v>215.86900180035883</v>
      </c>
      <c r="W686">
        <f t="shared" si="1919"/>
        <v>3.7676248344098284</v>
      </c>
      <c r="X686">
        <f t="shared" si="1920"/>
        <v>250.6456706000381</v>
      </c>
      <c r="Y686">
        <f t="shared" si="1921"/>
        <v>4.3745922078398163</v>
      </c>
      <c r="Z686">
        <f t="shared" si="1922"/>
        <v>327.46643963100541</v>
      </c>
      <c r="AA686">
        <f t="shared" si="1923"/>
        <v>5.7153675613442898</v>
      </c>
      <c r="AB686">
        <f t="shared" si="1924"/>
        <v>-19036.000030365078</v>
      </c>
      <c r="AC686">
        <f t="shared" si="1925"/>
        <v>123.50336216918338</v>
      </c>
      <c r="AD686">
        <f t="shared" si="1926"/>
        <v>-722.53949334885829</v>
      </c>
      <c r="AE686">
        <f t="shared" si="1927"/>
        <v>-450.82062138202775</v>
      </c>
      <c r="AF686">
        <f t="shared" si="1928"/>
        <v>-94.124683114026368</v>
      </c>
      <c r="AG686">
        <f t="shared" si="1929"/>
        <v>2534.3290492393303</v>
      </c>
      <c r="AH686">
        <f t="shared" si="1930"/>
        <v>-17645.652416801473</v>
      </c>
      <c r="AI686">
        <f t="shared" si="1931"/>
        <v>-4.9015701157781866</v>
      </c>
      <c r="AJ686">
        <f t="shared" si="1932"/>
        <v>234.9126494319726</v>
      </c>
      <c r="AK686">
        <f t="shared" si="1933"/>
        <v>4.0999991871711092</v>
      </c>
      <c r="AL686">
        <f t="shared" si="1934"/>
        <v>234</v>
      </c>
      <c r="AM686">
        <f t="shared" si="1935"/>
        <v>54</v>
      </c>
      <c r="AN686">
        <f t="shared" si="1936"/>
        <v>45</v>
      </c>
      <c r="AP686">
        <f t="shared" si="1937"/>
        <v>1.5645099780983611</v>
      </c>
      <c r="AQ686">
        <f t="shared" si="1938"/>
        <v>2.7305850298120774E-2</v>
      </c>
      <c r="AR686" t="str">
        <f t="shared" si="1939"/>
        <v>POSITIF</v>
      </c>
      <c r="AS686">
        <f t="shared" si="1940"/>
        <v>1</v>
      </c>
      <c r="AT686">
        <f t="shared" si="1941"/>
        <v>33</v>
      </c>
      <c r="AU686">
        <f t="shared" si="1942"/>
        <v>52</v>
      </c>
      <c r="AV686">
        <f t="shared" si="1943"/>
        <v>0.99600531612919518</v>
      </c>
      <c r="AW686" s="4">
        <f t="shared" si="1944"/>
        <v>4.1500221505383135E-2</v>
      </c>
      <c r="AX686">
        <f t="shared" si="1945"/>
        <v>1.738357213382144E-2</v>
      </c>
      <c r="AY686">
        <f t="shared" si="1946"/>
        <v>0.27139182242222326</v>
      </c>
      <c r="AZ686" s="4">
        <f t="shared" si="1947"/>
        <v>1.130799260092597E-2</v>
      </c>
      <c r="BA686">
        <f t="shared" si="1948"/>
        <v>366916.60314029123</v>
      </c>
      <c r="BB686" t="s">
        <v>191</v>
      </c>
      <c r="BC686">
        <f t="shared" si="1949"/>
        <v>1.6702754915241806E-2</v>
      </c>
      <c r="BD686">
        <f t="shared" si="1950"/>
        <v>215.87332062860915</v>
      </c>
      <c r="BE686">
        <f t="shared" si="1951"/>
        <v>23.437481336765238</v>
      </c>
      <c r="BF686">
        <f t="shared" si="1952"/>
        <v>-2.1944700203429162E-3</v>
      </c>
      <c r="BG686">
        <f t="shared" si="1953"/>
        <v>23.435286866744896</v>
      </c>
      <c r="BH686" s="19">
        <f t="shared" si="1954"/>
        <v>0.13916868471893024</v>
      </c>
      <c r="BI686">
        <f t="shared" si="1955"/>
        <v>19.959468005256106</v>
      </c>
      <c r="BJ686">
        <f t="shared" si="1956"/>
        <v>3.3804680052561054</v>
      </c>
      <c r="BK686">
        <f t="shared" si="1957"/>
        <v>172.61544713946282</v>
      </c>
      <c r="BL686">
        <f t="shared" si="1958"/>
        <v>3.0127078923858539</v>
      </c>
      <c r="BM686">
        <f t="shared" si="1959"/>
        <v>238.09157293937875</v>
      </c>
      <c r="BN686">
        <f t="shared" si="1960"/>
        <v>15.872771529291917</v>
      </c>
      <c r="BO686">
        <f t="shared" si="1961"/>
        <v>15</v>
      </c>
      <c r="BP686">
        <f t="shared" si="1962"/>
        <v>52</v>
      </c>
      <c r="BQ686">
        <f t="shared" si="1963"/>
        <v>21</v>
      </c>
      <c r="BR686">
        <f t="shared" si="1964"/>
        <v>-17.473682258204576</v>
      </c>
      <c r="BS686" t="str">
        <f t="shared" si="1965"/>
        <v>NEGATIF</v>
      </c>
      <c r="BT686">
        <f t="shared" si="1966"/>
        <v>-0.30497328785298777</v>
      </c>
      <c r="BU686">
        <f t="shared" si="1967"/>
        <v>17</v>
      </c>
      <c r="BV686">
        <f t="shared" si="1968"/>
        <v>-2069</v>
      </c>
      <c r="BW686">
        <f t="shared" si="1969"/>
        <v>34</v>
      </c>
      <c r="BX686" t="str">
        <f t="shared" si="1970"/>
        <v>NEGATIF</v>
      </c>
      <c r="BY686">
        <f t="shared" si="1971"/>
        <v>33.862714879485331</v>
      </c>
      <c r="BZ686">
        <f t="shared" si="1972"/>
        <v>213.86271487948534</v>
      </c>
      <c r="CA686">
        <f t="shared" si="1973"/>
        <v>-77.289678309250675</v>
      </c>
      <c r="CB686" t="str">
        <f t="shared" si="1974"/>
        <v>NEGATIF</v>
      </c>
      <c r="CC686">
        <f t="shared" si="1975"/>
        <v>77</v>
      </c>
      <c r="CD686">
        <f t="shared" si="1976"/>
        <v>17</v>
      </c>
      <c r="CE686">
        <f t="shared" si="1977"/>
        <v>22</v>
      </c>
      <c r="CG686">
        <f t="shared" si="1978"/>
        <v>4.1554818690443929</v>
      </c>
      <c r="CH686">
        <f t="shared" si="1979"/>
        <v>0.40902291697408405</v>
      </c>
      <c r="CI686">
        <f t="shared" si="1980"/>
        <v>0.40906121770127529</v>
      </c>
    </row>
    <row r="687" spans="1:87">
      <c r="A687">
        <f t="shared" ref="A687:E687" si="2028">A589</f>
        <v>7.0027777777777782</v>
      </c>
      <c r="B687">
        <f t="shared" si="2028"/>
        <v>111.315</v>
      </c>
      <c r="C687">
        <f t="shared" si="2028"/>
        <v>7</v>
      </c>
      <c r="D687">
        <f t="shared" si="2028"/>
        <v>2013</v>
      </c>
      <c r="E687">
        <f t="shared" si="2028"/>
        <v>12</v>
      </c>
      <c r="F687">
        <f t="shared" si="1986"/>
        <v>1</v>
      </c>
      <c r="G687">
        <f t="shared" ref="G687:M687" si="2029">G589</f>
        <v>0.12222152900771403</v>
      </c>
      <c r="H687">
        <f t="shared" si="2029"/>
        <v>22</v>
      </c>
      <c r="I687">
        <f t="shared" si="2029"/>
        <v>30</v>
      </c>
      <c r="J687">
        <f t="shared" si="2029"/>
        <v>22.5</v>
      </c>
      <c r="K687">
        <f t="shared" si="2029"/>
        <v>0</v>
      </c>
      <c r="L687">
        <f t="shared" si="2029"/>
        <v>20</v>
      </c>
      <c r="M687">
        <f t="shared" si="2029"/>
        <v>-13</v>
      </c>
      <c r="N687">
        <f t="shared" si="1911"/>
        <v>2456628.1458333335</v>
      </c>
      <c r="O687">
        <f t="shared" si="1844"/>
        <v>7.9269203913977097E-4</v>
      </c>
      <c r="P687">
        <f t="shared" si="1912"/>
        <v>2456628.1466260254</v>
      </c>
      <c r="Q687">
        <f t="shared" si="1913"/>
        <v>0.13916896991171632</v>
      </c>
      <c r="R687">
        <f t="shared" si="1914"/>
        <v>239.81421954775078</v>
      </c>
      <c r="S687">
        <f t="shared" si="1915"/>
        <v>306.22625838665408</v>
      </c>
      <c r="T687">
        <f t="shared" si="1916"/>
        <v>4.1855477242087975</v>
      </c>
      <c r="U687">
        <f t="shared" si="1917"/>
        <v>5.3446564649100123</v>
      </c>
      <c r="V687">
        <f t="shared" si="1918"/>
        <v>215.86845019701315</v>
      </c>
      <c r="W687">
        <f t="shared" si="1919"/>
        <v>3.7676152071152815</v>
      </c>
      <c r="X687">
        <f t="shared" si="1920"/>
        <v>250.65593775964953</v>
      </c>
      <c r="Y687">
        <f t="shared" si="1921"/>
        <v>4.3747714035798637</v>
      </c>
      <c r="Z687">
        <f t="shared" si="1922"/>
        <v>327.47670630037192</v>
      </c>
      <c r="AA687">
        <f t="shared" si="1923"/>
        <v>5.7155467485279488</v>
      </c>
      <c r="AB687">
        <f t="shared" si="1924"/>
        <v>-19004.271050798892</v>
      </c>
      <c r="AC687">
        <f t="shared" si="1925"/>
        <v>123.69485360555719</v>
      </c>
      <c r="AD687">
        <f t="shared" si="1926"/>
        <v>-676.04088200619003</v>
      </c>
      <c r="AE687">
        <f t="shared" si="1927"/>
        <v>-455.85757255946515</v>
      </c>
      <c r="AF687">
        <f t="shared" si="1928"/>
        <v>-94.205359269595363</v>
      </c>
      <c r="AG687">
        <f t="shared" si="1929"/>
        <v>2523.7552714183557</v>
      </c>
      <c r="AH687">
        <f t="shared" si="1930"/>
        <v>-17582.924739610229</v>
      </c>
      <c r="AI687">
        <f t="shared" si="1931"/>
        <v>-4.8841457610028414</v>
      </c>
      <c r="AJ687">
        <f t="shared" si="1932"/>
        <v>234.93007378674793</v>
      </c>
      <c r="AK687">
        <f t="shared" si="1933"/>
        <v>4.1003032995319737</v>
      </c>
      <c r="AL687">
        <f t="shared" si="1934"/>
        <v>234</v>
      </c>
      <c r="AM687">
        <f t="shared" si="1935"/>
        <v>55</v>
      </c>
      <c r="AN687">
        <f t="shared" si="1936"/>
        <v>48</v>
      </c>
      <c r="AP687">
        <f t="shared" si="1937"/>
        <v>1.5698445640350855</v>
      </c>
      <c r="AQ687">
        <f t="shared" si="1938"/>
        <v>2.7398956386947202E-2</v>
      </c>
      <c r="AR687" t="str">
        <f t="shared" si="1939"/>
        <v>POSITIF</v>
      </c>
      <c r="AS687">
        <f t="shared" si="1940"/>
        <v>1</v>
      </c>
      <c r="AT687">
        <f t="shared" si="1941"/>
        <v>34</v>
      </c>
      <c r="AU687">
        <f t="shared" si="1942"/>
        <v>11</v>
      </c>
      <c r="AV687">
        <f t="shared" si="1943"/>
        <v>0.99613185038056762</v>
      </c>
      <c r="AW687" s="4">
        <f t="shared" si="1944"/>
        <v>4.1505493765856986E-2</v>
      </c>
      <c r="AX687">
        <f t="shared" si="1945"/>
        <v>1.7385780573124433E-2</v>
      </c>
      <c r="AY687">
        <f t="shared" si="1946"/>
        <v>0.27142629729655643</v>
      </c>
      <c r="AZ687" s="4">
        <f t="shared" si="1947"/>
        <v>1.1309429054023185E-2</v>
      </c>
      <c r="BA687">
        <f t="shared" si="1948"/>
        <v>366870.00003181375</v>
      </c>
      <c r="BB687" t="s">
        <v>191</v>
      </c>
      <c r="BC687">
        <f t="shared" si="1949"/>
        <v>1.6702754903263707E-2</v>
      </c>
      <c r="BD687">
        <f t="shared" si="1950"/>
        <v>215.8727690269005</v>
      </c>
      <c r="BE687">
        <f t="shared" si="1951"/>
        <v>23.437481333056542</v>
      </c>
      <c r="BF687">
        <f t="shared" si="1952"/>
        <v>-2.1945199143819129E-3</v>
      </c>
      <c r="BG687">
        <f t="shared" si="1953"/>
        <v>23.435286813142159</v>
      </c>
      <c r="BH687" s="19">
        <f t="shared" si="1954"/>
        <v>0.13916896991171632</v>
      </c>
      <c r="BI687">
        <f t="shared" si="1955"/>
        <v>20.210152482862274</v>
      </c>
      <c r="BJ687">
        <f t="shared" si="1956"/>
        <v>3.631152482862273</v>
      </c>
      <c r="BK687">
        <f t="shared" si="1957"/>
        <v>176.36011830988235</v>
      </c>
      <c r="BL687">
        <f t="shared" si="1958"/>
        <v>3.0780647337141844</v>
      </c>
      <c r="BM687">
        <f t="shared" si="1959"/>
        <v>238.10716893305175</v>
      </c>
      <c r="BN687">
        <f t="shared" si="1960"/>
        <v>15.87381126220345</v>
      </c>
      <c r="BO687">
        <f t="shared" si="1961"/>
        <v>15</v>
      </c>
      <c r="BP687">
        <f t="shared" si="1962"/>
        <v>52</v>
      </c>
      <c r="BQ687">
        <f t="shared" si="1963"/>
        <v>25</v>
      </c>
      <c r="BR687">
        <f t="shared" si="1964"/>
        <v>-17.472676752393188</v>
      </c>
      <c r="BS687" t="str">
        <f t="shared" si="1965"/>
        <v>NEGATIF</v>
      </c>
      <c r="BT687">
        <f t="shared" si="1966"/>
        <v>-0.30495573846593116</v>
      </c>
      <c r="BU687">
        <f t="shared" si="1967"/>
        <v>17</v>
      </c>
      <c r="BV687">
        <f t="shared" si="1968"/>
        <v>-2069</v>
      </c>
      <c r="BW687">
        <f t="shared" si="1969"/>
        <v>38</v>
      </c>
      <c r="BX687" t="str">
        <f t="shared" si="1970"/>
        <v>NEGATIF</v>
      </c>
      <c r="BY687">
        <f t="shared" si="1971"/>
        <v>18.407973614717058</v>
      </c>
      <c r="BZ687">
        <f t="shared" si="1972"/>
        <v>198.40797361471706</v>
      </c>
      <c r="CA687">
        <f t="shared" si="1973"/>
        <v>-78.94414895756691</v>
      </c>
      <c r="CB687" t="str">
        <f t="shared" si="1974"/>
        <v>NEGATIF</v>
      </c>
      <c r="CC687">
        <f t="shared" si="1975"/>
        <v>78</v>
      </c>
      <c r="CD687">
        <f t="shared" si="1976"/>
        <v>56</v>
      </c>
      <c r="CE687">
        <f t="shared" si="1977"/>
        <v>38</v>
      </c>
      <c r="CG687">
        <f t="shared" si="1978"/>
        <v>4.1557540704841065</v>
      </c>
      <c r="CH687">
        <f t="shared" si="1979"/>
        <v>0.4090229160385398</v>
      </c>
      <c r="CI687">
        <f t="shared" si="1980"/>
        <v>0.40906121763654635</v>
      </c>
    </row>
    <row r="688" spans="1:87">
      <c r="A688">
        <f t="shared" ref="A688:E688" si="2030">A590</f>
        <v>7.0027777777777782</v>
      </c>
      <c r="B688">
        <f t="shared" si="2030"/>
        <v>111.315</v>
      </c>
      <c r="C688">
        <f t="shared" si="2030"/>
        <v>7</v>
      </c>
      <c r="D688">
        <f t="shared" si="2030"/>
        <v>2013</v>
      </c>
      <c r="E688">
        <f t="shared" si="2030"/>
        <v>12</v>
      </c>
      <c r="F688">
        <f t="shared" si="1986"/>
        <v>1</v>
      </c>
      <c r="G688">
        <f t="shared" ref="G688:M688" si="2031">G590</f>
        <v>0.12222152900771403</v>
      </c>
      <c r="H688">
        <f t="shared" si="2031"/>
        <v>22</v>
      </c>
      <c r="I688">
        <f t="shared" si="2031"/>
        <v>45</v>
      </c>
      <c r="J688">
        <f t="shared" si="2031"/>
        <v>22.75</v>
      </c>
      <c r="K688">
        <f t="shared" si="2031"/>
        <v>0</v>
      </c>
      <c r="L688">
        <f t="shared" si="2031"/>
        <v>20</v>
      </c>
      <c r="M688">
        <f t="shared" si="2031"/>
        <v>-13</v>
      </c>
      <c r="N688">
        <f t="shared" si="1911"/>
        <v>2456628.15625</v>
      </c>
      <c r="O688">
        <f t="shared" si="1844"/>
        <v>7.9269203913977097E-4</v>
      </c>
      <c r="P688">
        <f t="shared" si="1912"/>
        <v>2456628.1570426919</v>
      </c>
      <c r="Q688">
        <f t="shared" si="1913"/>
        <v>0.1391692551045024</v>
      </c>
      <c r="R688">
        <f t="shared" si="1914"/>
        <v>239.81421954775078</v>
      </c>
      <c r="S688">
        <f t="shared" si="1915"/>
        <v>306.36235205591947</v>
      </c>
      <c r="T688">
        <f t="shared" si="1916"/>
        <v>4.1855477242087975</v>
      </c>
      <c r="U688">
        <f t="shared" si="1917"/>
        <v>5.3470317475298135</v>
      </c>
      <c r="V688">
        <f t="shared" si="1918"/>
        <v>215.86789859366752</v>
      </c>
      <c r="W688">
        <f t="shared" si="1919"/>
        <v>3.7676055798207351</v>
      </c>
      <c r="X688">
        <f t="shared" si="1920"/>
        <v>250.66620491926187</v>
      </c>
      <c r="Y688">
        <f t="shared" si="1921"/>
        <v>4.3749505993199262</v>
      </c>
      <c r="Z688">
        <f t="shared" si="1922"/>
        <v>327.48697296973751</v>
      </c>
      <c r="AA688">
        <f t="shared" si="1923"/>
        <v>5.7157259357115917</v>
      </c>
      <c r="AB688">
        <f t="shared" si="1924"/>
        <v>-18972.439029480694</v>
      </c>
      <c r="AC688">
        <f t="shared" si="1925"/>
        <v>123.87330591712019</v>
      </c>
      <c r="AD688">
        <f t="shared" si="1926"/>
        <v>-629.25722244963879</v>
      </c>
      <c r="AE688">
        <f t="shared" si="1927"/>
        <v>-460.84647471906095</v>
      </c>
      <c r="AF688">
        <f t="shared" si="1928"/>
        <v>-94.291554394073643</v>
      </c>
      <c r="AG688">
        <f t="shared" si="1929"/>
        <v>2513.1619973035599</v>
      </c>
      <c r="AH688">
        <f t="shared" si="1930"/>
        <v>-17519.798977822786</v>
      </c>
      <c r="AI688">
        <f t="shared" si="1931"/>
        <v>-4.8666108271729964</v>
      </c>
      <c r="AJ688">
        <f t="shared" si="1932"/>
        <v>234.94760872057779</v>
      </c>
      <c r="AK688">
        <f t="shared" si="1933"/>
        <v>4.1006093418614249</v>
      </c>
      <c r="AL688">
        <f t="shared" si="1934"/>
        <v>234</v>
      </c>
      <c r="AM688">
        <f t="shared" si="1935"/>
        <v>56</v>
      </c>
      <c r="AN688">
        <f t="shared" si="1936"/>
        <v>51</v>
      </c>
      <c r="AP688">
        <f t="shared" si="1937"/>
        <v>1.5691156603662024</v>
      </c>
      <c r="AQ688">
        <f t="shared" si="1938"/>
        <v>2.7386234617995324E-2</v>
      </c>
      <c r="AR688" t="str">
        <f t="shared" si="1939"/>
        <v>POSITIF</v>
      </c>
      <c r="AS688">
        <f t="shared" si="1940"/>
        <v>1</v>
      </c>
      <c r="AT688">
        <f t="shared" si="1941"/>
        <v>34</v>
      </c>
      <c r="AU688">
        <f t="shared" si="1942"/>
        <v>8</v>
      </c>
      <c r="AV688">
        <f t="shared" si="1943"/>
        <v>0.996258168761745</v>
      </c>
      <c r="AW688" s="4">
        <f t="shared" si="1944"/>
        <v>4.1510757031739377E-2</v>
      </c>
      <c r="AX688">
        <f t="shared" si="1945"/>
        <v>1.7387985244781769E-2</v>
      </c>
      <c r="AY688">
        <f t="shared" si="1946"/>
        <v>0.27146071335477906</v>
      </c>
      <c r="AZ688" s="4">
        <f t="shared" si="1947"/>
        <v>1.1310863056449127E-2</v>
      </c>
      <c r="BA688">
        <f t="shared" si="1948"/>
        <v>366823.48823764955</v>
      </c>
      <c r="BB688" t="s">
        <v>191</v>
      </c>
      <c r="BC688">
        <f t="shared" si="1949"/>
        <v>1.6702754891285611E-2</v>
      </c>
      <c r="BD688">
        <f t="shared" si="1950"/>
        <v>215.87221742519185</v>
      </c>
      <c r="BE688">
        <f t="shared" si="1951"/>
        <v>23.437481329347847</v>
      </c>
      <c r="BF688">
        <f t="shared" si="1952"/>
        <v>-2.1945697923546896E-3</v>
      </c>
      <c r="BG688">
        <f t="shared" si="1953"/>
        <v>23.435286759555492</v>
      </c>
      <c r="BH688" s="19">
        <f t="shared" si="1954"/>
        <v>0.1391692551045024</v>
      </c>
      <c r="BI688">
        <f t="shared" si="1955"/>
        <v>20.460836960452919</v>
      </c>
      <c r="BJ688">
        <f t="shared" si="1956"/>
        <v>3.8818369604529188</v>
      </c>
      <c r="BK688">
        <f t="shared" si="1957"/>
        <v>180.10469018979694</v>
      </c>
      <c r="BL688">
        <f t="shared" si="1958"/>
        <v>3.1434198420962876</v>
      </c>
      <c r="BM688">
        <f t="shared" si="1959"/>
        <v>238.12286421699685</v>
      </c>
      <c r="BN688">
        <f t="shared" si="1960"/>
        <v>15.874857614466457</v>
      </c>
      <c r="BO688">
        <f t="shared" si="1961"/>
        <v>15</v>
      </c>
      <c r="BP688">
        <f t="shared" si="1962"/>
        <v>52</v>
      </c>
      <c r="BQ688">
        <f t="shared" si="1963"/>
        <v>29</v>
      </c>
      <c r="BR688">
        <f t="shared" si="1964"/>
        <v>-17.477582804377111</v>
      </c>
      <c r="BS688" t="str">
        <f t="shared" si="1965"/>
        <v>NEGATIF</v>
      </c>
      <c r="BT688">
        <f t="shared" si="1966"/>
        <v>-0.30504136522632458</v>
      </c>
      <c r="BU688">
        <f t="shared" si="1967"/>
        <v>17</v>
      </c>
      <c r="BV688">
        <f t="shared" si="1968"/>
        <v>-2069</v>
      </c>
      <c r="BW688">
        <f t="shared" si="1969"/>
        <v>20</v>
      </c>
      <c r="BX688" t="str">
        <f t="shared" si="1970"/>
        <v>NEGATIF</v>
      </c>
      <c r="BY688">
        <f t="shared" si="1971"/>
        <v>-0.54924188455866574</v>
      </c>
      <c r="BZ688">
        <f t="shared" si="1972"/>
        <v>179.45075811544135</v>
      </c>
      <c r="CA688">
        <f t="shared" si="1973"/>
        <v>-79.524696928141807</v>
      </c>
      <c r="CB688" t="str">
        <f t="shared" si="1974"/>
        <v>NEGATIF</v>
      </c>
      <c r="CC688">
        <f t="shared" si="1975"/>
        <v>79</v>
      </c>
      <c r="CD688">
        <f t="shared" si="1976"/>
        <v>31</v>
      </c>
      <c r="CE688">
        <f t="shared" si="1977"/>
        <v>28</v>
      </c>
      <c r="CG688">
        <f t="shared" si="1978"/>
        <v>4.1560280048659841</v>
      </c>
      <c r="CH688">
        <f t="shared" si="1979"/>
        <v>0.40902291510327604</v>
      </c>
      <c r="CI688">
        <f t="shared" si="1980"/>
        <v>0.4090612175718174</v>
      </c>
    </row>
    <row r="689" spans="1:87">
      <c r="A689">
        <f t="shared" ref="A689:E689" si="2032">A591</f>
        <v>7.0027777777777782</v>
      </c>
      <c r="B689">
        <f t="shared" si="2032"/>
        <v>111.315</v>
      </c>
      <c r="C689">
        <f t="shared" si="2032"/>
        <v>7</v>
      </c>
      <c r="D689">
        <f t="shared" si="2032"/>
        <v>2013</v>
      </c>
      <c r="E689">
        <f t="shared" si="2032"/>
        <v>12</v>
      </c>
      <c r="F689">
        <f t="shared" si="1986"/>
        <v>1</v>
      </c>
      <c r="G689">
        <f t="shared" ref="G689:M689" si="2033">G591</f>
        <v>0.12222152900771403</v>
      </c>
      <c r="H689">
        <f t="shared" si="2033"/>
        <v>23</v>
      </c>
      <c r="I689">
        <f t="shared" si="2033"/>
        <v>0</v>
      </c>
      <c r="J689">
        <f t="shared" si="2033"/>
        <v>23</v>
      </c>
      <c r="K689">
        <f t="shared" si="2033"/>
        <v>0</v>
      </c>
      <c r="L689">
        <f t="shared" si="2033"/>
        <v>20</v>
      </c>
      <c r="M689">
        <f t="shared" si="2033"/>
        <v>-13</v>
      </c>
      <c r="N689">
        <f t="shared" si="1911"/>
        <v>2456628.166666667</v>
      </c>
      <c r="O689">
        <f t="shared" si="1844"/>
        <v>7.9269203913977097E-4</v>
      </c>
      <c r="P689">
        <f t="shared" si="1912"/>
        <v>2456628.1674593589</v>
      </c>
      <c r="Q689">
        <f t="shared" si="1913"/>
        <v>0.13916954029730122</v>
      </c>
      <c r="R689">
        <f t="shared" si="1914"/>
        <v>239.81421954775078</v>
      </c>
      <c r="S689">
        <f t="shared" si="1915"/>
        <v>306.49844573125301</v>
      </c>
      <c r="T689">
        <f t="shared" si="1916"/>
        <v>4.1855477242087975</v>
      </c>
      <c r="U689">
        <f t="shared" si="1917"/>
        <v>5.3494070302555246</v>
      </c>
      <c r="V689">
        <f t="shared" si="1918"/>
        <v>215.86734699029722</v>
      </c>
      <c r="W689">
        <f t="shared" si="1919"/>
        <v>3.7675959525257583</v>
      </c>
      <c r="X689">
        <f t="shared" si="1920"/>
        <v>250.6764720793326</v>
      </c>
      <c r="Y689">
        <f t="shared" si="1921"/>
        <v>4.3751297950679904</v>
      </c>
      <c r="Z689">
        <f t="shared" si="1922"/>
        <v>327.49723963956149</v>
      </c>
      <c r="AA689">
        <f t="shared" si="1923"/>
        <v>5.7159051229032354</v>
      </c>
      <c r="AB689">
        <f t="shared" si="1924"/>
        <v>-18940.50414457942</v>
      </c>
      <c r="AC689">
        <f t="shared" si="1925"/>
        <v>124.03870029963943</v>
      </c>
      <c r="AD689">
        <f t="shared" si="1926"/>
        <v>-582.20823860075961</v>
      </c>
      <c r="AE689">
        <f t="shared" si="1927"/>
        <v>-465.78680223262842</v>
      </c>
      <c r="AF689">
        <f t="shared" si="1928"/>
        <v>-94.38326638069978</v>
      </c>
      <c r="AG689">
        <f t="shared" si="1929"/>
        <v>2502.5493063377257</v>
      </c>
      <c r="AH689">
        <f t="shared" si="1930"/>
        <v>-17456.294445156145</v>
      </c>
      <c r="AI689">
        <f t="shared" si="1931"/>
        <v>-4.8489706792100407</v>
      </c>
      <c r="AJ689">
        <f t="shared" si="1932"/>
        <v>234.96524886854075</v>
      </c>
      <c r="AK689">
        <f t="shared" si="1933"/>
        <v>4.1009172205239173</v>
      </c>
      <c r="AL689">
        <f t="shared" si="1934"/>
        <v>234</v>
      </c>
      <c r="AM689">
        <f t="shared" si="1935"/>
        <v>57</v>
      </c>
      <c r="AN689">
        <f t="shared" si="1936"/>
        <v>54</v>
      </c>
      <c r="AP689">
        <f t="shared" si="1937"/>
        <v>1.5805599538460264</v>
      </c>
      <c r="AQ689">
        <f t="shared" si="1938"/>
        <v>2.7585975219782774E-2</v>
      </c>
      <c r="AR689" t="str">
        <f t="shared" si="1939"/>
        <v>POSITIF</v>
      </c>
      <c r="AS689">
        <f t="shared" si="1940"/>
        <v>1</v>
      </c>
      <c r="AT689">
        <f t="shared" si="1941"/>
        <v>34</v>
      </c>
      <c r="AU689">
        <f t="shared" si="1942"/>
        <v>50</v>
      </c>
      <c r="AV689">
        <f t="shared" si="1943"/>
        <v>0.99638427032436194</v>
      </c>
      <c r="AW689" s="4">
        <f t="shared" si="1944"/>
        <v>4.1516011263515083E-2</v>
      </c>
      <c r="AX689">
        <f t="shared" si="1945"/>
        <v>1.7390186132241345E-2</v>
      </c>
      <c r="AY689">
        <f t="shared" si="1946"/>
        <v>0.27149507033851034</v>
      </c>
      <c r="AZ689" s="4">
        <f t="shared" si="1947"/>
        <v>1.1312294597437931E-2</v>
      </c>
      <c r="BA689">
        <f t="shared" si="1948"/>
        <v>366777.06804190128</v>
      </c>
      <c r="BB689" t="s">
        <v>191</v>
      </c>
      <c r="BC689">
        <f t="shared" si="1949"/>
        <v>1.6702754879307512E-2</v>
      </c>
      <c r="BD689">
        <f t="shared" si="1950"/>
        <v>215.87166582345853</v>
      </c>
      <c r="BE689">
        <f t="shared" si="1951"/>
        <v>23.437481325639151</v>
      </c>
      <c r="BF689">
        <f t="shared" si="1952"/>
        <v>-2.1946196542589154E-3</v>
      </c>
      <c r="BG689">
        <f t="shared" si="1953"/>
        <v>23.435286705984893</v>
      </c>
      <c r="BH689" s="19">
        <f t="shared" si="1954"/>
        <v>0.13916954029730122</v>
      </c>
      <c r="BI689">
        <f t="shared" si="1955"/>
        <v>20.71152144925048</v>
      </c>
      <c r="BJ689">
        <f t="shared" si="1956"/>
        <v>4.1325214492504792</v>
      </c>
      <c r="BK689">
        <f t="shared" si="1957"/>
        <v>183.84916774380503</v>
      </c>
      <c r="BL689">
        <f t="shared" si="1958"/>
        <v>3.2087733041807525</v>
      </c>
      <c r="BM689">
        <f t="shared" si="1959"/>
        <v>238.13865399495216</v>
      </c>
      <c r="BN689">
        <f t="shared" si="1960"/>
        <v>15.875910266330145</v>
      </c>
      <c r="BO689">
        <f t="shared" si="1961"/>
        <v>15</v>
      </c>
      <c r="BP689">
        <f t="shared" si="1962"/>
        <v>52</v>
      </c>
      <c r="BQ689">
        <f t="shared" si="1963"/>
        <v>33</v>
      </c>
      <c r="BR689">
        <f t="shared" si="1964"/>
        <v>-17.470693017174153</v>
      </c>
      <c r="BS689" t="str">
        <f t="shared" si="1965"/>
        <v>NEGATIF</v>
      </c>
      <c r="BT689">
        <f t="shared" si="1966"/>
        <v>-0.30492111575487119</v>
      </c>
      <c r="BU689">
        <f t="shared" si="1967"/>
        <v>17</v>
      </c>
      <c r="BV689">
        <f t="shared" si="1968"/>
        <v>-2069</v>
      </c>
      <c r="BW689">
        <f t="shared" si="1969"/>
        <v>45</v>
      </c>
      <c r="BX689" t="str">
        <f t="shared" si="1970"/>
        <v>NEGATIF</v>
      </c>
      <c r="BY689">
        <f t="shared" si="1971"/>
        <v>-19.388716444591104</v>
      </c>
      <c r="BZ689">
        <f t="shared" si="1972"/>
        <v>160.6112835554089</v>
      </c>
      <c r="CA689">
        <f t="shared" si="1973"/>
        <v>-78.878734037970631</v>
      </c>
      <c r="CB689" t="str">
        <f t="shared" si="1974"/>
        <v>NEGATIF</v>
      </c>
      <c r="CC689">
        <f t="shared" si="1975"/>
        <v>78</v>
      </c>
      <c r="CD689">
        <f t="shared" si="1976"/>
        <v>52</v>
      </c>
      <c r="CE689">
        <f t="shared" si="1977"/>
        <v>43</v>
      </c>
      <c r="CG689">
        <f t="shared" si="1978"/>
        <v>4.1563035884794628</v>
      </c>
      <c r="CH689">
        <f t="shared" si="1979"/>
        <v>0.40902291416829267</v>
      </c>
      <c r="CI689">
        <f t="shared" si="1980"/>
        <v>0.40906121750708846</v>
      </c>
    </row>
    <row r="690" spans="1:87">
      <c r="A690">
        <f t="shared" ref="A690:E690" si="2034">A592</f>
        <v>7.0027777777777782</v>
      </c>
      <c r="B690">
        <f t="shared" si="2034"/>
        <v>111.315</v>
      </c>
      <c r="C690">
        <f t="shared" si="2034"/>
        <v>7</v>
      </c>
      <c r="D690">
        <f t="shared" si="2034"/>
        <v>2013</v>
      </c>
      <c r="E690">
        <f t="shared" si="2034"/>
        <v>12</v>
      </c>
      <c r="F690">
        <f t="shared" si="1986"/>
        <v>1</v>
      </c>
      <c r="G690">
        <f t="shared" ref="G690:M690" si="2035">G592</f>
        <v>0.12222152900771403</v>
      </c>
      <c r="H690">
        <f t="shared" si="2035"/>
        <v>23</v>
      </c>
      <c r="I690">
        <f t="shared" si="2035"/>
        <v>15</v>
      </c>
      <c r="J690">
        <f t="shared" si="2035"/>
        <v>23.25</v>
      </c>
      <c r="K690">
        <f t="shared" si="2035"/>
        <v>0</v>
      </c>
      <c r="L690">
        <f t="shared" si="2035"/>
        <v>20</v>
      </c>
      <c r="M690">
        <f t="shared" si="2035"/>
        <v>-13</v>
      </c>
      <c r="N690">
        <f t="shared" si="1911"/>
        <v>2456628.1770833335</v>
      </c>
      <c r="O690">
        <f t="shared" si="1844"/>
        <v>7.9269203913977097E-4</v>
      </c>
      <c r="P690">
        <f t="shared" si="1912"/>
        <v>2456628.1778760254</v>
      </c>
      <c r="Q690">
        <f t="shared" si="1913"/>
        <v>0.1391698254900873</v>
      </c>
      <c r="R690">
        <f t="shared" si="1914"/>
        <v>239.81421954775078</v>
      </c>
      <c r="S690">
        <f t="shared" si="1915"/>
        <v>306.63453940051841</v>
      </c>
      <c r="T690">
        <f t="shared" si="1916"/>
        <v>4.1855477242087975</v>
      </c>
      <c r="U690">
        <f t="shared" si="1917"/>
        <v>5.3517823128753257</v>
      </c>
      <c r="V690">
        <f t="shared" si="1918"/>
        <v>215.86679538695154</v>
      </c>
      <c r="W690">
        <f t="shared" si="1919"/>
        <v>3.767586325231211</v>
      </c>
      <c r="X690">
        <f t="shared" si="1920"/>
        <v>250.68673923894494</v>
      </c>
      <c r="Y690">
        <f t="shared" si="1921"/>
        <v>4.3753089908080529</v>
      </c>
      <c r="Z690">
        <f t="shared" si="1922"/>
        <v>327.50750630892708</v>
      </c>
      <c r="AA690">
        <f t="shared" si="1923"/>
        <v>5.7160843100868783</v>
      </c>
      <c r="AB690">
        <f t="shared" si="1924"/>
        <v>-18908.466579118405</v>
      </c>
      <c r="AC690">
        <f t="shared" si="1925"/>
        <v>124.19101930352272</v>
      </c>
      <c r="AD690">
        <f t="shared" si="1926"/>
        <v>-534.91377255634688</v>
      </c>
      <c r="AE690">
        <f t="shared" si="1927"/>
        <v>-470.67803393084421</v>
      </c>
      <c r="AF690">
        <f t="shared" si="1928"/>
        <v>-94.480492966318621</v>
      </c>
      <c r="AG690">
        <f t="shared" si="1929"/>
        <v>2491.9172795330651</v>
      </c>
      <c r="AH690">
        <f t="shared" si="1930"/>
        <v>-17392.430579735323</v>
      </c>
      <c r="AI690">
        <f t="shared" si="1931"/>
        <v>-4.8312307165931454</v>
      </c>
      <c r="AJ690">
        <f t="shared" si="1932"/>
        <v>234.98298883115763</v>
      </c>
      <c r="AK690">
        <f t="shared" si="1933"/>
        <v>4.101226841280762</v>
      </c>
      <c r="AL690">
        <f t="shared" si="1934"/>
        <v>234</v>
      </c>
      <c r="AM690">
        <f t="shared" si="1935"/>
        <v>58</v>
      </c>
      <c r="AN690">
        <f t="shared" si="1936"/>
        <v>58</v>
      </c>
      <c r="AP690">
        <f t="shared" si="1937"/>
        <v>1.5818692613382124</v>
      </c>
      <c r="AQ690">
        <f t="shared" si="1938"/>
        <v>2.7608826946442448E-2</v>
      </c>
      <c r="AR690" t="str">
        <f t="shared" si="1939"/>
        <v>POSITIF</v>
      </c>
      <c r="AS690">
        <f t="shared" si="1940"/>
        <v>1</v>
      </c>
      <c r="AT690">
        <f t="shared" si="1941"/>
        <v>34</v>
      </c>
      <c r="AU690">
        <f t="shared" si="1942"/>
        <v>54</v>
      </c>
      <c r="AV690">
        <f t="shared" si="1943"/>
        <v>0.99651015410420041</v>
      </c>
      <c r="AW690" s="4">
        <f t="shared" si="1944"/>
        <v>4.1521256421008353E-2</v>
      </c>
      <c r="AX690">
        <f t="shared" si="1945"/>
        <v>1.7392383218674382E-2</v>
      </c>
      <c r="AY690">
        <f t="shared" si="1946"/>
        <v>0.27152936798505073</v>
      </c>
      <c r="AZ690" s="4">
        <f t="shared" si="1947"/>
        <v>1.131372366604378E-2</v>
      </c>
      <c r="BA690">
        <f t="shared" si="1948"/>
        <v>366730.73973430309</v>
      </c>
      <c r="BB690" t="s">
        <v>191</v>
      </c>
      <c r="BC690">
        <f t="shared" si="1949"/>
        <v>1.6702754867329417E-2</v>
      </c>
      <c r="BD690">
        <f t="shared" si="1950"/>
        <v>215.87111422174988</v>
      </c>
      <c r="BE690">
        <f t="shared" si="1951"/>
        <v>23.437481321930456</v>
      </c>
      <c r="BF690">
        <f t="shared" si="1952"/>
        <v>-2.1946695000855817E-3</v>
      </c>
      <c r="BG690">
        <f t="shared" si="1953"/>
        <v>23.435286652430371</v>
      </c>
      <c r="BH690" s="19">
        <f t="shared" si="1954"/>
        <v>0.1391698254900873</v>
      </c>
      <c r="BI690">
        <f t="shared" si="1955"/>
        <v>20.962205926872169</v>
      </c>
      <c r="BJ690">
        <f t="shared" si="1956"/>
        <v>4.3832059268721686</v>
      </c>
      <c r="BK690">
        <f t="shared" si="1957"/>
        <v>187.59355546371393</v>
      </c>
      <c r="BL690">
        <f t="shared" si="1958"/>
        <v>3.274125198364406</v>
      </c>
      <c r="BM690">
        <f t="shared" si="1959"/>
        <v>238.15453343936861</v>
      </c>
      <c r="BN690">
        <f t="shared" si="1960"/>
        <v>15.876968895957907</v>
      </c>
      <c r="BO690">
        <f t="shared" si="1961"/>
        <v>15</v>
      </c>
      <c r="BP690">
        <f t="shared" si="1962"/>
        <v>52</v>
      </c>
      <c r="BQ690">
        <f t="shared" si="1963"/>
        <v>37</v>
      </c>
      <c r="BR690">
        <f t="shared" si="1964"/>
        <v>-17.473665389073908</v>
      </c>
      <c r="BS690" t="str">
        <f t="shared" si="1965"/>
        <v>NEGATIF</v>
      </c>
      <c r="BT690">
        <f t="shared" si="1966"/>
        <v>-0.30497299343111567</v>
      </c>
      <c r="BU690">
        <f t="shared" si="1967"/>
        <v>17</v>
      </c>
      <c r="BV690">
        <f t="shared" si="1968"/>
        <v>-2069</v>
      </c>
      <c r="BW690">
        <f t="shared" si="1969"/>
        <v>34</v>
      </c>
      <c r="BX690" t="str">
        <f t="shared" si="1970"/>
        <v>NEGATIF</v>
      </c>
      <c r="BY690">
        <f t="shared" si="1971"/>
        <v>-34.594125255549827</v>
      </c>
      <c r="BZ690">
        <f t="shared" si="1972"/>
        <v>145.40587474445016</v>
      </c>
      <c r="CA690">
        <f t="shared" si="1973"/>
        <v>-77.173003725962545</v>
      </c>
      <c r="CB690" t="str">
        <f t="shared" si="1974"/>
        <v>NEGATIF</v>
      </c>
      <c r="CC690">
        <f t="shared" si="1975"/>
        <v>77</v>
      </c>
      <c r="CD690">
        <f t="shared" si="1976"/>
        <v>10</v>
      </c>
      <c r="CE690">
        <f t="shared" si="1977"/>
        <v>22</v>
      </c>
      <c r="CG690">
        <f t="shared" si="1978"/>
        <v>4.1565807370679178</v>
      </c>
      <c r="CH690">
        <f t="shared" si="1979"/>
        <v>0.40902291323358997</v>
      </c>
      <c r="CI690">
        <f t="shared" si="1980"/>
        <v>0.40906121744235951</v>
      </c>
    </row>
    <row r="691" spans="1:87">
      <c r="A691">
        <f t="shared" ref="A691:E691" si="2036">A593</f>
        <v>7.0027777777777782</v>
      </c>
      <c r="B691">
        <f t="shared" si="2036"/>
        <v>111.315</v>
      </c>
      <c r="C691">
        <f t="shared" si="2036"/>
        <v>7</v>
      </c>
      <c r="D691">
        <f t="shared" si="2036"/>
        <v>2013</v>
      </c>
      <c r="E691">
        <f t="shared" si="2036"/>
        <v>12</v>
      </c>
      <c r="F691">
        <f t="shared" si="1986"/>
        <v>1</v>
      </c>
      <c r="G691">
        <f t="shared" ref="G691:M691" si="2037">G593</f>
        <v>0.12222152900771403</v>
      </c>
      <c r="H691">
        <f t="shared" si="2037"/>
        <v>23</v>
      </c>
      <c r="I691">
        <f t="shared" si="2037"/>
        <v>30</v>
      </c>
      <c r="J691">
        <f t="shared" si="2037"/>
        <v>23.5</v>
      </c>
      <c r="K691">
        <f t="shared" si="2037"/>
        <v>0</v>
      </c>
      <c r="L691">
        <f t="shared" si="2037"/>
        <v>20</v>
      </c>
      <c r="M691">
        <f t="shared" si="2037"/>
        <v>-13</v>
      </c>
      <c r="N691">
        <f t="shared" si="1911"/>
        <v>2456628.1875</v>
      </c>
      <c r="O691">
        <f t="shared" si="1844"/>
        <v>7.9269203913977097E-4</v>
      </c>
      <c r="P691">
        <f t="shared" si="1912"/>
        <v>2456628.1882926919</v>
      </c>
      <c r="Q691">
        <f t="shared" si="1913"/>
        <v>0.13917011068287335</v>
      </c>
      <c r="R691">
        <f t="shared" si="1914"/>
        <v>239.81421954775078</v>
      </c>
      <c r="S691">
        <f t="shared" si="1915"/>
        <v>306.77063306976925</v>
      </c>
      <c r="T691">
        <f t="shared" si="1916"/>
        <v>4.1855477242087975</v>
      </c>
      <c r="U691">
        <f t="shared" si="1917"/>
        <v>5.3541575954948728</v>
      </c>
      <c r="V691">
        <f t="shared" si="1918"/>
        <v>215.86624378360597</v>
      </c>
      <c r="W691">
        <f t="shared" si="1919"/>
        <v>3.7675766979366658</v>
      </c>
      <c r="X691">
        <f t="shared" si="1920"/>
        <v>250.69700639855637</v>
      </c>
      <c r="Y691">
        <f t="shared" si="1921"/>
        <v>4.3754881865481003</v>
      </c>
      <c r="Z691">
        <f t="shared" si="1922"/>
        <v>327.51777297829267</v>
      </c>
      <c r="AA691">
        <f t="shared" si="1923"/>
        <v>5.7162634972705222</v>
      </c>
      <c r="AB691">
        <f t="shared" si="1924"/>
        <v>-18876.326512434291</v>
      </c>
      <c r="AC691">
        <f t="shared" si="1925"/>
        <v>124.33024687993343</v>
      </c>
      <c r="AD691">
        <f t="shared" si="1926"/>
        <v>-487.39376362768178</v>
      </c>
      <c r="AE691">
        <f t="shared" si="1927"/>
        <v>-475.51965448206937</v>
      </c>
      <c r="AF691">
        <f t="shared" si="1928"/>
        <v>-94.583231755968342</v>
      </c>
      <c r="AG691">
        <f t="shared" si="1929"/>
        <v>2481.2659966320098</v>
      </c>
      <c r="AH691">
        <f t="shared" si="1930"/>
        <v>-17328.226918788067</v>
      </c>
      <c r="AI691">
        <f t="shared" si="1931"/>
        <v>-4.8133963663300188</v>
      </c>
      <c r="AJ691">
        <f t="shared" si="1932"/>
        <v>235.00082318142077</v>
      </c>
      <c r="AK691">
        <f t="shared" si="1933"/>
        <v>4.1015381094128083</v>
      </c>
      <c r="AL691">
        <f t="shared" si="1934"/>
        <v>235</v>
      </c>
      <c r="AM691">
        <f t="shared" si="1935"/>
        <v>0</v>
      </c>
      <c r="AN691">
        <f t="shared" si="1936"/>
        <v>2</v>
      </c>
      <c r="AP691">
        <f t="shared" si="1937"/>
        <v>1.5887622939635238</v>
      </c>
      <c r="AQ691">
        <f t="shared" si="1938"/>
        <v>2.7729133061201519E-2</v>
      </c>
      <c r="AR691" t="str">
        <f t="shared" si="1939"/>
        <v>POSITIF</v>
      </c>
      <c r="AS691">
        <f t="shared" si="1940"/>
        <v>1</v>
      </c>
      <c r="AT691">
        <f t="shared" si="1941"/>
        <v>35</v>
      </c>
      <c r="AU691">
        <f t="shared" si="1942"/>
        <v>19</v>
      </c>
      <c r="AV691">
        <f t="shared" si="1943"/>
        <v>0.99663581915492416</v>
      </c>
      <c r="AW691" s="4">
        <f t="shared" si="1944"/>
        <v>4.1526492464788504E-2</v>
      </c>
      <c r="AX691">
        <f t="shared" si="1945"/>
        <v>1.7394576487564196E-2</v>
      </c>
      <c r="AY691">
        <f t="shared" si="1946"/>
        <v>0.27156360603657226</v>
      </c>
      <c r="AZ691" s="4">
        <f t="shared" si="1947"/>
        <v>1.1315150251523845E-2</v>
      </c>
      <c r="BA691">
        <f t="shared" si="1948"/>
        <v>366684.50359780557</v>
      </c>
      <c r="BB691" t="s">
        <v>191</v>
      </c>
      <c r="BC691">
        <f t="shared" si="1949"/>
        <v>1.6702754855351321E-2</v>
      </c>
      <c r="BD691">
        <f t="shared" si="1950"/>
        <v>215.87056262004128</v>
      </c>
      <c r="BE691">
        <f t="shared" si="1951"/>
        <v>23.43748131822176</v>
      </c>
      <c r="BF691">
        <f t="shared" si="1952"/>
        <v>-2.1947193298323575E-3</v>
      </c>
      <c r="BG691">
        <f t="shared" si="1953"/>
        <v>23.435286598891928</v>
      </c>
      <c r="BH691" s="19">
        <f t="shared" si="1954"/>
        <v>0.13917011068287335</v>
      </c>
      <c r="BI691">
        <f t="shared" si="1955"/>
        <v>21.212890404478337</v>
      </c>
      <c r="BJ691">
        <f t="shared" si="1956"/>
        <v>4.6338904044783362</v>
      </c>
      <c r="BK691">
        <f t="shared" si="1957"/>
        <v>191.33785836948186</v>
      </c>
      <c r="BL691">
        <f t="shared" si="1958"/>
        <v>3.3394756122620475</v>
      </c>
      <c r="BM691">
        <f t="shared" si="1959"/>
        <v>238.17049769769318</v>
      </c>
      <c r="BN691">
        <f t="shared" si="1960"/>
        <v>15.878033179846211</v>
      </c>
      <c r="BO691">
        <f t="shared" si="1961"/>
        <v>15</v>
      </c>
      <c r="BP691">
        <f t="shared" si="1962"/>
        <v>52</v>
      </c>
      <c r="BQ691">
        <f t="shared" si="1963"/>
        <v>40</v>
      </c>
      <c r="BR691">
        <f t="shared" si="1964"/>
        <v>-17.471236784297549</v>
      </c>
      <c r="BS691" t="str">
        <f t="shared" si="1965"/>
        <v>NEGATIF</v>
      </c>
      <c r="BT691">
        <f t="shared" si="1966"/>
        <v>-0.30493060628153856</v>
      </c>
      <c r="BU691">
        <f t="shared" si="1967"/>
        <v>17</v>
      </c>
      <c r="BV691">
        <f t="shared" si="1968"/>
        <v>-2069</v>
      </c>
      <c r="BW691">
        <f t="shared" si="1969"/>
        <v>43</v>
      </c>
      <c r="BX691" t="str">
        <f t="shared" si="1970"/>
        <v>NEGATIF</v>
      </c>
      <c r="BY691">
        <f t="shared" si="1971"/>
        <v>-45.549213435448515</v>
      </c>
      <c r="BZ691">
        <f t="shared" si="1972"/>
        <v>134.45078656455149</v>
      </c>
      <c r="CA691">
        <f t="shared" si="1973"/>
        <v>-74.77002253188266</v>
      </c>
      <c r="CB691" t="str">
        <f t="shared" si="1974"/>
        <v>NEGATIF</v>
      </c>
      <c r="CC691">
        <f t="shared" si="1975"/>
        <v>74</v>
      </c>
      <c r="CD691">
        <f t="shared" si="1976"/>
        <v>46</v>
      </c>
      <c r="CE691">
        <f t="shared" si="1977"/>
        <v>12</v>
      </c>
      <c r="CG691">
        <f t="shared" si="1978"/>
        <v>4.1568593659383204</v>
      </c>
      <c r="CH691">
        <f t="shared" si="1979"/>
        <v>0.40902291229916782</v>
      </c>
      <c r="CI691">
        <f t="shared" si="1980"/>
        <v>0.40906121737763057</v>
      </c>
    </row>
    <row r="692" spans="1:87">
      <c r="A692">
        <f t="shared" ref="A692:E692" si="2038">A594</f>
        <v>7.0027777777777782</v>
      </c>
      <c r="B692">
        <f t="shared" si="2038"/>
        <v>111.315</v>
      </c>
      <c r="C692">
        <f t="shared" si="2038"/>
        <v>7</v>
      </c>
      <c r="D692">
        <f t="shared" si="2038"/>
        <v>2013</v>
      </c>
      <c r="E692">
        <f t="shared" si="2038"/>
        <v>12</v>
      </c>
      <c r="F692">
        <f t="shared" si="1986"/>
        <v>1</v>
      </c>
      <c r="G692">
        <f t="shared" ref="G692:M692" si="2039">G594</f>
        <v>0.12222152900771403</v>
      </c>
      <c r="H692">
        <f t="shared" si="2039"/>
        <v>23</v>
      </c>
      <c r="I692">
        <f t="shared" si="2039"/>
        <v>45</v>
      </c>
      <c r="J692">
        <f t="shared" si="2039"/>
        <v>23.75</v>
      </c>
      <c r="K692">
        <f t="shared" si="2039"/>
        <v>0</v>
      </c>
      <c r="L692">
        <f t="shared" si="2039"/>
        <v>20</v>
      </c>
      <c r="M692">
        <f t="shared" si="2039"/>
        <v>-13</v>
      </c>
      <c r="N692">
        <f t="shared" si="1911"/>
        <v>2456628.197916667</v>
      </c>
      <c r="O692">
        <f t="shared" si="1844"/>
        <v>7.9269203913977097E-4</v>
      </c>
      <c r="P692">
        <f t="shared" si="1912"/>
        <v>2456628.1987093589</v>
      </c>
      <c r="Q692">
        <f t="shared" si="1913"/>
        <v>0.1391703958756722</v>
      </c>
      <c r="R692">
        <f t="shared" si="1914"/>
        <v>239.81421954775078</v>
      </c>
      <c r="S692">
        <f t="shared" si="1915"/>
        <v>306.90672674511734</v>
      </c>
      <c r="T692">
        <f t="shared" si="1916"/>
        <v>4.1855477242087975</v>
      </c>
      <c r="U692">
        <f t="shared" si="1917"/>
        <v>5.356532878220837</v>
      </c>
      <c r="V692">
        <f t="shared" si="1918"/>
        <v>215.86569218023561</v>
      </c>
      <c r="W692">
        <f t="shared" si="1919"/>
        <v>3.7675670706416882</v>
      </c>
      <c r="X692">
        <f t="shared" si="1920"/>
        <v>250.707273558628</v>
      </c>
      <c r="Y692">
        <f t="shared" si="1921"/>
        <v>4.3756673822961796</v>
      </c>
      <c r="Z692">
        <f t="shared" si="1922"/>
        <v>327.52803964811756</v>
      </c>
      <c r="AA692">
        <f t="shared" si="1923"/>
        <v>5.716442684462181</v>
      </c>
      <c r="AB692">
        <f t="shared" si="1924"/>
        <v>-18844.084124409968</v>
      </c>
      <c r="AC692">
        <f t="shared" si="1925"/>
        <v>124.4563683577591</v>
      </c>
      <c r="AD692">
        <f t="shared" si="1926"/>
        <v>-439.66824616758345</v>
      </c>
      <c r="AE692">
        <f t="shared" si="1927"/>
        <v>-480.31115377542005</v>
      </c>
      <c r="AF692">
        <f t="shared" si="1928"/>
        <v>-94.691480211837614</v>
      </c>
      <c r="AG692">
        <f t="shared" si="1929"/>
        <v>2470.5955375171511</v>
      </c>
      <c r="AH692">
        <f t="shared" si="1930"/>
        <v>-17263.703098689901</v>
      </c>
      <c r="AI692">
        <f t="shared" si="1931"/>
        <v>-4.7954730829694165</v>
      </c>
      <c r="AJ692">
        <f t="shared" si="1932"/>
        <v>235.01874646478137</v>
      </c>
      <c r="AK692">
        <f t="shared" si="1933"/>
        <v>4.1018509297202188</v>
      </c>
      <c r="AL692">
        <f t="shared" si="1934"/>
        <v>235</v>
      </c>
      <c r="AM692">
        <f t="shared" si="1935"/>
        <v>1</v>
      </c>
      <c r="AN692">
        <f t="shared" si="1936"/>
        <v>7</v>
      </c>
      <c r="AP692">
        <f t="shared" si="1937"/>
        <v>1.5856466883162157</v>
      </c>
      <c r="AQ692">
        <f t="shared" si="1938"/>
        <v>2.7674755484462264E-2</v>
      </c>
      <c r="AR692" t="str">
        <f t="shared" si="1939"/>
        <v>POSITIF</v>
      </c>
      <c r="AS692">
        <f t="shared" si="1940"/>
        <v>1</v>
      </c>
      <c r="AT692">
        <f t="shared" si="1941"/>
        <v>35</v>
      </c>
      <c r="AU692">
        <f t="shared" si="1942"/>
        <v>8</v>
      </c>
      <c r="AV692">
        <f t="shared" si="1943"/>
        <v>0.99676126453124336</v>
      </c>
      <c r="AW692" s="4">
        <f t="shared" si="1944"/>
        <v>4.1531719355468476E-2</v>
      </c>
      <c r="AX692">
        <f t="shared" si="1945"/>
        <v>1.739676592241237E-2</v>
      </c>
      <c r="AY692">
        <f t="shared" si="1946"/>
        <v>0.27159778423553255</v>
      </c>
      <c r="AZ692" s="4">
        <f t="shared" si="1947"/>
        <v>1.1316574343147189E-2</v>
      </c>
      <c r="BA692">
        <f t="shared" si="1948"/>
        <v>366638.35991477716</v>
      </c>
      <c r="BB692" t="s">
        <v>191</v>
      </c>
      <c r="BC692">
        <f t="shared" si="1949"/>
        <v>1.6702754843373222E-2</v>
      </c>
      <c r="BD692">
        <f t="shared" si="1950"/>
        <v>215.87001101830796</v>
      </c>
      <c r="BE692">
        <f t="shared" si="1951"/>
        <v>23.437481314513064</v>
      </c>
      <c r="BF692">
        <f t="shared" si="1952"/>
        <v>-2.1947691434969323E-3</v>
      </c>
      <c r="BG692">
        <f t="shared" si="1953"/>
        <v>23.435286545369568</v>
      </c>
      <c r="BH692" s="19">
        <f t="shared" si="1954"/>
        <v>0.1391703958756722</v>
      </c>
      <c r="BI692">
        <f t="shared" si="1955"/>
        <v>21.463574893291419</v>
      </c>
      <c r="BJ692">
        <f t="shared" si="1956"/>
        <v>4.8845748932914184</v>
      </c>
      <c r="BK692">
        <f t="shared" si="1957"/>
        <v>195.08208150702185</v>
      </c>
      <c r="BL692">
        <f t="shared" si="1958"/>
        <v>3.4048246339414727</v>
      </c>
      <c r="BM692">
        <f t="shared" si="1959"/>
        <v>238.18654189234942</v>
      </c>
      <c r="BN692">
        <f t="shared" si="1960"/>
        <v>15.879102792823295</v>
      </c>
      <c r="BO692">
        <f t="shared" si="1961"/>
        <v>15</v>
      </c>
      <c r="BP692">
        <f t="shared" si="1962"/>
        <v>52</v>
      </c>
      <c r="BQ692">
        <f t="shared" si="1963"/>
        <v>44</v>
      </c>
      <c r="BR692">
        <f t="shared" si="1964"/>
        <v>-17.478545755227998</v>
      </c>
      <c r="BS692" t="str">
        <f t="shared" si="1965"/>
        <v>NEGATIF</v>
      </c>
      <c r="BT692">
        <f t="shared" si="1966"/>
        <v>-0.30505817188920747</v>
      </c>
      <c r="BU692">
        <f t="shared" si="1967"/>
        <v>17</v>
      </c>
      <c r="BV692">
        <f t="shared" si="1968"/>
        <v>-2069</v>
      </c>
      <c r="BW692">
        <f t="shared" si="1969"/>
        <v>17</v>
      </c>
      <c r="BX692" t="str">
        <f t="shared" si="1970"/>
        <v>NEGATIF</v>
      </c>
      <c r="BY692">
        <f t="shared" si="1971"/>
        <v>-53.176867006984708</v>
      </c>
      <c r="BZ692">
        <f t="shared" si="1972"/>
        <v>126.82313299301529</v>
      </c>
      <c r="CA692">
        <f t="shared" si="1973"/>
        <v>-71.937973384635697</v>
      </c>
      <c r="CB692" t="str">
        <f t="shared" si="1974"/>
        <v>NEGATIF</v>
      </c>
      <c r="CC692">
        <f t="shared" si="1975"/>
        <v>71</v>
      </c>
      <c r="CD692">
        <f t="shared" si="1976"/>
        <v>56</v>
      </c>
      <c r="CE692">
        <f t="shared" si="1977"/>
        <v>16</v>
      </c>
      <c r="CG692">
        <f t="shared" si="1978"/>
        <v>4.1571393899609026</v>
      </c>
      <c r="CH692">
        <f t="shared" si="1979"/>
        <v>0.40902291136502644</v>
      </c>
      <c r="CI692">
        <f t="shared" si="1980"/>
        <v>0.40906121731290163</v>
      </c>
    </row>
    <row r="693" spans="1:87">
      <c r="A693">
        <f t="shared" ref="A693:E693" si="2040">A595</f>
        <v>7.0027777777777782</v>
      </c>
      <c r="B693">
        <f t="shared" si="2040"/>
        <v>111.315</v>
      </c>
      <c r="C693">
        <f t="shared" si="2040"/>
        <v>7</v>
      </c>
      <c r="D693">
        <f t="shared" si="2040"/>
        <v>2013</v>
      </c>
      <c r="E693">
        <f t="shared" si="2040"/>
        <v>12</v>
      </c>
      <c r="F693">
        <f t="shared" si="1986"/>
        <v>1</v>
      </c>
      <c r="G693">
        <f t="shared" ref="G693:M693" si="2041">G595</f>
        <v>0.12222152900771403</v>
      </c>
      <c r="H693">
        <f t="shared" si="2041"/>
        <v>24</v>
      </c>
      <c r="I693">
        <f t="shared" si="2041"/>
        <v>0</v>
      </c>
      <c r="J693">
        <f t="shared" si="2041"/>
        <v>24</v>
      </c>
      <c r="K693">
        <f t="shared" si="2041"/>
        <v>0</v>
      </c>
      <c r="L693">
        <f t="shared" si="2041"/>
        <v>20</v>
      </c>
      <c r="M693">
        <f t="shared" si="2041"/>
        <v>-13</v>
      </c>
      <c r="N693">
        <f t="shared" si="1911"/>
        <v>2456628.2083333335</v>
      </c>
      <c r="O693">
        <f t="shared" si="1844"/>
        <v>7.9269203913977097E-4</v>
      </c>
      <c r="P693">
        <f t="shared" si="1912"/>
        <v>2456628.2091260254</v>
      </c>
      <c r="Q693">
        <f t="shared" si="1913"/>
        <v>0.13917068106845826</v>
      </c>
      <c r="R693">
        <f t="shared" si="1914"/>
        <v>239.81421954775078</v>
      </c>
      <c r="S693">
        <f t="shared" si="1915"/>
        <v>307.04282041436818</v>
      </c>
      <c r="T693">
        <f t="shared" si="1916"/>
        <v>4.1855477242087975</v>
      </c>
      <c r="U693">
        <f t="shared" si="1917"/>
        <v>5.358908160840385</v>
      </c>
      <c r="V693">
        <f t="shared" si="1918"/>
        <v>215.86514057688998</v>
      </c>
      <c r="W693">
        <f t="shared" si="1919"/>
        <v>3.7675574433471417</v>
      </c>
      <c r="X693">
        <f t="shared" si="1920"/>
        <v>250.71754071823943</v>
      </c>
      <c r="Y693">
        <f t="shared" si="1921"/>
        <v>4.375846578036227</v>
      </c>
      <c r="Z693">
        <f t="shared" si="1922"/>
        <v>327.53830631748224</v>
      </c>
      <c r="AA693">
        <f t="shared" si="1923"/>
        <v>5.7166218716458088</v>
      </c>
      <c r="AB693">
        <f t="shared" si="1924"/>
        <v>-18811.739599844885</v>
      </c>
      <c r="AC693">
        <f t="shared" si="1925"/>
        <v>124.56937043076947</v>
      </c>
      <c r="AD693">
        <f t="shared" si="1926"/>
        <v>-391.75734760612534</v>
      </c>
      <c r="AE693">
        <f t="shared" si="1927"/>
        <v>-485.05202634062215</v>
      </c>
      <c r="AF693">
        <f t="shared" si="1928"/>
        <v>-94.805235637617443</v>
      </c>
      <c r="AG693">
        <f t="shared" si="1929"/>
        <v>2459.9059836542383</v>
      </c>
      <c r="AH693">
        <f t="shared" si="1930"/>
        <v>-17198.878855344243</v>
      </c>
      <c r="AI693">
        <f t="shared" si="1931"/>
        <v>-4.7774663487067341</v>
      </c>
      <c r="AJ693">
        <f t="shared" si="1932"/>
        <v>235.03675319904406</v>
      </c>
      <c r="AK693">
        <f t="shared" si="1933"/>
        <v>4.1021652065206338</v>
      </c>
      <c r="AL693">
        <f t="shared" si="1934"/>
        <v>235</v>
      </c>
      <c r="AM693">
        <f t="shared" si="1935"/>
        <v>2</v>
      </c>
      <c r="AN693">
        <f t="shared" si="1936"/>
        <v>12</v>
      </c>
      <c r="AP693">
        <f t="shared" si="1937"/>
        <v>1.585205449432078</v>
      </c>
      <c r="AQ693">
        <f t="shared" si="1938"/>
        <v>2.7667054413146236E-2</v>
      </c>
      <c r="AR693" t="str">
        <f t="shared" si="1939"/>
        <v>POSITIF</v>
      </c>
      <c r="AS693">
        <f t="shared" si="1940"/>
        <v>1</v>
      </c>
      <c r="AT693">
        <f t="shared" si="1941"/>
        <v>35</v>
      </c>
      <c r="AU693">
        <f t="shared" si="1942"/>
        <v>6</v>
      </c>
      <c r="AV693">
        <f t="shared" si="1943"/>
        <v>0.99688648927204204</v>
      </c>
      <c r="AW693" s="4">
        <f t="shared" si="1944"/>
        <v>4.1536937053001752E-2</v>
      </c>
      <c r="AX693">
        <f t="shared" si="1945"/>
        <v>1.7398951506444264E-2</v>
      </c>
      <c r="AY693">
        <f t="shared" si="1946"/>
        <v>0.27163190232007695</v>
      </c>
      <c r="AZ693" s="4">
        <f t="shared" si="1947"/>
        <v>1.1317995930003205E-2</v>
      </c>
      <c r="BA693">
        <f t="shared" si="1948"/>
        <v>366592.30897321011</v>
      </c>
      <c r="BB693" t="s">
        <v>191</v>
      </c>
      <c r="BC693">
        <f t="shared" si="1949"/>
        <v>1.6702754831395127E-2</v>
      </c>
      <c r="BD693">
        <f t="shared" si="1950"/>
        <v>215.86945941659937</v>
      </c>
      <c r="BE693">
        <f t="shared" si="1951"/>
        <v>23.437481310804369</v>
      </c>
      <c r="BF693">
        <f t="shared" si="1952"/>
        <v>-2.1948189410702914E-3</v>
      </c>
      <c r="BG693">
        <f t="shared" si="1953"/>
        <v>23.435286491863298</v>
      </c>
      <c r="BH693" s="19">
        <f t="shared" si="1954"/>
        <v>0.13917068106845826</v>
      </c>
      <c r="BI693">
        <f t="shared" si="1955"/>
        <v>21.714259370897587</v>
      </c>
      <c r="BJ693">
        <f t="shared" si="1956"/>
        <v>5.135259370897586</v>
      </c>
      <c r="BK693">
        <f t="shared" si="1957"/>
        <v>198.82622944282804</v>
      </c>
      <c r="BL693">
        <f t="shared" si="1958"/>
        <v>3.47017234310304</v>
      </c>
      <c r="BM693">
        <f t="shared" si="1959"/>
        <v>238.20266112063575</v>
      </c>
      <c r="BN693">
        <f t="shared" si="1960"/>
        <v>15.880177408042384</v>
      </c>
      <c r="BO693">
        <f t="shared" si="1961"/>
        <v>15</v>
      </c>
      <c r="BP693">
        <f t="shared" si="1962"/>
        <v>52</v>
      </c>
      <c r="BQ693">
        <f t="shared" si="1963"/>
        <v>48</v>
      </c>
      <c r="BR693">
        <f t="shared" si="1964"/>
        <v>-17.483276102110874</v>
      </c>
      <c r="BS693" t="str">
        <f t="shared" si="1965"/>
        <v>NEGATIF</v>
      </c>
      <c r="BT693">
        <f t="shared" si="1966"/>
        <v>-0.30514073201707509</v>
      </c>
      <c r="BU693">
        <f t="shared" si="1967"/>
        <v>17</v>
      </c>
      <c r="BV693">
        <f t="shared" si="1968"/>
        <v>-2069</v>
      </c>
      <c r="BW693">
        <f t="shared" si="1969"/>
        <v>0</v>
      </c>
      <c r="BX693" t="str">
        <f t="shared" si="1970"/>
        <v>NEGATIF</v>
      </c>
      <c r="BY693">
        <f t="shared" si="1971"/>
        <v>-58.566787017122977</v>
      </c>
      <c r="BZ693">
        <f t="shared" si="1972"/>
        <v>121.43321298287702</v>
      </c>
      <c r="CA693">
        <f t="shared" si="1973"/>
        <v>-68.855004068200856</v>
      </c>
      <c r="CB693" t="str">
        <f t="shared" si="1974"/>
        <v>NEGATIF</v>
      </c>
      <c r="CC693">
        <f t="shared" si="1975"/>
        <v>68</v>
      </c>
      <c r="CD693">
        <f t="shared" si="1976"/>
        <v>51</v>
      </c>
      <c r="CE693">
        <f t="shared" si="1977"/>
        <v>18</v>
      </c>
      <c r="CG693">
        <f t="shared" si="1978"/>
        <v>4.1574207235673795</v>
      </c>
      <c r="CH693">
        <f t="shared" si="1979"/>
        <v>0.40902291043116584</v>
      </c>
      <c r="CI693">
        <f t="shared" si="1980"/>
        <v>0.40906121724817268</v>
      </c>
    </row>
    <row r="694" spans="1:87">
      <c r="A694">
        <f t="shared" ref="A694:E694" si="2042">A596</f>
        <v>7.0027777777777782</v>
      </c>
      <c r="B694">
        <f t="shared" si="2042"/>
        <v>111.315</v>
      </c>
      <c r="C694">
        <f t="shared" si="2042"/>
        <v>7</v>
      </c>
      <c r="D694">
        <f t="shared" si="2042"/>
        <v>2013</v>
      </c>
      <c r="E694">
        <f t="shared" si="2042"/>
        <v>12</v>
      </c>
      <c r="F694">
        <f t="shared" si="1986"/>
        <v>1</v>
      </c>
      <c r="G694">
        <f t="shared" ref="G694:M694" si="2043">G596</f>
        <v>0.12222152900771403</v>
      </c>
      <c r="H694">
        <f t="shared" si="2043"/>
        <v>24</v>
      </c>
      <c r="I694">
        <f t="shared" si="2043"/>
        <v>15</v>
      </c>
      <c r="J694">
        <f t="shared" si="2043"/>
        <v>24.25</v>
      </c>
      <c r="K694">
        <f t="shared" si="2043"/>
        <v>0</v>
      </c>
      <c r="L694">
        <f t="shared" si="2043"/>
        <v>20</v>
      </c>
      <c r="M694">
        <f t="shared" si="2043"/>
        <v>-13</v>
      </c>
      <c r="N694">
        <f t="shared" si="1911"/>
        <v>2456628.21875</v>
      </c>
      <c r="O694">
        <f t="shared" ref="O694:O696" si="2044">O400</f>
        <v>7.9269203913977097E-4</v>
      </c>
      <c r="P694">
        <f t="shared" si="1912"/>
        <v>2456628.2195426919</v>
      </c>
      <c r="Q694">
        <f t="shared" si="1913"/>
        <v>0.13917096626124434</v>
      </c>
      <c r="R694">
        <f t="shared" si="1914"/>
        <v>239.81421954775078</v>
      </c>
      <c r="S694">
        <f t="shared" si="1915"/>
        <v>307.17891408363357</v>
      </c>
      <c r="T694">
        <f t="shared" si="1916"/>
        <v>4.1855477242087975</v>
      </c>
      <c r="U694">
        <f t="shared" si="1917"/>
        <v>5.3612834434601861</v>
      </c>
      <c r="V694">
        <f t="shared" si="1918"/>
        <v>215.86458897354436</v>
      </c>
      <c r="W694">
        <f t="shared" si="1919"/>
        <v>3.7675478160525957</v>
      </c>
      <c r="X694">
        <f t="shared" si="1920"/>
        <v>250.72780787785177</v>
      </c>
      <c r="Y694">
        <f t="shared" si="1921"/>
        <v>4.3760257737762904</v>
      </c>
      <c r="Z694">
        <f t="shared" si="1922"/>
        <v>327.54857298684783</v>
      </c>
      <c r="AA694">
        <f t="shared" si="1923"/>
        <v>5.7168010588294518</v>
      </c>
      <c r="AB694">
        <f t="shared" si="1924"/>
        <v>-18779.293119780035</v>
      </c>
      <c r="AC694">
        <f t="shared" si="1925"/>
        <v>124.66924119295984</v>
      </c>
      <c r="AD694">
        <f t="shared" si="1926"/>
        <v>-343.68126712085433</v>
      </c>
      <c r="AE694">
        <f t="shared" si="1927"/>
        <v>-489.74177268908289</v>
      </c>
      <c r="AF694">
        <f t="shared" si="1928"/>
        <v>-94.924495207694946</v>
      </c>
      <c r="AG694">
        <f t="shared" si="1929"/>
        <v>2449.19741522086</v>
      </c>
      <c r="AH694">
        <f t="shared" si="1930"/>
        <v>-17133.773998383844</v>
      </c>
      <c r="AI694">
        <f t="shared" si="1931"/>
        <v>-4.7593816662177346</v>
      </c>
      <c r="AJ694">
        <f t="shared" si="1932"/>
        <v>235.05483788153305</v>
      </c>
      <c r="AK694">
        <f t="shared" si="1933"/>
        <v>4.102480843774245</v>
      </c>
      <c r="AL694">
        <f t="shared" si="1934"/>
        <v>235</v>
      </c>
      <c r="AM694">
        <f t="shared" si="1935"/>
        <v>3</v>
      </c>
      <c r="AN694">
        <f t="shared" si="1936"/>
        <v>17</v>
      </c>
      <c r="AP694">
        <f t="shared" si="1937"/>
        <v>1.5937129480372756</v>
      </c>
      <c r="AQ694">
        <f t="shared" si="1938"/>
        <v>2.7815538274915761E-2</v>
      </c>
      <c r="AR694" t="str">
        <f t="shared" si="1939"/>
        <v>POSITIF</v>
      </c>
      <c r="AS694">
        <f t="shared" si="1940"/>
        <v>1</v>
      </c>
      <c r="AT694">
        <f t="shared" si="1941"/>
        <v>35</v>
      </c>
      <c r="AU694">
        <f t="shared" si="1942"/>
        <v>37</v>
      </c>
      <c r="AV694">
        <f t="shared" si="1943"/>
        <v>0.99701149243413556</v>
      </c>
      <c r="AW694" s="4">
        <f t="shared" si="1944"/>
        <v>4.1542145518088984E-2</v>
      </c>
      <c r="AX694">
        <f t="shared" si="1945"/>
        <v>1.7401133223198199E-2</v>
      </c>
      <c r="AY694">
        <f t="shared" si="1946"/>
        <v>0.27166596003323651</v>
      </c>
      <c r="AZ694" s="4">
        <f t="shared" si="1947"/>
        <v>1.1319415001384855E-2</v>
      </c>
      <c r="BA694">
        <f t="shared" si="1948"/>
        <v>366546.35105430585</v>
      </c>
      <c r="BB694" t="s">
        <v>191</v>
      </c>
      <c r="BC694">
        <f t="shared" si="1949"/>
        <v>1.6702754819417027E-2</v>
      </c>
      <c r="BD694">
        <f t="shared" si="1950"/>
        <v>215.86890781489072</v>
      </c>
      <c r="BE694">
        <f t="shared" si="1951"/>
        <v>23.437481307095673</v>
      </c>
      <c r="BF694">
        <f t="shared" si="1952"/>
        <v>-2.1948687225501235E-3</v>
      </c>
      <c r="BG694">
        <f t="shared" si="1953"/>
        <v>23.435286438373122</v>
      </c>
      <c r="BH694" s="19">
        <f t="shared" si="1954"/>
        <v>0.13917096626124434</v>
      </c>
      <c r="BI694">
        <f t="shared" si="1955"/>
        <v>21.964943848503754</v>
      </c>
      <c r="BJ694">
        <f t="shared" si="1956"/>
        <v>5.3859438485037536</v>
      </c>
      <c r="BK694">
        <f t="shared" si="1957"/>
        <v>202.5703072664229</v>
      </c>
      <c r="BL694">
        <f t="shared" si="1958"/>
        <v>3.535518828575674</v>
      </c>
      <c r="BM694">
        <f t="shared" si="1959"/>
        <v>238.2188504611334</v>
      </c>
      <c r="BN694">
        <f t="shared" si="1960"/>
        <v>15.881256697408894</v>
      </c>
      <c r="BO694">
        <f t="shared" si="1961"/>
        <v>15</v>
      </c>
      <c r="BP694">
        <f t="shared" si="1962"/>
        <v>52</v>
      </c>
      <c r="BQ694">
        <f t="shared" si="1963"/>
        <v>52</v>
      </c>
      <c r="BR694">
        <f t="shared" si="1964"/>
        <v>-17.47933350030339</v>
      </c>
      <c r="BS694" t="str">
        <f t="shared" si="1965"/>
        <v>NEGATIF</v>
      </c>
      <c r="BT694">
        <f t="shared" si="1966"/>
        <v>-0.30507192063443944</v>
      </c>
      <c r="BU694">
        <f t="shared" si="1967"/>
        <v>17</v>
      </c>
      <c r="BV694">
        <f t="shared" si="1968"/>
        <v>-2069</v>
      </c>
      <c r="BW694">
        <f t="shared" si="1969"/>
        <v>14</v>
      </c>
      <c r="BX694" t="str">
        <f t="shared" si="1970"/>
        <v>NEGATIF</v>
      </c>
      <c r="BY694">
        <f t="shared" si="1971"/>
        <v>-62.479910865279756</v>
      </c>
      <c r="BZ694">
        <f t="shared" si="1972"/>
        <v>117.52008913472025</v>
      </c>
      <c r="CA694">
        <f t="shared" si="1973"/>
        <v>-65.618938562306013</v>
      </c>
      <c r="CB694" t="str">
        <f t="shared" si="1974"/>
        <v>NEGATIF</v>
      </c>
      <c r="CC694">
        <f t="shared" si="1975"/>
        <v>65</v>
      </c>
      <c r="CD694">
        <f t="shared" si="1976"/>
        <v>37</v>
      </c>
      <c r="CE694">
        <f t="shared" si="1977"/>
        <v>8</v>
      </c>
      <c r="CG694">
        <f t="shared" si="1978"/>
        <v>4.1577032808627896</v>
      </c>
      <c r="CH694">
        <f t="shared" si="1979"/>
        <v>0.40902290949758618</v>
      </c>
      <c r="CI694">
        <f t="shared" si="1980"/>
        <v>0.40906121718344374</v>
      </c>
    </row>
    <row r="695" spans="1:87">
      <c r="A695">
        <f t="shared" ref="A695:E695" si="2045">A597</f>
        <v>7.0027777777777782</v>
      </c>
      <c r="B695">
        <f t="shared" si="2045"/>
        <v>111.315</v>
      </c>
      <c r="C695">
        <f t="shared" si="2045"/>
        <v>7</v>
      </c>
      <c r="D695">
        <f t="shared" si="2045"/>
        <v>2013</v>
      </c>
      <c r="E695">
        <f t="shared" si="2045"/>
        <v>12</v>
      </c>
      <c r="F695">
        <f t="shared" si="1986"/>
        <v>1</v>
      </c>
      <c r="G695">
        <f t="shared" ref="G695:M695" si="2046">G597</f>
        <v>0.12222152900771403</v>
      </c>
      <c r="H695">
        <f t="shared" si="2046"/>
        <v>24</v>
      </c>
      <c r="I695">
        <f t="shared" si="2046"/>
        <v>30</v>
      </c>
      <c r="J695">
        <f t="shared" si="2046"/>
        <v>24.5</v>
      </c>
      <c r="K695">
        <f t="shared" si="2046"/>
        <v>0</v>
      </c>
      <c r="L695">
        <f t="shared" si="2046"/>
        <v>20</v>
      </c>
      <c r="M695">
        <f t="shared" si="2046"/>
        <v>-13</v>
      </c>
      <c r="N695">
        <f t="shared" si="1911"/>
        <v>2456628.229166667</v>
      </c>
      <c r="O695">
        <f t="shared" si="2044"/>
        <v>7.9269203913977097E-4</v>
      </c>
      <c r="P695">
        <f t="shared" si="1912"/>
        <v>2456628.2299593589</v>
      </c>
      <c r="Q695">
        <f t="shared" si="1913"/>
        <v>0.13917125145404316</v>
      </c>
      <c r="R695">
        <f t="shared" si="1914"/>
        <v>239.81421954775078</v>
      </c>
      <c r="S695">
        <f t="shared" si="1915"/>
        <v>307.31500775896711</v>
      </c>
      <c r="T695">
        <f t="shared" si="1916"/>
        <v>4.1855477242087975</v>
      </c>
      <c r="U695">
        <f t="shared" si="1917"/>
        <v>5.3636587261858963</v>
      </c>
      <c r="V695">
        <f t="shared" si="1918"/>
        <v>215.86403737017406</v>
      </c>
      <c r="W695">
        <f t="shared" si="1919"/>
        <v>3.7675381887576189</v>
      </c>
      <c r="X695">
        <f t="shared" si="1920"/>
        <v>250.7380750379225</v>
      </c>
      <c r="Y695">
        <f t="shared" si="1921"/>
        <v>4.3762049695243537</v>
      </c>
      <c r="Z695">
        <f t="shared" si="1922"/>
        <v>327.55883965667272</v>
      </c>
      <c r="AA695">
        <f t="shared" si="1923"/>
        <v>5.7169802460211114</v>
      </c>
      <c r="AB695">
        <f t="shared" si="1924"/>
        <v>-18746.744865827226</v>
      </c>
      <c r="AC695">
        <f t="shared" si="1925"/>
        <v>124.75597012015763</v>
      </c>
      <c r="AD695">
        <f t="shared" si="1926"/>
        <v>-295.46027352464489</v>
      </c>
      <c r="AE695">
        <f t="shared" si="1927"/>
        <v>-494.37989871068515</v>
      </c>
      <c r="AF695">
        <f t="shared" si="1928"/>
        <v>-95.049255953726004</v>
      </c>
      <c r="AG695">
        <f t="shared" si="1929"/>
        <v>2438.4699125418178</v>
      </c>
      <c r="AH695">
        <f t="shared" si="1930"/>
        <v>-17068.408411354307</v>
      </c>
      <c r="AI695">
        <f t="shared" si="1931"/>
        <v>-4.7412245587095301</v>
      </c>
      <c r="AJ695">
        <f t="shared" si="1932"/>
        <v>235.07299498904126</v>
      </c>
      <c r="AK695">
        <f t="shared" si="1933"/>
        <v>4.1027977450829018</v>
      </c>
      <c r="AL695">
        <f t="shared" si="1934"/>
        <v>235</v>
      </c>
      <c r="AM695">
        <f t="shared" si="1935"/>
        <v>4</v>
      </c>
      <c r="AN695">
        <f t="shared" si="1936"/>
        <v>22</v>
      </c>
      <c r="AP695">
        <f t="shared" si="1937"/>
        <v>1.5808745338862058</v>
      </c>
      <c r="AQ695">
        <f t="shared" si="1938"/>
        <v>2.7591465677244961E-2</v>
      </c>
      <c r="AR695" t="str">
        <f t="shared" si="1939"/>
        <v>POSITIF</v>
      </c>
      <c r="AS695">
        <f t="shared" si="1940"/>
        <v>1</v>
      </c>
      <c r="AT695">
        <f t="shared" si="1941"/>
        <v>34</v>
      </c>
      <c r="AU695">
        <f t="shared" si="1942"/>
        <v>51</v>
      </c>
      <c r="AV695">
        <f t="shared" si="1943"/>
        <v>0.99713627307530994</v>
      </c>
      <c r="AW695" s="4">
        <f t="shared" si="1944"/>
        <v>4.154734471147125E-2</v>
      </c>
      <c r="AX695">
        <f t="shared" si="1945"/>
        <v>1.7403311056229442E-2</v>
      </c>
      <c r="AY695">
        <f t="shared" si="1946"/>
        <v>0.27169995711830663</v>
      </c>
      <c r="AZ695" s="4">
        <f t="shared" si="1947"/>
        <v>1.132083154659611E-2</v>
      </c>
      <c r="BA695">
        <f t="shared" si="1948"/>
        <v>366500.48643871769</v>
      </c>
      <c r="BB695" t="s">
        <v>191</v>
      </c>
      <c r="BC695">
        <f t="shared" si="1949"/>
        <v>1.6702754807438932E-2</v>
      </c>
      <c r="BD695">
        <f t="shared" si="1950"/>
        <v>215.8683562131574</v>
      </c>
      <c r="BE695">
        <f t="shared" si="1951"/>
        <v>23.437481303386978</v>
      </c>
      <c r="BF695">
        <f t="shared" si="1952"/>
        <v>-2.1949184879341056E-3</v>
      </c>
      <c r="BG695">
        <f t="shared" si="1953"/>
        <v>23.435286384899044</v>
      </c>
      <c r="BH695" s="19">
        <f t="shared" si="1954"/>
        <v>0.13917125145404316</v>
      </c>
      <c r="BI695">
        <f t="shared" si="1955"/>
        <v>22.215628337316836</v>
      </c>
      <c r="BJ695">
        <f t="shared" si="1956"/>
        <v>5.6366283373168358</v>
      </c>
      <c r="BK695">
        <f t="shared" si="1957"/>
        <v>206.31432008609863</v>
      </c>
      <c r="BL695">
        <f t="shared" si="1958"/>
        <v>3.600864179515892</v>
      </c>
      <c r="BM695">
        <f t="shared" si="1959"/>
        <v>238.2351049736539</v>
      </c>
      <c r="BN695">
        <f t="shared" si="1960"/>
        <v>15.882340331576927</v>
      </c>
      <c r="BO695">
        <f t="shared" si="1961"/>
        <v>15</v>
      </c>
      <c r="BP695">
        <f t="shared" si="1962"/>
        <v>52</v>
      </c>
      <c r="BQ695">
        <f t="shared" si="1963"/>
        <v>56</v>
      </c>
      <c r="BR695">
        <f t="shared" si="1964"/>
        <v>-17.496134572575357</v>
      </c>
      <c r="BS695" t="str">
        <f t="shared" si="1965"/>
        <v>NEGATIF</v>
      </c>
      <c r="BT695">
        <f t="shared" si="1966"/>
        <v>-0.30536515466345077</v>
      </c>
      <c r="BU695">
        <f t="shared" si="1967"/>
        <v>17</v>
      </c>
      <c r="BV695">
        <f t="shared" si="1968"/>
        <v>-2070</v>
      </c>
      <c r="BW695">
        <f t="shared" si="1969"/>
        <v>13</v>
      </c>
      <c r="BX695" t="str">
        <f t="shared" si="1970"/>
        <v>NEGATIF</v>
      </c>
      <c r="BY695">
        <f t="shared" si="1971"/>
        <v>-65.332413450135689</v>
      </c>
      <c r="BZ695">
        <f t="shared" si="1972"/>
        <v>114.66758654986431</v>
      </c>
      <c r="CA695">
        <f t="shared" si="1973"/>
        <v>-62.274036680820359</v>
      </c>
      <c r="CB695" t="str">
        <f t="shared" si="1974"/>
        <v>NEGATIF</v>
      </c>
      <c r="CC695">
        <f t="shared" si="1975"/>
        <v>62</v>
      </c>
      <c r="CD695">
        <f t="shared" si="1976"/>
        <v>16</v>
      </c>
      <c r="CE695">
        <f t="shared" si="1977"/>
        <v>26</v>
      </c>
      <c r="CG695">
        <f t="shared" si="1978"/>
        <v>4.1579869756245795</v>
      </c>
      <c r="CH695">
        <f t="shared" si="1979"/>
        <v>0.40902290856428741</v>
      </c>
      <c r="CI695">
        <f t="shared" si="1980"/>
        <v>0.40906121711871479</v>
      </c>
    </row>
    <row r="696" spans="1:87">
      <c r="A696">
        <f t="shared" ref="A696:E696" si="2047">A598</f>
        <v>7.0027777777777782</v>
      </c>
      <c r="B696">
        <f t="shared" si="2047"/>
        <v>111.315</v>
      </c>
      <c r="C696">
        <f t="shared" si="2047"/>
        <v>7</v>
      </c>
      <c r="D696">
        <f t="shared" si="2047"/>
        <v>2013</v>
      </c>
      <c r="E696">
        <f t="shared" si="2047"/>
        <v>12</v>
      </c>
      <c r="F696">
        <f t="shared" si="1986"/>
        <v>1</v>
      </c>
      <c r="G696">
        <f t="shared" ref="G696:M696" si="2048">G598</f>
        <v>0.12222152900771403</v>
      </c>
      <c r="H696">
        <f t="shared" si="2048"/>
        <v>24</v>
      </c>
      <c r="I696">
        <f t="shared" si="2048"/>
        <v>45</v>
      </c>
      <c r="J696">
        <f t="shared" si="2048"/>
        <v>24.75</v>
      </c>
      <c r="K696">
        <f t="shared" si="2048"/>
        <v>0</v>
      </c>
      <c r="L696">
        <f t="shared" si="2048"/>
        <v>20</v>
      </c>
      <c r="M696">
        <f t="shared" si="2048"/>
        <v>-13</v>
      </c>
      <c r="N696">
        <f t="shared" ref="N696" si="2049">1720994.5+INT(365.25*D696)+INT(30.60001*(E696+1))+M696+F696+(H696+I696/60)/24 -C696/24</f>
        <v>2456628.2395833335</v>
      </c>
      <c r="O696">
        <f t="shared" si="2044"/>
        <v>7.9269203913977097E-4</v>
      </c>
      <c r="P696">
        <f t="shared" ref="P696" si="2050">N696+O696</f>
        <v>2456628.2403760254</v>
      </c>
      <c r="Q696">
        <f t="shared" ref="Q696" si="2051">(P696-2451545)/36525</f>
        <v>0.13917153664682924</v>
      </c>
      <c r="R696">
        <f t="shared" ref="R696" si="2052" xml:space="preserve"> MOD(218.317 + 481267.883*O696, 360)</f>
        <v>239.81421954775078</v>
      </c>
      <c r="S696">
        <f t="shared" ref="S696" si="2053" xml:space="preserve"> MOD(134.954 + 477198.849*Q696, 360)</f>
        <v>307.4511014282325</v>
      </c>
      <c r="T696">
        <f t="shared" ref="T696" si="2054">RADIANS(R696)</f>
        <v>4.1855477242087975</v>
      </c>
      <c r="U696">
        <f t="shared" ref="U696" si="2055">RADIANS(S696)</f>
        <v>5.3660340088056975</v>
      </c>
      <c r="V696">
        <f t="shared" ref="V696" si="2056" xml:space="preserve"> MOD(125.041 - 1934.142*Q696, 360)</f>
        <v>215.86348576682838</v>
      </c>
      <c r="W696">
        <f t="shared" ref="W696" si="2057">RADIANS(V696)</f>
        <v>3.7675285614630716</v>
      </c>
      <c r="X696">
        <f t="shared" ref="X696" si="2058" xml:space="preserve"> MOD(280.466 + 36000.769*Q696, 360)</f>
        <v>250.74834219753484</v>
      </c>
      <c r="Y696">
        <f t="shared" ref="Y696" si="2059">RADIANS(X696)</f>
        <v>4.3763841652644162</v>
      </c>
      <c r="Z696">
        <f t="shared" ref="Z696" si="2060" xml:space="preserve"> MOD(357.526 + 35999.05*Q696, 360)</f>
        <v>327.56910632603831</v>
      </c>
      <c r="AA696">
        <f t="shared" ref="AA696" si="2061">RADIANS(Z696)</f>
        <v>5.7171594332047544</v>
      </c>
      <c r="AB696">
        <f t="shared" ref="AB696" si="2062" xml:space="preserve"> 22640*SIN(U696) + 769*SIN(2*D422) + 36*SIN(3*D422)</f>
        <v>-18714.09502452509</v>
      </c>
      <c r="AC696">
        <f t="shared" ref="AC696" si="2063" xml:space="preserve"> -125*SIN(T696 - X696)</f>
        <v>124.82954806220675</v>
      </c>
      <c r="AD696">
        <f t="shared" ref="AD696" si="2064" xml:space="preserve"> 2370*SIN(2*(T696 - X696))</f>
        <v>-247.11470318917168</v>
      </c>
      <c r="AE696">
        <f t="shared" ref="AE696" si="2065" xml:space="preserve"> -668*SIN(Z696)</f>
        <v>-498.96591511538634</v>
      </c>
      <c r="AF696">
        <f t="shared" ref="AF696" si="2066" xml:space="preserve"> -412*SIN(2*(T696 - W696)) + 212*SIN(2*(T696 - Y696 - U696))</f>
        <v>-95.179514746971876</v>
      </c>
      <c r="AG696">
        <f t="shared" ref="AG696" si="2067" xml:space="preserve"> 4586*SIN(2*(T696 - Y696) - U696) + 206*SIN(2*(T696 - Y696) - U696 -AA696) + 192*SIN(2*(T696 - Y696) + U696) + 165*SIN(2*(T696 - Y696) - AA696) + 148*SIN(U696 - AA696) - 110*SIN(U696 + AA696)</f>
        <v>2427.723557522027</v>
      </c>
      <c r="AH696">
        <f t="shared" ref="AH696" si="2068" xml:space="preserve"> SUM(AB696:AG696)</f>
        <v>-17002.802051992385</v>
      </c>
      <c r="AI696">
        <f t="shared" ref="AI696" si="2069">AH696/3600</f>
        <v>-4.7230005699978843</v>
      </c>
      <c r="AJ696">
        <f t="shared" ref="AJ696" si="2070">MOD(R696+AI696,360)</f>
        <v>235.0912189777529</v>
      </c>
      <c r="AK696">
        <f t="shared" ref="AK696" si="2071">RADIANS(AJ696)</f>
        <v>4.103115813688766</v>
      </c>
      <c r="AL696">
        <f t="shared" ref="AL696" si="2072">INT(AJ696)</f>
        <v>235</v>
      </c>
      <c r="AM696">
        <f t="shared" ref="AM696" si="2073">INT(60*(AJ696-AL696))</f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1:Q19"/>
  <sheetViews>
    <sheetView topLeftCell="D1" workbookViewId="0">
      <selection activeCell="J12" sqref="I12:K12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6">
      <c r="D1" s="135"/>
    </row>
    <row r="2" spans="3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3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'sun,mon,arde istqbl'!S30</f>
        <v>152096834.95926908</v>
      </c>
      <c r="I3" s="119" t="s">
        <v>191</v>
      </c>
      <c r="J3" s="120"/>
      <c r="K3" s="120"/>
      <c r="L3" s="65"/>
      <c r="M3" s="121">
        <f>'sun,mon,arde istqbl'!L35</f>
        <v>403877.45116947219</v>
      </c>
      <c r="N3" s="121" t="s">
        <v>191</v>
      </c>
      <c r="O3" s="121"/>
      <c r="P3" s="121"/>
    </row>
    <row r="4" spans="3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3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3:16" ht="15">
      <c r="C6" s="154" t="s">
        <v>4</v>
      </c>
      <c r="D6" s="154">
        <v>10</v>
      </c>
      <c r="E6" s="154">
        <v>58</v>
      </c>
      <c r="G6" s="143"/>
      <c r="H6" s="120" t="str">
        <f>'sun,mon,arde istqbl'!Q36</f>
        <v>NEGATIF</v>
      </c>
      <c r="I6" s="120">
        <f>'sun,mon,arde istqbl'!Q37</f>
        <v>23</v>
      </c>
      <c r="J6" s="120">
        <f>'sun,mon,arde istqbl'!R37</f>
        <v>21</v>
      </c>
      <c r="K6" s="120">
        <f>'sun,mon,arde istqbl'!S37</f>
        <v>43</v>
      </c>
      <c r="L6" s="65"/>
      <c r="M6" s="121" t="str">
        <f>'sun,mon,arde istqbl'!O4</f>
        <v>POSITIF</v>
      </c>
      <c r="N6" s="121">
        <f>'sun,mon,arde istqbl'!P4</f>
        <v>19</v>
      </c>
      <c r="O6" s="121">
        <f>'sun,mon,arde istqbl'!Q4</f>
        <v>31</v>
      </c>
      <c r="P6" s="121">
        <f>'sun,mon,arde istqbl'!R4</f>
        <v>7</v>
      </c>
    </row>
    <row r="7" spans="3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3:16" ht="15">
      <c r="C8" s="154" t="s">
        <v>45</v>
      </c>
      <c r="D8" s="165">
        <f>'prediksi saat ijtima&amp;istiqbal'!K4</f>
        <v>17</v>
      </c>
      <c r="E8" s="194">
        <f>'prediksi saat ijtima&amp;istiqbal'!K3</f>
        <v>0</v>
      </c>
      <c r="G8" s="144" t="s">
        <v>320</v>
      </c>
      <c r="H8" s="120"/>
      <c r="I8" s="120">
        <f>'sun,mon,arde istqbl'!Q40</f>
        <v>247</v>
      </c>
      <c r="J8" s="120">
        <f>'sun,mon,arde istqbl'!R40</f>
        <v>39</v>
      </c>
      <c r="K8" s="120">
        <f>'sun,mon,arde istqbl'!S40</f>
        <v>14</v>
      </c>
      <c r="L8" s="65"/>
      <c r="M8" s="121"/>
      <c r="N8" s="121">
        <f>'sun,mon,arde istqbl'!P7</f>
        <v>71</v>
      </c>
      <c r="O8" s="121">
        <f>'sun,mon,arde istqbl'!Q7</f>
        <v>41</v>
      </c>
      <c r="P8" s="121">
        <f>'sun,mon,arde istqbl'!R7</f>
        <v>3</v>
      </c>
    </row>
    <row r="9" spans="3:16" ht="15">
      <c r="C9" s="154" t="s">
        <v>44</v>
      </c>
      <c r="D9" s="165">
        <f>'prediksi saat ijtima&amp;istiqbal'!K5</f>
        <v>12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3:16" ht="15.75" thickBot="1">
      <c r="C10" s="154" t="s">
        <v>84</v>
      </c>
      <c r="D10" s="165">
        <f>'prediksi saat ijtima&amp;istiqbal'!K6</f>
        <v>2013</v>
      </c>
      <c r="G10" s="145" t="s">
        <v>323</v>
      </c>
      <c r="H10" s="146" t="str">
        <f>'sun,mon,arde istqbl'!Q43</f>
        <v>POSITIF</v>
      </c>
      <c r="I10" s="146">
        <f>'sun,mon,arde istqbl'!Q44</f>
        <v>17</v>
      </c>
      <c r="J10" s="146">
        <f>'sun,mon,arde istqbl'!R44</f>
        <v>13</v>
      </c>
      <c r="K10" s="146">
        <f>'sun,mon,arde istqbl'!S44</f>
        <v>33</v>
      </c>
      <c r="L10" s="65"/>
      <c r="M10" s="147" t="str">
        <f>'sun,mon,arde istqbl'!T4</f>
        <v>NEGATIF</v>
      </c>
      <c r="N10" s="147">
        <f>'sun,mon,arde istqbl'!U4</f>
        <v>17</v>
      </c>
      <c r="O10" s="147">
        <f>'sun,mon,arde istqbl'!V4</f>
        <v>27</v>
      </c>
      <c r="P10" s="147">
        <f>'sun,mon,arde istqbl'!W4</f>
        <v>8</v>
      </c>
    </row>
    <row r="11" spans="3:16" ht="15.75" thickBot="1">
      <c r="C11" s="154" t="s">
        <v>85</v>
      </c>
      <c r="D11" s="154">
        <f>HOUR('prediksi saat ijtima&amp;istiqbal'!K8)</f>
        <v>16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3:16" ht="15">
      <c r="C12" s="154" t="s">
        <v>139</v>
      </c>
      <c r="D12" s="154">
        <f>MINUTE('prediksi saat ijtima&amp;istiqbal'!K8)</f>
        <v>27</v>
      </c>
      <c r="G12" s="148" t="s">
        <v>324</v>
      </c>
      <c r="H12" s="149">
        <f>'sun,mon,arde istqbl'!Q28</f>
        <v>74.219415527859027</v>
      </c>
      <c r="I12" s="260" t="str">
        <f>"⁰"</f>
        <v>⁰</v>
      </c>
      <c r="J12" s="261" t="str">
        <f>"'"</f>
        <v>'</v>
      </c>
      <c r="K12" s="262" t="str">
        <f>""""</f>
        <v>"</v>
      </c>
      <c r="L12" s="122"/>
      <c r="M12" s="150">
        <f>'sun,mon,arde istqbl'!L46</f>
        <v>253.91587589072662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3:16" ht="15">
      <c r="C13" s="154" t="s">
        <v>67</v>
      </c>
      <c r="D13" s="154">
        <f>SECOND('prediksi saat ijtima&amp;istiqbal'!K8)</f>
        <v>46</v>
      </c>
      <c r="G13" s="144" t="s">
        <v>332</v>
      </c>
      <c r="H13" s="155">
        <f>H12/15</f>
        <v>4.9479610351906018</v>
      </c>
      <c r="I13" s="60">
        <f>INT(H13)</f>
        <v>4</v>
      </c>
      <c r="J13" s="60">
        <f>INT(60*(H13-I13))</f>
        <v>56</v>
      </c>
      <c r="K13" s="60">
        <f>INT(3600*(H13-I13)-60*J13)</f>
        <v>52</v>
      </c>
      <c r="L13" s="122"/>
      <c r="M13" s="155">
        <f>M12/15</f>
        <v>16.927725059381775</v>
      </c>
      <c r="N13" s="60">
        <f>INT(M13)</f>
        <v>16</v>
      </c>
      <c r="O13" s="60">
        <f>INT(60*(M13-N13))</f>
        <v>55</v>
      </c>
      <c r="P13" s="61">
        <f>INT(3600*(M13-N13)-60*O13)</f>
        <v>39</v>
      </c>
    </row>
    <row r="14" spans="3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3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351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3:16" ht="15">
      <c r="C16" s="127" t="s">
        <v>349</v>
      </c>
      <c r="D16" s="128"/>
      <c r="E16" s="129"/>
      <c r="F16" s="130"/>
      <c r="G16" s="130"/>
      <c r="H16" s="180">
        <f>ABS(H12-M12)</f>
        <v>179.69646036286758</v>
      </c>
      <c r="I16" s="180">
        <f>INT(H16)</f>
        <v>179</v>
      </c>
      <c r="J16" s="140">
        <f>INT(60*(H16-I16))</f>
        <v>41</v>
      </c>
      <c r="K16" s="140">
        <f>INT(3600*(H16-I16)-60*J16)</f>
        <v>47</v>
      </c>
      <c r="L16" s="65"/>
      <c r="M16" s="192">
        <f>ABS('sun,mon,arde istqbl'!L54-'sun,mon,arde istqbl'!Q39)</f>
        <v>175.96954860668481</v>
      </c>
      <c r="N16" s="193">
        <f>INT(M16)</f>
        <v>175</v>
      </c>
      <c r="O16" s="193">
        <f>INT(60*(M16-N16))</f>
        <v>58</v>
      </c>
      <c r="P16" s="193">
        <f>INT(3600*(M16-N16)-60*O16)</f>
        <v>10</v>
      </c>
    </row>
    <row r="17" spans="3:17" ht="15.75" thickBot="1">
      <c r="C17" s="127" t="s">
        <v>350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/>
      <c r="D18" s="132"/>
      <c r="E18" s="133"/>
      <c r="F18" s="134"/>
      <c r="G18" s="134"/>
      <c r="H18" s="60">
        <f>ABS('sun,mon,arde istqbl'!Q35)-ABS('sun,mon,arde istqbl'!L50)</f>
        <v>3.8435142773913427</v>
      </c>
      <c r="I18" s="60">
        <f>INT(H18)</f>
        <v>3</v>
      </c>
      <c r="J18" s="60">
        <f>INT(60*(H18-I18))</f>
        <v>50</v>
      </c>
      <c r="K18" s="174">
        <f ca="1">INT(3600*(H18-I18)-60*K18)</f>
        <v>0</v>
      </c>
      <c r="L18" s="168" t="s">
        <v>344</v>
      </c>
      <c r="M18" s="167">
        <f>ABS('sun,mon,arde istqbl'!Q42)-ABS('sun,mon,arde istqbl'!L57)</f>
        <v>-0.22641669643751428</v>
      </c>
      <c r="N18" s="35">
        <f>INT(ABS(M18))</f>
        <v>0</v>
      </c>
      <c r="O18" s="35">
        <f>INT(60*ABS(M18)-N18)</f>
        <v>13</v>
      </c>
      <c r="P18" s="169">
        <f>INT(3600*ABS(M18)-N18)-60*(O18)</f>
        <v>35</v>
      </c>
      <c r="Q18" s="184" t="s">
        <v>345</v>
      </c>
    </row>
    <row r="19" spans="3:17" ht="15.75" thickBot="1">
      <c r="H19" s="60">
        <f>ABS('sun,mon,arde istqbl'!Q35)+ABS('sun,mon,arde istqbl'!L50)</f>
        <v>42.880860004946634</v>
      </c>
      <c r="I19" s="60">
        <f>INT(H19)</f>
        <v>42</v>
      </c>
      <c r="J19" s="60">
        <f>INT(60*(H19-I19))</f>
        <v>52</v>
      </c>
      <c r="K19" s="166">
        <f>INT(3600*(H19-I19)-60*J19)</f>
        <v>51</v>
      </c>
      <c r="L19" s="176" t="s">
        <v>343</v>
      </c>
      <c r="M19" s="177">
        <f>ABS('sun,mon,arde istqbl'!L57)+ABS('sun,mon,arde istqbl'!Q42)</f>
        <v>34.678408238624286</v>
      </c>
      <c r="N19" s="178">
        <f>INT(M19)</f>
        <v>34</v>
      </c>
      <c r="O19" s="178">
        <f>INT(60*(M19-N19))</f>
        <v>40</v>
      </c>
      <c r="P19" s="179">
        <f>INT(3600*(M19-N19)-60*O19)</f>
        <v>42</v>
      </c>
      <c r="Q19" s="183" t="s">
        <v>396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X68"/>
  <sheetViews>
    <sheetView topLeftCell="L1" zoomScale="106" zoomScaleNormal="106" workbookViewId="0">
      <selection activeCell="X46" sqref="X46"/>
    </sheetView>
  </sheetViews>
  <sheetFormatPr defaultRowHeight="14.25"/>
  <cols>
    <col min="2" max="3" width="11.25" bestFit="1" customWidth="1"/>
    <col min="6" max="6" width="9.25" bestFit="1" customWidth="1"/>
    <col min="9" max="9" width="9.25" bestFit="1" customWidth="1"/>
    <col min="13" max="13" width="9.25" bestFit="1" customWidth="1"/>
    <col min="18" max="18" width="9.25" bestFit="1" customWidth="1"/>
    <col min="23" max="23" width="9.625" bestFit="1" customWidth="1"/>
  </cols>
  <sheetData>
    <row r="3" spans="2:22">
      <c r="B3" s="273" t="s">
        <v>375</v>
      </c>
      <c r="C3" s="285">
        <f>DATE('data hasil sun,moon,arde nampak'!G11,'data hasil sun,moon,arde nampak'!G10,'data hasil sun,moon,arde nampak'!G9)</f>
        <v>41611</v>
      </c>
      <c r="D3" s="284">
        <f>TIME('data hasil sun,moon,arde nampak'!G12,'data hasil sun,moon,arde nampak'!G13,'data hasil sun,moon,arde nampak'!G14)</f>
        <v>0.30717592592592591</v>
      </c>
      <c r="E3" s="273" t="s">
        <v>153</v>
      </c>
      <c r="F3" s="273" t="s">
        <v>397</v>
      </c>
      <c r="G3" s="273">
        <f>'data hasil sun,moon,arde nampak'!I15</f>
        <v>29.893139869683861</v>
      </c>
      <c r="H3" s="273"/>
      <c r="I3" s="273" t="s">
        <v>206</v>
      </c>
      <c r="J3" s="273" t="s">
        <v>397</v>
      </c>
      <c r="K3" s="273">
        <f>'data hasil sun,moon,arde nampak'!I13</f>
        <v>111.49287359333366</v>
      </c>
      <c r="L3" s="273"/>
      <c r="M3" s="273" t="s">
        <v>230</v>
      </c>
      <c r="N3" s="273" t="s">
        <v>397</v>
      </c>
      <c r="O3" s="273">
        <f>'data hasil sun,moon,arde nampak'!I11</f>
        <v>-22.088138922437363</v>
      </c>
      <c r="P3" s="273"/>
      <c r="Q3" s="273" t="s">
        <v>135</v>
      </c>
      <c r="R3" s="273" t="s">
        <v>397</v>
      </c>
      <c r="S3" s="273">
        <f>'data hasil sun,moon,arde nampak'!I16</f>
        <v>299.47565975164321</v>
      </c>
      <c r="T3" s="273"/>
      <c r="U3" s="273"/>
      <c r="V3" s="273"/>
    </row>
    <row r="4" spans="2:22">
      <c r="B4" s="273"/>
      <c r="C4" s="273"/>
      <c r="D4" s="273"/>
      <c r="E4" s="273"/>
      <c r="F4" s="273" t="s">
        <v>398</v>
      </c>
      <c r="G4" s="273">
        <f>'data hasil sun,moon,arde nampak'!M15</f>
        <v>29.606174368192683</v>
      </c>
      <c r="H4" s="273"/>
      <c r="I4" s="273"/>
      <c r="J4" s="273" t="s">
        <v>398</v>
      </c>
      <c r="K4" s="273">
        <f>'data hasil sun,moon,arde nampak'!M13</f>
        <v>108.16378461680102</v>
      </c>
      <c r="L4" s="273"/>
      <c r="M4" s="273"/>
      <c r="N4" s="273" t="s">
        <v>398</v>
      </c>
      <c r="O4" s="273">
        <f>'data hasil sun,moon,arde nampak'!M11</f>
        <v>-19.222931807589955</v>
      </c>
      <c r="P4" s="273"/>
      <c r="Q4" s="273"/>
      <c r="R4" s="273" t="s">
        <v>398</v>
      </c>
      <c r="S4" s="273">
        <f>'data hasil sun,moon,arde nampak'!M16</f>
        <v>298.96721679684833</v>
      </c>
      <c r="T4" s="273"/>
      <c r="U4" s="273"/>
      <c r="V4" s="273"/>
    </row>
    <row r="5" spans="2:22"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</row>
    <row r="6" spans="2:22"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</row>
    <row r="7" spans="2:22">
      <c r="B7" s="273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</row>
    <row r="8" spans="2:22">
      <c r="B8" s="273"/>
      <c r="C8" s="273"/>
      <c r="D8" s="273"/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</row>
    <row r="9" spans="2:22"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</row>
    <row r="10" spans="2:22">
      <c r="B10" s="273"/>
      <c r="C10" s="273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</row>
    <row r="11" spans="2:22">
      <c r="B11" s="273"/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</row>
    <row r="12" spans="2:22"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</row>
    <row r="13" spans="2:22">
      <c r="B13" s="273"/>
      <c r="C13" s="273" t="s">
        <v>403</v>
      </c>
      <c r="D13" s="273"/>
      <c r="E13" s="273" t="s">
        <v>404</v>
      </c>
      <c r="F13" s="273"/>
      <c r="G13" s="273"/>
      <c r="H13" s="273" t="s">
        <v>405</v>
      </c>
      <c r="I13" s="273"/>
      <c r="J13" s="273" t="s">
        <v>406</v>
      </c>
      <c r="K13" s="273"/>
      <c r="L13" s="273"/>
      <c r="M13" s="273" t="s">
        <v>407</v>
      </c>
      <c r="N13" s="273"/>
      <c r="O13" s="273" t="s">
        <v>408</v>
      </c>
      <c r="P13" s="273"/>
      <c r="Q13" s="273"/>
      <c r="R13" s="273" t="s">
        <v>409</v>
      </c>
      <c r="S13" s="273"/>
      <c r="T13" s="273"/>
      <c r="U13" s="273" t="s">
        <v>410</v>
      </c>
      <c r="V13" s="273"/>
    </row>
    <row r="15" spans="2:22">
      <c r="B15" s="280" t="s">
        <v>399</v>
      </c>
      <c r="C15" s="280"/>
      <c r="D15" s="280"/>
      <c r="E15" s="280" t="s">
        <v>397</v>
      </c>
      <c r="F15" s="280">
        <f>'data hasil sun,moon,arde nampak'!I39</f>
        <v>-2.0263185267434403</v>
      </c>
      <c r="G15" s="280" t="s">
        <v>206</v>
      </c>
      <c r="H15" s="280" t="s">
        <v>397</v>
      </c>
      <c r="I15" s="280">
        <f>'data hasil sun,moon,arde nampak'!I37</f>
        <v>247.3917115419552</v>
      </c>
      <c r="J15" s="280"/>
      <c r="K15" s="280" t="s">
        <v>230</v>
      </c>
      <c r="L15" s="280" t="s">
        <v>397</v>
      </c>
      <c r="M15" s="280">
        <f>'data hasil sun,moon,arde nampak'!I35</f>
        <v>-22.148703195347846</v>
      </c>
      <c r="N15" s="280"/>
      <c r="O15" s="280"/>
      <c r="P15" s="280" t="s">
        <v>135</v>
      </c>
      <c r="Q15" s="280" t="s">
        <v>397</v>
      </c>
      <c r="R15" s="280">
        <f>'data hasil sun,moon,arde nampak'!I40</f>
        <v>95.090992751447544</v>
      </c>
      <c r="S15" s="280"/>
      <c r="T15" s="274"/>
      <c r="U15" s="274"/>
      <c r="V15" s="274"/>
    </row>
    <row r="16" spans="2:22">
      <c r="B16" s="281">
        <f>DATE('data hasil sun,moon,arde nampak'!G35,'data hasil sun,moon,arde nampak'!G34,'data hasil sun,moon,arde nampak'!G33)</f>
        <v>41612</v>
      </c>
      <c r="C16" s="282">
        <f>TIME('data hasil sun,moon,arde nampak'!G36,'data hasil sun,moon,arde nampak'!G37,'data hasil sun,moon,arde nampak'!G38)</f>
        <v>0.73983796296296289</v>
      </c>
      <c r="D16" s="280" t="s">
        <v>153</v>
      </c>
      <c r="E16" s="280" t="s">
        <v>400</v>
      </c>
      <c r="F16" s="280">
        <f>'data hasil sun,moon,arde nampak'!M39</f>
        <v>17.946277751768413</v>
      </c>
      <c r="G16" s="280"/>
      <c r="H16" s="280" t="s">
        <v>400</v>
      </c>
      <c r="I16" s="280">
        <f>'data hasil sun,moon,arde nampak'!M37</f>
        <v>250.83726706479894</v>
      </c>
      <c r="J16" s="280"/>
      <c r="K16" s="280"/>
      <c r="L16" s="280" t="s">
        <v>398</v>
      </c>
      <c r="M16" s="280">
        <f>'data hasil sun,moon,arde nampak'!M35</f>
        <v>-19.497658207463491</v>
      </c>
      <c r="N16" s="280"/>
      <c r="O16" s="280"/>
      <c r="P16" s="280"/>
      <c r="Q16" s="280" t="s">
        <v>398</v>
      </c>
      <c r="R16" s="280">
        <f>'data hasil sun,moon,arde nampak'!M40</f>
        <v>73.383262885744841</v>
      </c>
      <c r="S16" s="280"/>
      <c r="T16" s="274"/>
      <c r="U16" s="274"/>
      <c r="V16" s="274"/>
    </row>
    <row r="17" spans="2:23"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</row>
    <row r="18" spans="2:23"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</row>
    <row r="19" spans="2:23"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</row>
    <row r="20" spans="2:23"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</row>
    <row r="21" spans="2:23"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</row>
    <row r="22" spans="2:23">
      <c r="B22" s="274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</row>
    <row r="23" spans="2:23"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</row>
    <row r="24" spans="2:23"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</row>
    <row r="25" spans="2:23">
      <c r="B25" s="274" t="s">
        <v>411</v>
      </c>
      <c r="C25" s="274"/>
      <c r="D25" s="274" t="s">
        <v>412</v>
      </c>
      <c r="E25" s="274"/>
      <c r="F25" s="274"/>
      <c r="G25" s="274" t="s">
        <v>413</v>
      </c>
      <c r="H25" s="274"/>
      <c r="I25" s="274"/>
      <c r="J25" s="274" t="s">
        <v>414</v>
      </c>
      <c r="K25" s="274"/>
      <c r="L25" s="274"/>
      <c r="M25" s="274" t="s">
        <v>415</v>
      </c>
      <c r="N25" s="274"/>
      <c r="O25" s="274" t="s">
        <v>424</v>
      </c>
      <c r="P25" s="274"/>
      <c r="Q25" s="274"/>
      <c r="R25" s="274" t="s">
        <v>425</v>
      </c>
      <c r="S25" s="274"/>
      <c r="T25" s="274" t="s">
        <v>426</v>
      </c>
      <c r="U25" s="274"/>
      <c r="V25" s="274"/>
    </row>
    <row r="27" spans="2:23">
      <c r="B27" s="275" t="s">
        <v>402</v>
      </c>
      <c r="C27" s="275"/>
      <c r="D27" s="275"/>
      <c r="E27" s="275" t="s">
        <v>397</v>
      </c>
      <c r="F27" s="277">
        <f>'data hasil sun,moon,arde nampak'!I50</f>
        <v>17.225995771093384</v>
      </c>
      <c r="G27" s="275" t="s">
        <v>401</v>
      </c>
      <c r="H27" s="275" t="s">
        <v>397</v>
      </c>
      <c r="I27" s="277">
        <f>'data hasil sun,moon,arde nampak'!I48</f>
        <v>247.6538953734765</v>
      </c>
      <c r="J27" s="275"/>
      <c r="K27" s="275"/>
      <c r="L27" s="275" t="s">
        <v>230</v>
      </c>
      <c r="M27" s="275" t="s">
        <v>397</v>
      </c>
      <c r="N27" s="277">
        <f>'data hasil sun,moon,arde nampak'!I46</f>
        <v>-23.362187141168988</v>
      </c>
      <c r="O27" s="275"/>
      <c r="P27" s="275"/>
      <c r="Q27" s="275" t="s">
        <v>135</v>
      </c>
      <c r="R27" s="275" t="s">
        <v>397</v>
      </c>
      <c r="S27" s="277">
        <f>'data hasil sun,moon,arde nampak'!I51</f>
        <v>74.219415527859027</v>
      </c>
      <c r="T27" s="277">
        <f>S27/15</f>
        <v>4.9479610351906018</v>
      </c>
      <c r="U27" s="313">
        <f>T27/24</f>
        <v>0.20616504313294173</v>
      </c>
      <c r="V27" s="275"/>
      <c r="W27" s="275"/>
    </row>
    <row r="28" spans="2:23">
      <c r="B28" s="286">
        <f>DATE('data hasil sun,moon,arde nampak'!G46,'data hasil sun,moon,arde nampak'!G45,'data hasil sun,moon,arde nampak'!G44)</f>
        <v>41625</v>
      </c>
      <c r="C28" s="276">
        <f>TIME('data hasil sun,moon,arde nampak'!G47,'data hasil sun,moon,arde nampak'!G48,'data hasil sun,moon,arde nampak'!G49)</f>
        <v>0.68594907407407402</v>
      </c>
      <c r="D28" s="275" t="s">
        <v>153</v>
      </c>
      <c r="E28" s="275" t="s">
        <v>398</v>
      </c>
      <c r="F28" s="277">
        <f>'data hasil sun,moon,arde nampak'!M50</f>
        <v>-17.452412467530898</v>
      </c>
      <c r="G28" s="275"/>
      <c r="H28" s="275" t="s">
        <v>398</v>
      </c>
      <c r="I28" s="277">
        <f>'data hasil sun,moon,arde nampak'!M48</f>
        <v>71.684346766791691</v>
      </c>
      <c r="J28" s="275"/>
      <c r="K28" s="275"/>
      <c r="L28" s="275"/>
      <c r="M28" s="275" t="s">
        <v>398</v>
      </c>
      <c r="N28" s="277">
        <f>'data hasil sun,moon,arde nampak'!M46</f>
        <v>19.518672863777645</v>
      </c>
      <c r="O28" s="275"/>
      <c r="P28" s="275"/>
      <c r="Q28" s="275"/>
      <c r="R28" s="275" t="s">
        <v>398</v>
      </c>
      <c r="S28" s="277">
        <f>'data hasil sun,moon,arde nampak'!M51</f>
        <v>253.91587589072662</v>
      </c>
      <c r="T28" s="277">
        <f>S28/15</f>
        <v>16.927725059381775</v>
      </c>
      <c r="U28" s="313">
        <f>T28/24</f>
        <v>0.70532187747424058</v>
      </c>
      <c r="V28" s="275"/>
      <c r="W28" s="275"/>
    </row>
    <row r="29" spans="2:23"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</row>
    <row r="30" spans="2:23"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</row>
    <row r="31" spans="2:23"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</row>
    <row r="32" spans="2:23"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</row>
    <row r="33" spans="2:24"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2:24"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</row>
    <row r="35" spans="2:24"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2:24"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</row>
    <row r="37" spans="2:24"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</row>
    <row r="38" spans="2:24"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</row>
    <row r="39" spans="2:24"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</row>
    <row r="40" spans="2:24"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</row>
    <row r="41" spans="2:24">
      <c r="B41" s="278" t="s">
        <v>422</v>
      </c>
      <c r="C41" s="278"/>
      <c r="D41" s="278"/>
      <c r="E41" s="278" t="s">
        <v>421</v>
      </c>
      <c r="F41" s="278"/>
      <c r="G41" s="278"/>
      <c r="H41" s="278" t="s">
        <v>420</v>
      </c>
      <c r="I41" s="278"/>
      <c r="J41" s="278" t="s">
        <v>419</v>
      </c>
      <c r="K41" s="278"/>
      <c r="L41" s="278"/>
      <c r="M41" s="278" t="s">
        <v>418</v>
      </c>
      <c r="N41" s="278"/>
      <c r="O41" s="278" t="s">
        <v>417</v>
      </c>
      <c r="P41" s="278"/>
      <c r="Q41" s="278"/>
      <c r="R41" s="278" t="s">
        <v>416</v>
      </c>
      <c r="S41" s="278"/>
      <c r="T41" s="278" t="s">
        <v>423</v>
      </c>
      <c r="U41" s="278"/>
      <c r="V41" s="277"/>
      <c r="W41" s="277"/>
    </row>
    <row r="43" spans="2:24">
      <c r="B43" s="279" t="s">
        <v>433</v>
      </c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</row>
    <row r="44" spans="2:24">
      <c r="B44" s="287">
        <f>DATE('data hasil sun,moon,arde nampak'!G22,'data hasil sun,moon,arde nampak'!G21,'data hasil sun,moon,arde nampak'!G20)</f>
        <v>41611</v>
      </c>
      <c r="C44" s="314">
        <f>TIME('data hasil sun,moon,arde nampak'!G23,'data hasil sun,moon,arde nampak'!G24,'data hasil sun,moon,arde nampak'!G25)</f>
        <v>0.73951388888888892</v>
      </c>
      <c r="D44" s="279" t="s">
        <v>397</v>
      </c>
      <c r="E44" s="279">
        <f>'data hasil sun,moon,arde nampak'!I27</f>
        <v>-2.0263185267434403</v>
      </c>
      <c r="F44" s="279"/>
      <c r="G44" s="279"/>
      <c r="H44" s="279" t="s">
        <v>427</v>
      </c>
      <c r="I44" s="279" t="s">
        <v>397</v>
      </c>
      <c r="J44" s="279">
        <f>'data hasil sun,moon,arde nampak'!I25</f>
        <v>247.3917115419552</v>
      </c>
      <c r="K44" s="279"/>
      <c r="L44" s="279"/>
      <c r="M44" s="279" t="s">
        <v>428</v>
      </c>
      <c r="N44" s="279" t="s">
        <v>397</v>
      </c>
      <c r="O44" s="279">
        <f>'data hasil sun,moon,arde nampak'!I22</f>
        <v>-22.148703195347846</v>
      </c>
      <c r="P44" s="279"/>
      <c r="Q44" s="279"/>
      <c r="R44" s="279" t="s">
        <v>135</v>
      </c>
      <c r="S44" s="279" t="s">
        <v>397</v>
      </c>
      <c r="T44" s="279">
        <f>'data hasil sun,moon,arde nampak'!I28</f>
        <v>95.075122158796006</v>
      </c>
      <c r="U44" s="317">
        <f>T44/24</f>
        <v>3.9614634232831669</v>
      </c>
      <c r="V44" s="317">
        <f>U44/15</f>
        <v>0.26409756155221115</v>
      </c>
      <c r="W44" s="279" t="s">
        <v>437</v>
      </c>
      <c r="X44" s="279"/>
    </row>
    <row r="45" spans="2:24">
      <c r="B45" s="279"/>
      <c r="C45" s="279" t="s">
        <v>153</v>
      </c>
      <c r="D45" s="279" t="s">
        <v>398</v>
      </c>
      <c r="E45" s="279">
        <f>'data hasil sun,moon,arde nampak'!M27</f>
        <v>4.1476853975586456</v>
      </c>
      <c r="F45" s="279"/>
      <c r="G45" s="279"/>
      <c r="H45" s="279"/>
      <c r="I45" s="279" t="s">
        <v>398</v>
      </c>
      <c r="J45" s="279">
        <f>'data hasil sun,moon,arde nampak'!M25</f>
        <v>250.83726706479894</v>
      </c>
      <c r="K45" s="279"/>
      <c r="L45" s="279"/>
      <c r="M45" s="279"/>
      <c r="N45" s="279" t="s">
        <v>398</v>
      </c>
      <c r="O45" s="279">
        <f>'data hasil sun,moon,arde nampak'!M22</f>
        <v>-19.497658207463491</v>
      </c>
      <c r="P45" s="279"/>
      <c r="Q45" s="279"/>
      <c r="R45" s="279"/>
      <c r="S45" s="279" t="s">
        <v>398</v>
      </c>
      <c r="T45" s="279">
        <f>'data hasil sun,moon,arde nampak'!M28</f>
        <v>88.062340978837582</v>
      </c>
      <c r="U45" s="317">
        <f>T45/24</f>
        <v>3.6692642074515658</v>
      </c>
      <c r="V45" s="317">
        <f>U45/15</f>
        <v>0.24461761383010439</v>
      </c>
      <c r="W45" s="317">
        <f>ABS(T45-T44)/24</f>
        <v>0.29219921583160097</v>
      </c>
      <c r="X45" s="279"/>
    </row>
    <row r="46" spans="2:24"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</row>
    <row r="47" spans="2:24"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</row>
    <row r="48" spans="2:24"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</row>
    <row r="49" spans="2:24"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</row>
    <row r="50" spans="2:24"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</row>
    <row r="51" spans="2:24"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</row>
    <row r="52" spans="2:24"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</row>
    <row r="53" spans="2:24">
      <c r="B53" s="27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279"/>
      <c r="W53" s="279"/>
      <c r="X53" s="279"/>
    </row>
    <row r="54" spans="2:24">
      <c r="B54" s="27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</row>
    <row r="55" spans="2:24">
      <c r="B55" s="27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79"/>
      <c r="X55" s="279"/>
    </row>
    <row r="56" spans="2:24">
      <c r="B56" s="27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</row>
    <row r="57" spans="2:24">
      <c r="B57" s="27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9"/>
      <c r="R57" s="279"/>
      <c r="S57" s="279"/>
      <c r="T57" s="279"/>
      <c r="U57" s="279"/>
      <c r="V57" s="279"/>
      <c r="W57" s="279"/>
      <c r="X57" s="279"/>
    </row>
    <row r="58" spans="2:24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79"/>
      <c r="X58" s="279"/>
    </row>
    <row r="59" spans="2:24"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279"/>
      <c r="W59" s="279"/>
      <c r="X59" s="279"/>
    </row>
    <row r="60" spans="2:24"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</row>
    <row r="61" spans="2:24">
      <c r="B61" s="27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</row>
    <row r="62" spans="2:24">
      <c r="B62" s="27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</row>
    <row r="63" spans="2:24">
      <c r="B63" s="27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</row>
    <row r="64" spans="2:24"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</row>
    <row r="65" spans="2:24"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</row>
    <row r="66" spans="2:24">
      <c r="B66" s="27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</row>
    <row r="68" spans="2:24">
      <c r="B68" s="316" t="s">
        <v>429</v>
      </c>
      <c r="C68" s="316"/>
      <c r="D68" s="316"/>
      <c r="E68" s="316"/>
      <c r="F68" s="316"/>
      <c r="G68" s="316"/>
      <c r="H68" s="316"/>
      <c r="I68" s="316"/>
      <c r="J68" s="3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2703"/>
  <sheetViews>
    <sheetView tabSelected="1" topLeftCell="E13" workbookViewId="0">
      <selection activeCell="H4" sqref="H4"/>
    </sheetView>
  </sheetViews>
  <sheetFormatPr defaultRowHeight="14.25"/>
  <cols>
    <col min="2" max="2" width="6.75" customWidth="1"/>
    <col min="3" max="3" width="7.375" customWidth="1"/>
    <col min="4" max="4" width="6.375" customWidth="1"/>
    <col min="5" max="5" width="6" customWidth="1"/>
    <col min="6" max="6" width="9.625" customWidth="1"/>
    <col min="8" max="8" width="20.375" customWidth="1"/>
    <col min="9" max="9" width="13.25" customWidth="1"/>
    <col min="10" max="10" width="4.125" customWidth="1"/>
    <col min="11" max="11" width="3.875" customWidth="1"/>
    <col min="12" max="12" width="4" customWidth="1"/>
    <col min="13" max="13" width="12" customWidth="1"/>
    <col min="14" max="14" width="4" customWidth="1"/>
    <col min="15" max="15" width="4.125" customWidth="1"/>
    <col min="16" max="16" width="3.75" customWidth="1"/>
    <col min="17" max="17" width="13.125" customWidth="1"/>
    <col min="18" max="18" width="4.875" customWidth="1"/>
    <col min="19" max="19" width="4.625" customWidth="1"/>
    <col min="20" max="20" width="4.25" customWidth="1"/>
    <col min="22" max="27" width="0" hidden="1" customWidth="1"/>
  </cols>
  <sheetData>
    <row r="1" spans="1:27" ht="15" thickBot="1">
      <c r="B1" s="29"/>
      <c r="C1" s="259" t="s">
        <v>372</v>
      </c>
      <c r="D1" s="259" t="s">
        <v>373</v>
      </c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</row>
    <row r="2" spans="1:27" ht="15.75" thickBot="1">
      <c r="A2" s="283" t="s">
        <v>430</v>
      </c>
      <c r="B2" s="29"/>
      <c r="C2" s="272" t="s">
        <v>247</v>
      </c>
      <c r="D2" s="272" t="s">
        <v>42</v>
      </c>
      <c r="E2" s="259" t="s">
        <v>371</v>
      </c>
      <c r="F2" s="259" t="s">
        <v>370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</row>
    <row r="3" spans="1:27" ht="15.75" thickBot="1">
      <c r="A3" s="283" t="s">
        <v>431</v>
      </c>
      <c r="B3" s="29"/>
      <c r="C3" s="259" t="s">
        <v>0</v>
      </c>
      <c r="D3" s="259" t="s">
        <v>1</v>
      </c>
      <c r="E3" s="272">
        <v>2</v>
      </c>
      <c r="F3" s="272">
        <v>1435</v>
      </c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V3">
        <v>0</v>
      </c>
      <c r="X3">
        <v>0</v>
      </c>
      <c r="Y3">
        <v>0</v>
      </c>
    </row>
    <row r="4" spans="1:27" ht="15.75" thickBot="1">
      <c r="A4" s="283" t="s">
        <v>432</v>
      </c>
      <c r="B4" s="29" t="s">
        <v>211</v>
      </c>
      <c r="C4" s="272">
        <v>7</v>
      </c>
      <c r="D4" s="272">
        <v>111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V4">
        <v>1</v>
      </c>
      <c r="W4">
        <v>500</v>
      </c>
      <c r="X4">
        <v>1</v>
      </c>
      <c r="Y4">
        <v>1</v>
      </c>
      <c r="Z4" t="s">
        <v>182</v>
      </c>
      <c r="AA4" t="s">
        <v>42</v>
      </c>
    </row>
    <row r="5" spans="1:27" ht="15" thickBot="1">
      <c r="B5" s="29" t="s">
        <v>3</v>
      </c>
      <c r="C5" s="272">
        <v>0</v>
      </c>
      <c r="D5" s="272">
        <v>18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V5">
        <v>2</v>
      </c>
      <c r="W5">
        <v>501</v>
      </c>
      <c r="X5">
        <v>2</v>
      </c>
      <c r="Y5">
        <v>2</v>
      </c>
      <c r="Z5" t="s">
        <v>247</v>
      </c>
      <c r="AA5" t="s">
        <v>374</v>
      </c>
    </row>
    <row r="6" spans="1:27" ht="15" thickBot="1">
      <c r="B6" s="29" t="s">
        <v>4</v>
      </c>
      <c r="C6" s="272">
        <v>10</v>
      </c>
      <c r="D6" s="272">
        <v>54</v>
      </c>
      <c r="E6" s="259"/>
      <c r="F6" s="307"/>
      <c r="G6" s="308"/>
      <c r="H6" s="309"/>
      <c r="I6" s="310"/>
      <c r="J6" s="308" t="s">
        <v>211</v>
      </c>
      <c r="K6" s="308" t="s">
        <v>376</v>
      </c>
      <c r="L6" s="308" t="s">
        <v>377</v>
      </c>
      <c r="M6" s="310"/>
      <c r="N6" s="308" t="s">
        <v>211</v>
      </c>
      <c r="O6" s="308" t="s">
        <v>376</v>
      </c>
      <c r="P6" s="308" t="s">
        <v>377</v>
      </c>
      <c r="Q6" s="311" t="s">
        <v>434</v>
      </c>
      <c r="R6" s="308" t="s">
        <v>211</v>
      </c>
      <c r="S6" s="308" t="s">
        <v>376</v>
      </c>
      <c r="T6" s="312" t="s">
        <v>377</v>
      </c>
      <c r="V6">
        <v>3</v>
      </c>
      <c r="W6">
        <v>502</v>
      </c>
      <c r="X6">
        <v>3</v>
      </c>
      <c r="Y6">
        <v>3</v>
      </c>
    </row>
    <row r="7" spans="1:27">
      <c r="B7" s="29"/>
      <c r="C7" s="259"/>
      <c r="D7" s="259"/>
      <c r="E7" s="259"/>
      <c r="F7" s="304" t="s">
        <v>436</v>
      </c>
      <c r="G7" s="305"/>
      <c r="H7" s="306"/>
      <c r="I7" s="299" t="s">
        <v>236</v>
      </c>
      <c r="J7" s="305"/>
      <c r="K7" s="305"/>
      <c r="L7" s="305"/>
      <c r="M7" s="299" t="s">
        <v>179</v>
      </c>
      <c r="N7" s="305"/>
      <c r="O7" s="305"/>
      <c r="P7" s="305"/>
      <c r="Q7" s="299" t="s">
        <v>238</v>
      </c>
      <c r="R7" s="305"/>
      <c r="S7" s="305"/>
      <c r="T7" s="305"/>
      <c r="V7">
        <v>4</v>
      </c>
      <c r="W7">
        <v>503</v>
      </c>
      <c r="X7">
        <v>4</v>
      </c>
      <c r="Y7">
        <v>4</v>
      </c>
    </row>
    <row r="8" spans="1:27">
      <c r="B8" s="29"/>
      <c r="C8" s="259"/>
      <c r="D8" s="259"/>
      <c r="E8" s="259"/>
      <c r="F8" s="289" t="s">
        <v>435</v>
      </c>
      <c r="G8" s="289" t="s">
        <v>375</v>
      </c>
      <c r="H8" s="289" t="s">
        <v>383</v>
      </c>
      <c r="I8" s="289">
        <f>'posisi sun,mon,arde saat ijtima'!H3</f>
        <v>148421751.69781068</v>
      </c>
      <c r="J8" s="289" t="s">
        <v>191</v>
      </c>
      <c r="K8" s="289"/>
      <c r="L8" s="289"/>
      <c r="M8" s="289">
        <f>'sun,mon,arde ijtima'!L35</f>
        <v>362004.32376928692</v>
      </c>
      <c r="N8" s="289" t="str">
        <f>J8</f>
        <v>km</v>
      </c>
      <c r="O8" s="289"/>
      <c r="P8" s="289"/>
      <c r="Q8" s="289" t="s">
        <v>378</v>
      </c>
      <c r="R8" s="289"/>
      <c r="S8" s="289"/>
      <c r="T8" s="289"/>
      <c r="V8">
        <v>5</v>
      </c>
      <c r="W8">
        <v>504</v>
      </c>
      <c r="X8">
        <v>5</v>
      </c>
      <c r="Y8">
        <v>5</v>
      </c>
    </row>
    <row r="9" spans="1:27">
      <c r="B9" s="29"/>
      <c r="C9" s="259"/>
      <c r="D9" s="259"/>
      <c r="E9" s="259"/>
      <c r="F9" s="267" t="s">
        <v>45</v>
      </c>
      <c r="G9" s="271">
        <f>'posisi sun,mon,arde saat ijtima'!D8</f>
        <v>3</v>
      </c>
      <c r="H9" s="263"/>
      <c r="I9" s="265"/>
      <c r="J9" s="269"/>
      <c r="K9" s="269"/>
      <c r="L9" s="269"/>
      <c r="M9" s="265"/>
      <c r="N9" s="269"/>
      <c r="O9" s="269"/>
      <c r="P9" s="269"/>
      <c r="Q9" s="265">
        <f>I8-M8</f>
        <v>148059747.37404138</v>
      </c>
      <c r="R9" s="269" t="str">
        <f>N8</f>
        <v>km</v>
      </c>
      <c r="S9" s="269"/>
      <c r="T9" s="269"/>
      <c r="V9">
        <v>6</v>
      </c>
      <c r="W9">
        <v>505</v>
      </c>
      <c r="X9">
        <v>6</v>
      </c>
      <c r="Y9">
        <v>6</v>
      </c>
    </row>
    <row r="10" spans="1:27">
      <c r="B10" s="29"/>
      <c r="C10" s="259"/>
      <c r="D10" s="259"/>
      <c r="E10" s="259"/>
      <c r="F10" s="267" t="s">
        <v>44</v>
      </c>
      <c r="G10" s="269">
        <f>'posisi sun,mon,arde saat ijtima'!D9</f>
        <v>12</v>
      </c>
      <c r="H10" s="263"/>
      <c r="I10" s="265" t="str">
        <f>'posisi sun,mon,arde saat ijtima'!H6</f>
        <v>NEGATIF</v>
      </c>
      <c r="J10" s="269" t="str">
        <f>'posi sun,mon,arde istiqbal'!I12</f>
        <v>⁰</v>
      </c>
      <c r="K10" s="269" t="str">
        <f>'posi sun,mon,arde istiqbal'!J12</f>
        <v>'</v>
      </c>
      <c r="L10" s="269" t="str">
        <f>'posi sun,mon,arde istiqbal'!K12</f>
        <v>"</v>
      </c>
      <c r="M10" s="265" t="str">
        <f>'posisi sun,mon,arde saat ijtima'!M6</f>
        <v>NEGATIF</v>
      </c>
      <c r="N10" s="269" t="str">
        <f>J10</f>
        <v>⁰</v>
      </c>
      <c r="O10" s="269" t="str">
        <f>K10</f>
        <v>'</v>
      </c>
      <c r="P10" s="269" t="str">
        <f>L10</f>
        <v>"</v>
      </c>
      <c r="Q10" s="265"/>
      <c r="R10" s="269" t="str">
        <f>N10</f>
        <v>⁰</v>
      </c>
      <c r="S10" s="269" t="str">
        <f>O10</f>
        <v>'</v>
      </c>
      <c r="T10" s="269" t="str">
        <f>P10</f>
        <v>"</v>
      </c>
      <c r="V10">
        <v>7</v>
      </c>
      <c r="W10">
        <v>506</v>
      </c>
      <c r="X10">
        <v>7</v>
      </c>
      <c r="Y10">
        <v>7</v>
      </c>
    </row>
    <row r="11" spans="1:27">
      <c r="B11" s="29"/>
      <c r="C11" s="259"/>
      <c r="D11" s="259"/>
      <c r="E11" s="259"/>
      <c r="F11" s="267" t="s">
        <v>84</v>
      </c>
      <c r="G11" s="269">
        <f>'posisi sun,mon,arde saat ijtima'!D10</f>
        <v>2013</v>
      </c>
      <c r="H11" s="263" t="s">
        <v>384</v>
      </c>
      <c r="I11" s="265">
        <f>'sun,mon,arde ijtima'!Q35</f>
        <v>-22.088138922437363</v>
      </c>
      <c r="J11" s="269">
        <f>'posisi sun,mon,arde saat ijtima'!I6</f>
        <v>22</v>
      </c>
      <c r="K11" s="269">
        <f>'posisi sun,mon,arde saat ijtima'!J6</f>
        <v>5</v>
      </c>
      <c r="L11" s="269">
        <f>'posisi sun,mon,arde saat ijtima'!K6</f>
        <v>17</v>
      </c>
      <c r="M11" s="265">
        <f>'sun,mon,arde ijtima'!L50</f>
        <v>-19.222931807589955</v>
      </c>
      <c r="N11" s="269">
        <f>'posisi sun,mon,arde saat ijtima'!N6</f>
        <v>19</v>
      </c>
      <c r="O11" s="269">
        <f>'posisi sun,mon,arde saat ijtima'!O6</f>
        <v>13</v>
      </c>
      <c r="P11" s="269">
        <f>'posisi sun,mon,arde saat ijtima'!P6</f>
        <v>22</v>
      </c>
      <c r="Q11" s="265" t="s">
        <v>391</v>
      </c>
      <c r="R11" s="269">
        <f>'posisi sun,mon,arde saat ijtima'!I18</f>
        <v>2</v>
      </c>
      <c r="S11" s="271">
        <f>'posisi sun,mon,arde saat ijtima'!J18</f>
        <v>51</v>
      </c>
      <c r="T11" s="271">
        <f>'posisi sun,mon,arde saat ijtima'!K18</f>
        <v>54</v>
      </c>
      <c r="V11">
        <v>8</v>
      </c>
      <c r="W11">
        <v>507</v>
      </c>
      <c r="X11">
        <v>8</v>
      </c>
      <c r="Y11">
        <v>8</v>
      </c>
    </row>
    <row r="12" spans="1:27">
      <c r="B12" s="29"/>
      <c r="C12" s="259"/>
      <c r="D12" s="259"/>
      <c r="E12" s="259"/>
      <c r="F12" s="267" t="s">
        <v>82</v>
      </c>
      <c r="G12" s="315">
        <f>'posisi sun,mon,arde saat ijtima'!D11</f>
        <v>7</v>
      </c>
      <c r="H12" s="263"/>
      <c r="I12" s="265"/>
      <c r="J12" s="269" t="str">
        <f>J10</f>
        <v>⁰</v>
      </c>
      <c r="K12" s="269" t="str">
        <f>K10</f>
        <v>'</v>
      </c>
      <c r="L12" s="269" t="str">
        <f>L10</f>
        <v>"</v>
      </c>
      <c r="M12" s="265" t="str">
        <f>'posisi sun,mon,arde saat ijtima'!M6</f>
        <v>NEGATIF</v>
      </c>
      <c r="N12" s="269" t="str">
        <f>N10</f>
        <v>⁰</v>
      </c>
      <c r="O12" s="269" t="str">
        <f>O10</f>
        <v>'</v>
      </c>
      <c r="P12" s="269" t="str">
        <f>P10</f>
        <v>"</v>
      </c>
      <c r="Q12" s="265" t="s">
        <v>392</v>
      </c>
      <c r="R12" s="269">
        <f>'posisi sun,mon,arde saat ijtima'!I19</f>
        <v>41</v>
      </c>
      <c r="S12" s="269">
        <f>'posisi sun,mon,arde saat ijtima'!J19</f>
        <v>18</v>
      </c>
      <c r="T12" s="269">
        <f>'posisi sun,mon,arde saat ijtima'!K19</f>
        <v>39</v>
      </c>
      <c r="V12">
        <v>9</v>
      </c>
      <c r="W12">
        <v>508</v>
      </c>
      <c r="X12">
        <v>9</v>
      </c>
      <c r="Y12">
        <v>9</v>
      </c>
    </row>
    <row r="13" spans="1:27">
      <c r="B13" s="29"/>
      <c r="C13" s="259"/>
      <c r="D13" s="259"/>
      <c r="E13" s="259"/>
      <c r="F13" s="267" t="s">
        <v>139</v>
      </c>
      <c r="G13" s="315">
        <f>'posisi sun,mon,arde saat ijtima'!D12</f>
        <v>22</v>
      </c>
      <c r="H13" s="263" t="s">
        <v>385</v>
      </c>
      <c r="I13" s="265">
        <f>'sun,mon,arde ijtima'!Q39</f>
        <v>111.49287359333366</v>
      </c>
      <c r="J13" s="269">
        <f>'posisi sun,mon,arde saat ijtima'!I8</f>
        <v>111</v>
      </c>
      <c r="K13" s="269">
        <f>'posisi sun,mon,arde saat ijtima'!J8</f>
        <v>29</v>
      </c>
      <c r="L13" s="269">
        <f>'posisi sun,mon,arde saat ijtima'!K8</f>
        <v>34</v>
      </c>
      <c r="M13" s="265">
        <f>'sun,mon,arde ijtima'!L54</f>
        <v>108.16378461680102</v>
      </c>
      <c r="N13" s="269">
        <f>'posisi sun,mon,arde saat ijtima'!N8</f>
        <v>108</v>
      </c>
      <c r="O13" s="269">
        <f>'posisi sun,mon,arde saat ijtima'!O8</f>
        <v>9</v>
      </c>
      <c r="P13" s="269">
        <f>'posisi sun,mon,arde saat ijtima'!P8</f>
        <v>49</v>
      </c>
      <c r="Q13" s="265" t="s">
        <v>388</v>
      </c>
      <c r="R13" s="269">
        <f>'posisi sun,mon,arde saat ijtima'!N16</f>
        <v>3</v>
      </c>
      <c r="S13" s="269">
        <f>'posisi sun,mon,arde saat ijtima'!O16</f>
        <v>19</v>
      </c>
      <c r="T13" s="269">
        <f>'posisi sun,mon,arde saat ijtima'!P16</f>
        <v>44</v>
      </c>
      <c r="V13">
        <v>10</v>
      </c>
      <c r="W13">
        <v>509</v>
      </c>
      <c r="X13">
        <v>10</v>
      </c>
      <c r="Y13">
        <v>10</v>
      </c>
    </row>
    <row r="14" spans="1:27">
      <c r="B14" s="29"/>
      <c r="C14" s="259"/>
      <c r="D14" s="259"/>
      <c r="E14" s="259"/>
      <c r="F14" s="267" t="s">
        <v>67</v>
      </c>
      <c r="G14" s="315">
        <f>'posisi sun,mon,arde saat ijtima'!D13</f>
        <v>20</v>
      </c>
      <c r="H14" s="263"/>
      <c r="I14" s="265" t="str">
        <f>'posisi sun,mon,arde saat ijtima'!H10</f>
        <v>POSITIF</v>
      </c>
      <c r="J14" s="269" t="str">
        <f>J12</f>
        <v>⁰</v>
      </c>
      <c r="K14" s="269" t="str">
        <f>K12</f>
        <v>'</v>
      </c>
      <c r="L14" s="269" t="str">
        <f>L12</f>
        <v>"</v>
      </c>
      <c r="M14" s="265" t="str">
        <f>'posisi sun,mon,arde saat ijtima'!M10</f>
        <v>POSITIF</v>
      </c>
      <c r="N14" s="269" t="str">
        <f>N12</f>
        <v>⁰</v>
      </c>
      <c r="O14" s="269" t="str">
        <f>O12</f>
        <v>'</v>
      </c>
      <c r="P14" s="269" t="str">
        <f>P12</f>
        <v>"</v>
      </c>
      <c r="Q14" s="265" t="s">
        <v>393</v>
      </c>
      <c r="R14" s="269">
        <f>'posisi sun,mon,arde saat ijtima'!N18</f>
        <v>0</v>
      </c>
      <c r="S14" s="269">
        <f>'posisi sun,mon,arde saat ijtima'!O18</f>
        <v>17</v>
      </c>
      <c r="T14" s="269">
        <f>'posisi sun,mon,arde saat ijtima'!P18</f>
        <v>13</v>
      </c>
      <c r="V14">
        <v>11</v>
      </c>
      <c r="W14">
        <v>510</v>
      </c>
      <c r="X14">
        <v>11</v>
      </c>
      <c r="Y14">
        <v>11</v>
      </c>
    </row>
    <row r="15" spans="1:27">
      <c r="B15" s="29"/>
      <c r="C15" s="259"/>
      <c r="D15" s="259"/>
      <c r="E15" s="259"/>
      <c r="F15" s="267"/>
      <c r="G15" s="269"/>
      <c r="H15" s="263" t="s">
        <v>153</v>
      </c>
      <c r="I15" s="265">
        <f>'sun,mon,arde ijtima'!Q42</f>
        <v>29.893139869683861</v>
      </c>
      <c r="J15" s="269">
        <f>'posisi sun,mon,arde saat ijtima'!I10</f>
        <v>29</v>
      </c>
      <c r="K15" s="269">
        <f>'posisi sun,mon,arde saat ijtima'!J10</f>
        <v>53</v>
      </c>
      <c r="L15" s="269">
        <f>'posisi sun,mon,arde saat ijtima'!K10</f>
        <v>35</v>
      </c>
      <c r="M15" s="265">
        <f>'sun,mon,arde ijtima'!L57</f>
        <v>29.606174368192683</v>
      </c>
      <c r="N15" s="269">
        <f>'posisi sun,mon,arde saat ijtima'!N10</f>
        <v>29</v>
      </c>
      <c r="O15" s="269">
        <f>'posisi sun,mon,arde saat ijtima'!O10</f>
        <v>36</v>
      </c>
      <c r="P15" s="269">
        <f>'posisi sun,mon,arde saat ijtima'!P10</f>
        <v>22</v>
      </c>
      <c r="Q15" s="265" t="s">
        <v>394</v>
      </c>
      <c r="R15" s="269">
        <f>'posisi sun,mon,arde saat ijtima'!N19</f>
        <v>59</v>
      </c>
      <c r="S15" s="269">
        <f>'posisi sun,mon,arde saat ijtima'!O19</f>
        <v>29</v>
      </c>
      <c r="T15" s="269">
        <f>'posisi sun,mon,arde saat ijtima'!P19</f>
        <v>57</v>
      </c>
      <c r="V15">
        <v>12</v>
      </c>
      <c r="W15">
        <v>511</v>
      </c>
      <c r="X15">
        <v>12</v>
      </c>
      <c r="Y15">
        <v>12</v>
      </c>
    </row>
    <row r="16" spans="1:27">
      <c r="B16" s="29"/>
      <c r="C16" s="259"/>
      <c r="D16" s="259"/>
      <c r="E16" s="259"/>
      <c r="F16" s="267"/>
      <c r="G16" s="269"/>
      <c r="H16" s="263" t="s">
        <v>380</v>
      </c>
      <c r="I16" s="265">
        <f>'sun,mon,arde ijtima'!Q28</f>
        <v>299.47565975164321</v>
      </c>
      <c r="J16" s="269" t="str">
        <f>J14</f>
        <v>⁰</v>
      </c>
      <c r="K16" s="269" t="str">
        <f>K14</f>
        <v>'</v>
      </c>
      <c r="L16" s="269" t="str">
        <f>L14</f>
        <v>"</v>
      </c>
      <c r="M16" s="265">
        <f>'sun,mon,arde ijtima'!L46</f>
        <v>298.96721679684833</v>
      </c>
      <c r="N16" s="269" t="str">
        <f>N14</f>
        <v>⁰</v>
      </c>
      <c r="O16" s="269" t="str">
        <f>O14</f>
        <v>'</v>
      </c>
      <c r="P16" s="269" t="str">
        <f>P14</f>
        <v>"</v>
      </c>
      <c r="Q16" s="265" t="s">
        <v>389</v>
      </c>
      <c r="R16" s="269">
        <f>'posisi sun,mon,arde saat ijtima'!I16</f>
        <v>0</v>
      </c>
      <c r="S16" s="269">
        <f>'posisi sun,mon,arde saat ijtima'!J16</f>
        <v>30</v>
      </c>
      <c r="T16" s="269">
        <f>'posisi sun,mon,arde saat ijtima'!K16</f>
        <v>30</v>
      </c>
      <c r="W16">
        <v>512</v>
      </c>
      <c r="X16">
        <v>13</v>
      </c>
      <c r="Y16">
        <v>13</v>
      </c>
    </row>
    <row r="17" spans="2:25">
      <c r="B17" s="29"/>
      <c r="C17" s="259"/>
      <c r="D17" s="259"/>
      <c r="E17" s="259"/>
      <c r="F17" s="267"/>
      <c r="G17" s="269"/>
      <c r="H17" s="263" t="s">
        <v>386</v>
      </c>
      <c r="I17" s="265">
        <f>'posisi sun,mon,arde saat ijtima'!H13</f>
        <v>19.965043983442879</v>
      </c>
      <c r="J17" s="269">
        <f>'posisi sun,mon,arde saat ijtima'!I13</f>
        <v>19</v>
      </c>
      <c r="K17" s="269">
        <f>'posisi sun,mon,arde saat ijtima'!J13</f>
        <v>57</v>
      </c>
      <c r="L17" s="269">
        <f>'posisi sun,mon,arde saat ijtima'!K13</f>
        <v>54</v>
      </c>
      <c r="M17" s="265">
        <f>'posisi sun,mon,arde saat ijtima'!M13</f>
        <v>19.931147786456556</v>
      </c>
      <c r="N17" s="269">
        <f>'posisi sun,mon,arde saat ijtima'!N13</f>
        <v>19</v>
      </c>
      <c r="O17" s="269">
        <f>'posisi sun,mon,arde saat ijtima'!O13</f>
        <v>55</v>
      </c>
      <c r="P17" s="269">
        <f>'posisi sun,mon,arde saat ijtima'!P13</f>
        <v>52</v>
      </c>
      <c r="Q17" s="265" t="s">
        <v>390</v>
      </c>
      <c r="R17" s="269">
        <f>J17-N17</f>
        <v>0</v>
      </c>
      <c r="S17" s="269">
        <f>K17-O17</f>
        <v>2</v>
      </c>
      <c r="T17" s="269">
        <f>ABS(L17-P17)</f>
        <v>2</v>
      </c>
      <c r="W17">
        <v>513</v>
      </c>
      <c r="X17">
        <v>14</v>
      </c>
      <c r="Y17">
        <v>14</v>
      </c>
    </row>
    <row r="18" spans="2:25" ht="15" thickBot="1">
      <c r="B18" s="29"/>
      <c r="C18" s="259"/>
      <c r="D18" s="259"/>
      <c r="E18" s="259"/>
      <c r="F18" s="303"/>
      <c r="G18" s="295"/>
      <c r="H18" s="296"/>
      <c r="I18" s="297"/>
      <c r="J18" s="295"/>
      <c r="K18" s="295"/>
      <c r="L18" s="295"/>
      <c r="M18" s="297"/>
      <c r="N18" s="295"/>
      <c r="O18" s="295"/>
      <c r="P18" s="295"/>
      <c r="Q18" s="297"/>
      <c r="R18" s="295"/>
      <c r="S18" s="295"/>
      <c r="T18" s="295"/>
      <c r="W18">
        <v>514</v>
      </c>
      <c r="X18">
        <v>15</v>
      </c>
      <c r="Y18">
        <v>15</v>
      </c>
    </row>
    <row r="19" spans="2:25" ht="15" thickTop="1">
      <c r="B19" s="29"/>
      <c r="C19" s="29"/>
      <c r="D19" s="29"/>
      <c r="E19" s="288"/>
      <c r="F19" s="298"/>
      <c r="G19" s="299" t="s">
        <v>381</v>
      </c>
      <c r="H19" s="299"/>
      <c r="I19" s="299"/>
      <c r="J19" s="299" t="str">
        <f>J6</f>
        <v>dr</v>
      </c>
      <c r="K19" s="299" t="str">
        <f>K6</f>
        <v>mn</v>
      </c>
      <c r="L19" s="299" t="str">
        <f>L6</f>
        <v>dt</v>
      </c>
      <c r="M19" s="299"/>
      <c r="N19" s="299" t="str">
        <f>N6</f>
        <v>dr</v>
      </c>
      <c r="O19" s="299" t="str">
        <f>O6</f>
        <v>mn</v>
      </c>
      <c r="P19" s="299" t="str">
        <f>P6</f>
        <v>dt</v>
      </c>
      <c r="Q19" s="299"/>
      <c r="R19" s="299" t="str">
        <f>R6</f>
        <v>dr</v>
      </c>
      <c r="S19" s="299" t="str">
        <f>S6</f>
        <v>mn</v>
      </c>
      <c r="T19" s="299" t="str">
        <f>T6</f>
        <v>dt</v>
      </c>
      <c r="W19">
        <v>515</v>
      </c>
      <c r="X19">
        <v>16</v>
      </c>
      <c r="Y19">
        <v>16</v>
      </c>
    </row>
    <row r="20" spans="2:25">
      <c r="B20" s="29"/>
      <c r="C20" s="29"/>
      <c r="D20" s="29"/>
      <c r="E20" s="29"/>
      <c r="F20" s="268" t="s">
        <v>45</v>
      </c>
      <c r="G20" s="271">
        <f>'pos,s;m;a jika ijma'' qobl grb'!D8</f>
        <v>3</v>
      </c>
      <c r="H20" s="263" t="str">
        <f>H8</f>
        <v>jarak arde,sun,moon</v>
      </c>
      <c r="I20" s="265">
        <f>'pos,s;m;a jika ijma'' qobl grb'!H3</f>
        <v>149463197.97543138</v>
      </c>
      <c r="J20" s="269"/>
      <c r="K20" s="269"/>
      <c r="L20" s="269"/>
      <c r="M20" s="265">
        <f>'pos,s;m;a jika ijma'' qobl grb'!M3</f>
        <v>361067.8129781661</v>
      </c>
      <c r="N20" s="269"/>
      <c r="O20" s="269"/>
      <c r="P20" s="269"/>
      <c r="Q20" s="265">
        <f>I20-M20</f>
        <v>149102130.1624532</v>
      </c>
      <c r="R20" s="269" t="str">
        <f>R10</f>
        <v>⁰</v>
      </c>
      <c r="S20" s="269" t="str">
        <f>S10</f>
        <v>'</v>
      </c>
      <c r="T20" s="269" t="str">
        <f>T10</f>
        <v>"</v>
      </c>
      <c r="W20">
        <v>516</v>
      </c>
      <c r="X20">
        <v>17</v>
      </c>
      <c r="Y20">
        <v>17</v>
      </c>
    </row>
    <row r="21" spans="2:25">
      <c r="B21" s="29"/>
      <c r="C21" s="29"/>
      <c r="D21" s="29"/>
      <c r="E21" s="29"/>
      <c r="F21" s="268" t="s">
        <v>44</v>
      </c>
      <c r="G21" s="271">
        <f>'pos,s;m;a jika ijma'' qobl grb'!D9</f>
        <v>12</v>
      </c>
      <c r="H21" s="263"/>
      <c r="I21" s="265" t="str">
        <f>'pos,s;m;a jika ijma'' qobl grb'!H6</f>
        <v>NEGATIF</v>
      </c>
      <c r="J21" s="269" t="str">
        <f>J16</f>
        <v>⁰</v>
      </c>
      <c r="K21" s="269" t="str">
        <f>K16</f>
        <v>'</v>
      </c>
      <c r="L21" s="269" t="str">
        <f>L16</f>
        <v>"</v>
      </c>
      <c r="M21" s="265" t="str">
        <f>'pos,s;m;a jika ijma'' qobl grb'!M6</f>
        <v>NEGATIF</v>
      </c>
      <c r="N21" s="269" t="str">
        <f>N16</f>
        <v>⁰</v>
      </c>
      <c r="O21" s="269" t="str">
        <f>O16</f>
        <v>'</v>
      </c>
      <c r="P21" s="269" t="str">
        <f>P16</f>
        <v>"</v>
      </c>
      <c r="Q21" s="265" t="str">
        <f>Q11</f>
        <v>slisih mail-sm</v>
      </c>
      <c r="R21" s="269">
        <f>'pos,s;m;a jika ijma'' qobl grb'!I18</f>
        <v>2</v>
      </c>
      <c r="S21" s="269">
        <f>'pos,s;m;a jika ijma'' qobl grb'!J18</f>
        <v>39</v>
      </c>
      <c r="T21" s="271">
        <f ca="1">'pos,s;m;a jika ijma'' qobl grb'!K18</f>
        <v>0</v>
      </c>
      <c r="W21">
        <v>517</v>
      </c>
      <c r="X21">
        <v>18</v>
      </c>
      <c r="Y21">
        <v>18</v>
      </c>
    </row>
    <row r="22" spans="2:25">
      <c r="B22" s="29"/>
      <c r="C22" s="29"/>
      <c r="D22" s="29"/>
      <c r="E22" s="29"/>
      <c r="F22" s="268" t="s">
        <v>84</v>
      </c>
      <c r="G22" s="271">
        <f>'pos,s;m;a jika ijma'' qobl grb'!D10</f>
        <v>2013</v>
      </c>
      <c r="H22" s="263" t="str">
        <f>H11</f>
        <v>mail sun,moon</v>
      </c>
      <c r="I22" s="265">
        <f>'s,m,a ghurb bila ijma''qobla grb'!Q35</f>
        <v>-22.148703195347846</v>
      </c>
      <c r="J22" s="269">
        <f>'pos,s;m;a jika ijma'' qobl grb'!I6</f>
        <v>22</v>
      </c>
      <c r="K22" s="269">
        <f>'pos,s;m;a jika ijma'' qobl grb'!J6</f>
        <v>8</v>
      </c>
      <c r="L22" s="269">
        <f>'pos,s;m;a jika ijma'' qobl grb'!K6</f>
        <v>55</v>
      </c>
      <c r="M22" s="265">
        <f>'s,m,a ghurb bila ijma''qobla grb'!L50</f>
        <v>-19.497658207463491</v>
      </c>
      <c r="N22" s="269">
        <f>'pos,s;m;a jika ijma'' qobl grb'!N6</f>
        <v>19</v>
      </c>
      <c r="O22" s="269">
        <f>'pos,s;m;a jika ijma'' qobl grb'!O6</f>
        <v>29</v>
      </c>
      <c r="P22" s="269">
        <f>'pos,s;m;a jika ijma'' qobl grb'!P6</f>
        <v>51</v>
      </c>
      <c r="Q22" s="265" t="str">
        <f>Q12</f>
        <v>slisih mail-bd</v>
      </c>
      <c r="R22" s="269">
        <f>'pos,s;m;a jika ijma'' qobl grb'!I19</f>
        <v>41</v>
      </c>
      <c r="S22" s="269">
        <f>'pos,s;m;a jika ijma'' qobl grb'!J19</f>
        <v>18</v>
      </c>
      <c r="T22" s="269">
        <f>'pos,s;m;a jika ijma'' qobl grb'!K19</f>
        <v>39</v>
      </c>
      <c r="W22">
        <v>518</v>
      </c>
      <c r="X22">
        <v>19</v>
      </c>
      <c r="Y22">
        <v>19</v>
      </c>
    </row>
    <row r="23" spans="2:25">
      <c r="B23" s="29"/>
      <c r="C23" s="29"/>
      <c r="D23" s="29"/>
      <c r="E23" s="29"/>
      <c r="F23" s="268" t="s">
        <v>85</v>
      </c>
      <c r="G23" s="269">
        <f>'pos,s;m;a jika ijma'' qobl grb'!D11</f>
        <v>17</v>
      </c>
      <c r="H23" s="263"/>
      <c r="I23" s="265"/>
      <c r="J23" s="269"/>
      <c r="K23" s="269"/>
      <c r="L23" s="269"/>
      <c r="M23" s="265"/>
      <c r="N23" s="269"/>
      <c r="O23" s="269"/>
      <c r="P23" s="269"/>
      <c r="Q23" s="265"/>
      <c r="R23" s="269"/>
      <c r="S23" s="269"/>
      <c r="T23" s="269"/>
      <c r="W23">
        <v>519</v>
      </c>
      <c r="X23">
        <v>20</v>
      </c>
      <c r="Y23">
        <v>20</v>
      </c>
    </row>
    <row r="24" spans="2:25">
      <c r="B24" s="29"/>
      <c r="C24" s="29"/>
      <c r="D24" s="29"/>
      <c r="E24" s="29"/>
      <c r="F24" s="268" t="s">
        <v>3</v>
      </c>
      <c r="G24" s="269">
        <f>'pos,s;m;a jika ijma'' qobl grb'!D12</f>
        <v>44</v>
      </c>
      <c r="H24" s="263"/>
      <c r="I24" s="265"/>
      <c r="J24" s="269" t="str">
        <f>J21</f>
        <v>⁰</v>
      </c>
      <c r="K24" s="269" t="str">
        <f>K21</f>
        <v>'</v>
      </c>
      <c r="L24" s="269" t="str">
        <f>L21</f>
        <v>"</v>
      </c>
      <c r="M24" s="265"/>
      <c r="N24" s="269" t="str">
        <f>N21</f>
        <v>⁰</v>
      </c>
      <c r="O24" s="269" t="str">
        <f>O21</f>
        <v>'</v>
      </c>
      <c r="P24" s="269" t="str">
        <f>P21</f>
        <v>"</v>
      </c>
      <c r="Q24" s="265"/>
      <c r="R24" s="269" t="str">
        <f>R20</f>
        <v>⁰</v>
      </c>
      <c r="S24" s="269" t="str">
        <f>S20</f>
        <v>'</v>
      </c>
      <c r="T24" s="269" t="str">
        <f>T20</f>
        <v>"</v>
      </c>
      <c r="W24">
        <v>520</v>
      </c>
      <c r="X24">
        <v>21</v>
      </c>
      <c r="Y24">
        <v>21</v>
      </c>
    </row>
    <row r="25" spans="2:25">
      <c r="B25" s="29"/>
      <c r="C25" s="29"/>
      <c r="D25" s="29"/>
      <c r="E25" s="29"/>
      <c r="F25" s="268" t="s">
        <v>4</v>
      </c>
      <c r="G25" s="269">
        <f>'pos,s;m;a jika ijma'' qobl grb'!D13</f>
        <v>54</v>
      </c>
      <c r="H25" s="263" t="str">
        <f>H13</f>
        <v>azimut,sun,moon</v>
      </c>
      <c r="I25" s="265">
        <f>'s,m,a ghurb bila ijma''qobla grb'!Q39</f>
        <v>247.3917115419552</v>
      </c>
      <c r="J25" s="269">
        <f>'pos,s;m;a jika ijma'' qobl grb'!I8</f>
        <v>247</v>
      </c>
      <c r="K25" s="269">
        <f>'pos,s;m;a jika ijma'' qobl grb'!J8</f>
        <v>23</v>
      </c>
      <c r="L25" s="269">
        <f>'pos,s;m;a jika ijma'' qobl grb'!K8</f>
        <v>30</v>
      </c>
      <c r="M25" s="265">
        <f>'s,m,a ghurb bila ijma''qobla grb'!L54</f>
        <v>250.83726706479894</v>
      </c>
      <c r="N25" s="269">
        <f>'pos,s;m;a jika ijma'' qobl grb'!N8</f>
        <v>250</v>
      </c>
      <c r="O25" s="269">
        <f>'pos,s;m;a jika ijma'' qobl grb'!O8</f>
        <v>50</v>
      </c>
      <c r="P25" s="269">
        <f>'pos,s;m;a jika ijma'' qobl grb'!P8</f>
        <v>14</v>
      </c>
      <c r="Q25" s="265" t="str">
        <f>Q13</f>
        <v>azimut/selisih</v>
      </c>
      <c r="R25" s="269">
        <f>'pos,s;m;a jika ijma'' qobl grb'!N16</f>
        <v>3</v>
      </c>
      <c r="S25" s="269">
        <f>'pos,s;m;a jika ijma'' qobl grb'!O16</f>
        <v>19</v>
      </c>
      <c r="T25" s="269">
        <f>'pos,s;m;a jika ijma'' qobl grb'!P16</f>
        <v>44</v>
      </c>
      <c r="W25">
        <v>521</v>
      </c>
      <c r="X25">
        <v>22</v>
      </c>
      <c r="Y25">
        <v>22</v>
      </c>
    </row>
    <row r="26" spans="2:25">
      <c r="B26" s="29"/>
      <c r="C26" s="29"/>
      <c r="D26" s="29"/>
      <c r="E26" s="29"/>
      <c r="F26" s="268"/>
      <c r="G26" s="269"/>
      <c r="H26" s="263"/>
      <c r="I26" s="265" t="str">
        <f>'pos,s;m;a jika ijma'' qobl grb'!H10</f>
        <v>NEGATIF</v>
      </c>
      <c r="J26" s="269"/>
      <c r="K26" s="269"/>
      <c r="L26" s="269"/>
      <c r="M26" s="265" t="str">
        <f>'pos,s;m;a jika ijma'' qobl grb'!M10</f>
        <v>POSITIF</v>
      </c>
      <c r="N26" s="269"/>
      <c r="O26" s="269"/>
      <c r="P26" s="269"/>
      <c r="Q26" s="265" t="str">
        <f>Q14</f>
        <v>slish-alt-sama</v>
      </c>
      <c r="R26" s="269">
        <f>'pos,s;m;a jika ijma'' qobl grb'!N18</f>
        <v>-7</v>
      </c>
      <c r="S26" s="269">
        <f>'pos,s;m;a jika ijma'' qobl grb'!O18</f>
        <v>49</v>
      </c>
      <c r="T26" s="269">
        <f>'pos,s;m;a jika ijma'' qobl grb'!P18</f>
        <v>33</v>
      </c>
      <c r="W26">
        <v>522</v>
      </c>
      <c r="X26">
        <v>23</v>
      </c>
      <c r="Y26">
        <v>23</v>
      </c>
    </row>
    <row r="27" spans="2:25">
      <c r="B27" s="29"/>
      <c r="C27" s="29"/>
      <c r="D27" s="29"/>
      <c r="E27" s="29"/>
      <c r="F27" s="268"/>
      <c r="G27" s="269"/>
      <c r="H27" s="263" t="str">
        <f>H15</f>
        <v>altitude</v>
      </c>
      <c r="I27" s="265">
        <f>'s,m,a ghurb bila ijma''qobla grb'!Q42</f>
        <v>-2.0263185267434403</v>
      </c>
      <c r="J27" s="269">
        <f>'pos,s;m;a jika ijma'' qobl grb'!I10</f>
        <v>2</v>
      </c>
      <c r="K27" s="269">
        <f>'pos,s;m;a jika ijma'' qobl grb'!J10</f>
        <v>1</v>
      </c>
      <c r="L27" s="269">
        <f>'pos,s;m;a jika ijma'' qobl grb'!K10</f>
        <v>34</v>
      </c>
      <c r="M27" s="265">
        <f>'s,m,a ghurb bila ijma''qobla grb'!L57</f>
        <v>4.1476853975586456</v>
      </c>
      <c r="N27" s="269">
        <f>'pos,s;m;a jika ijma'' qobl grb'!N10</f>
        <v>4</v>
      </c>
      <c r="O27" s="269">
        <f>'pos,s;m;a jika ijma'' qobl grb'!O10</f>
        <v>8</v>
      </c>
      <c r="P27" s="269">
        <f>'pos,s;m;a jika ijma'' qobl grb'!P10</f>
        <v>51</v>
      </c>
      <c r="Q27" s="265" t="str">
        <f>Q15</f>
        <v>slisih-alt-bd</v>
      </c>
      <c r="R27" s="269">
        <f>'pos,s;m;a jika ijma'' qobl grb'!N19</f>
        <v>2</v>
      </c>
      <c r="S27" s="269">
        <f>'pos,s;m;a jika ijma'' qobl grb'!O19</f>
        <v>7</v>
      </c>
      <c r="T27" s="269">
        <f>'pos,s;m;a jika ijma'' qobl grb'!P19</f>
        <v>16</v>
      </c>
      <c r="W27">
        <v>523</v>
      </c>
      <c r="X27">
        <v>24</v>
      </c>
      <c r="Y27">
        <v>24</v>
      </c>
    </row>
    <row r="28" spans="2:25">
      <c r="B28" s="29"/>
      <c r="C28" s="29"/>
      <c r="D28" s="29"/>
      <c r="E28" s="29"/>
      <c r="F28" s="268"/>
      <c r="G28" s="269"/>
      <c r="H28" s="263" t="str">
        <f>H16</f>
        <v>Hour Angle</v>
      </c>
      <c r="I28" s="265">
        <f>'pos,s;m;a jika ijma'' qobl grb'!H12</f>
        <v>95.075122158796006</v>
      </c>
      <c r="J28" s="269"/>
      <c r="K28" s="269"/>
      <c r="L28" s="269"/>
      <c r="M28" s="265">
        <f>'pos,s;m;a jika ijma'' qobl grb'!M12</f>
        <v>88.062340978837582</v>
      </c>
      <c r="N28" s="269"/>
      <c r="O28" s="269"/>
      <c r="P28" s="269"/>
      <c r="Q28" s="265" t="str">
        <f>Q16</f>
        <v>elongasi</v>
      </c>
      <c r="R28" s="269">
        <f>'pos,s;m;a jika ijma'' qobl grb'!I16</f>
        <v>7</v>
      </c>
      <c r="S28" s="269">
        <f>'pos,s;m;a jika ijma'' qobl grb'!J16</f>
        <v>0</v>
      </c>
      <c r="T28" s="269">
        <f>'pos,s;m;a jika ijma'' qobl grb'!K16</f>
        <v>46</v>
      </c>
      <c r="W28">
        <v>524</v>
      </c>
      <c r="X28">
        <v>25</v>
      </c>
      <c r="Y28">
        <v>25</v>
      </c>
    </row>
    <row r="29" spans="2:25">
      <c r="B29" s="29"/>
      <c r="C29" s="29"/>
      <c r="D29" s="29"/>
      <c r="E29" s="29"/>
      <c r="F29" s="268"/>
      <c r="G29" s="269"/>
      <c r="H29" s="263" t="str">
        <f>H17</f>
        <v>busur-rubu' HA</v>
      </c>
      <c r="I29" s="265">
        <f>'pos,s;m;a jika ijma'' qobl grb'!H13</f>
        <v>6.3383414772530671</v>
      </c>
      <c r="J29" s="269">
        <f>'pos,s;m;a jika ijma'' qobl grb'!I13</f>
        <v>6</v>
      </c>
      <c r="K29" s="269">
        <f>'pos,s;m;a jika ijma'' qobl grb'!J13</f>
        <v>20</v>
      </c>
      <c r="L29" s="269">
        <f>'pos,s;m;a jika ijma'' qobl grb'!K13</f>
        <v>18</v>
      </c>
      <c r="M29" s="265">
        <f>'pos,s;m;a jika ijma'' qobl grb'!M13</f>
        <v>5.8708227319225053</v>
      </c>
      <c r="N29" s="269">
        <f>'pos,s;m;a jika ijma'' qobl grb'!N13</f>
        <v>5</v>
      </c>
      <c r="O29" s="269">
        <f>'pos,s;m;a jika ijma'' qobl grb'!O13</f>
        <v>52</v>
      </c>
      <c r="P29" s="269">
        <f>'pos,s;m;a jika ijma'' qobl grb'!P13</f>
        <v>14</v>
      </c>
      <c r="Q29" s="265" t="str">
        <f>Q17</f>
        <v>slisih HA</v>
      </c>
      <c r="R29" s="269">
        <f>ABS(J29-N29)</f>
        <v>1</v>
      </c>
      <c r="S29" s="269">
        <f>ABS(K29-O29)</f>
        <v>32</v>
      </c>
      <c r="T29" s="269">
        <f>ABS(L29-P29)</f>
        <v>4</v>
      </c>
      <c r="W29">
        <v>525</v>
      </c>
      <c r="X29">
        <v>26</v>
      </c>
      <c r="Y29">
        <v>26</v>
      </c>
    </row>
    <row r="30" spans="2:25">
      <c r="B30" s="29"/>
      <c r="C30" s="29"/>
      <c r="D30" s="29"/>
      <c r="E30" s="29"/>
      <c r="F30" s="268"/>
      <c r="G30" s="270"/>
      <c r="H30" s="264"/>
      <c r="I30" s="266"/>
      <c r="J30" s="270"/>
      <c r="K30" s="270"/>
      <c r="L30" s="270"/>
      <c r="M30" s="266"/>
      <c r="N30" s="270"/>
      <c r="O30" s="270"/>
      <c r="P30" s="270"/>
      <c r="Q30" s="266"/>
      <c r="R30" s="270"/>
      <c r="S30" s="270"/>
      <c r="T30" s="270"/>
      <c r="W30">
        <v>526</v>
      </c>
      <c r="X30">
        <v>27</v>
      </c>
      <c r="Y30">
        <v>27</v>
      </c>
    </row>
    <row r="31" spans="2:25" ht="15" thickBot="1">
      <c r="B31" s="29"/>
      <c r="C31" s="29"/>
      <c r="D31" s="29"/>
      <c r="E31" s="29"/>
      <c r="F31" s="294"/>
      <c r="G31" s="300"/>
      <c r="H31" s="301"/>
      <c r="I31" s="302"/>
      <c r="J31" s="300"/>
      <c r="K31" s="300"/>
      <c r="L31" s="300"/>
      <c r="M31" s="302"/>
      <c r="N31" s="300"/>
      <c r="O31" s="300"/>
      <c r="P31" s="300"/>
      <c r="Q31" s="302"/>
      <c r="R31" s="300"/>
      <c r="S31" s="300"/>
      <c r="T31" s="300"/>
      <c r="W31">
        <v>527</v>
      </c>
      <c r="X31">
        <v>28</v>
      </c>
      <c r="Y31">
        <v>28</v>
      </c>
    </row>
    <row r="32" spans="2:25" ht="15" thickTop="1">
      <c r="B32" s="29"/>
      <c r="C32" s="29"/>
      <c r="D32" s="29"/>
      <c r="E32" s="288"/>
      <c r="F32" s="298"/>
      <c r="G32" s="299" t="s">
        <v>382</v>
      </c>
      <c r="H32" s="299"/>
      <c r="I32" s="299"/>
      <c r="J32" s="299" t="str">
        <f>J19</f>
        <v>dr</v>
      </c>
      <c r="K32" s="299" t="str">
        <f>K19</f>
        <v>mn</v>
      </c>
      <c r="L32" s="299" t="str">
        <f>L19</f>
        <v>dt</v>
      </c>
      <c r="M32" s="299"/>
      <c r="N32" s="299" t="str">
        <f>N19</f>
        <v>dr</v>
      </c>
      <c r="O32" s="299" t="str">
        <f>O19</f>
        <v>mn</v>
      </c>
      <c r="P32" s="299" t="str">
        <f>P19</f>
        <v>dt</v>
      </c>
      <c r="Q32" s="299" t="s">
        <v>395</v>
      </c>
      <c r="R32" s="299" t="str">
        <f>R19</f>
        <v>dr</v>
      </c>
      <c r="S32" s="299" t="str">
        <f>S19</f>
        <v>mn</v>
      </c>
      <c r="T32" s="299" t="str">
        <f>T19</f>
        <v>dt</v>
      </c>
      <c r="W32">
        <v>528</v>
      </c>
      <c r="X32">
        <v>29</v>
      </c>
      <c r="Y32">
        <v>29</v>
      </c>
    </row>
    <row r="33" spans="2:25">
      <c r="B33" s="29"/>
      <c r="C33" s="29"/>
      <c r="D33" s="29"/>
      <c r="E33" s="29"/>
      <c r="F33" s="268" t="s">
        <v>45</v>
      </c>
      <c r="G33" s="271">
        <f>'pos,s;m;a sehari kemudian'!D8</f>
        <v>4</v>
      </c>
      <c r="H33" s="263" t="str">
        <f>H20</f>
        <v>jarak arde,sun,moon</v>
      </c>
      <c r="I33" s="265">
        <f>'pos,s;m;a sehari kemudian'!H3</f>
        <v>151656934.38456336</v>
      </c>
      <c r="J33" s="269"/>
      <c r="K33" s="269"/>
      <c r="L33" s="269"/>
      <c r="M33" s="265">
        <f>'pos,s;m;a sehari kemudian'!M3</f>
        <v>360089.40660842805</v>
      </c>
      <c r="N33" s="269"/>
      <c r="O33" s="269"/>
      <c r="P33" s="269"/>
      <c r="Q33" s="265">
        <f>I33-M33</f>
        <v>151296844.97795492</v>
      </c>
      <c r="R33" s="269" t="str">
        <f>R24</f>
        <v>⁰</v>
      </c>
      <c r="S33" s="269" t="str">
        <f>S24</f>
        <v>'</v>
      </c>
      <c r="T33" s="269" t="str">
        <f>T24</f>
        <v>"</v>
      </c>
      <c r="W33">
        <v>529</v>
      </c>
      <c r="X33">
        <v>30</v>
      </c>
      <c r="Y33">
        <v>30</v>
      </c>
    </row>
    <row r="34" spans="2:25">
      <c r="B34" s="29"/>
      <c r="C34" s="29"/>
      <c r="D34" s="29"/>
      <c r="E34" s="29"/>
      <c r="F34" s="268" t="s">
        <v>379</v>
      </c>
      <c r="G34" s="271">
        <f>'pos,s;m;a sehari kemudian'!D9</f>
        <v>12</v>
      </c>
      <c r="H34" s="263"/>
      <c r="I34" s="265"/>
      <c r="J34" s="269" t="str">
        <f>J24</f>
        <v>⁰</v>
      </c>
      <c r="K34" s="269" t="str">
        <f xml:space="preserve"> K24</f>
        <v>'</v>
      </c>
      <c r="L34" s="269" t="str">
        <f xml:space="preserve"> L24</f>
        <v>"</v>
      </c>
      <c r="M34" s="265"/>
      <c r="N34" s="269" t="str">
        <f xml:space="preserve"> N24</f>
        <v>⁰</v>
      </c>
      <c r="O34" s="269" t="str">
        <f>O24</f>
        <v>'</v>
      </c>
      <c r="P34" s="269" t="str">
        <f>P24</f>
        <v>"</v>
      </c>
      <c r="Q34" s="265" t="str">
        <f>Q21</f>
        <v>slisih mail-sm</v>
      </c>
      <c r="R34" s="269">
        <f>'pos,s;m;a sehari kemudian'!I18</f>
        <v>3</v>
      </c>
      <c r="S34" s="269">
        <f>'pos,s;m;a sehari kemudian'!J18</f>
        <v>7</v>
      </c>
      <c r="T34" s="271">
        <f ca="1">'pos,s;m;a sehari kemudian'!K18</f>
        <v>0</v>
      </c>
      <c r="W34">
        <v>530</v>
      </c>
      <c r="X34">
        <v>31</v>
      </c>
      <c r="Y34">
        <v>31</v>
      </c>
    </row>
    <row r="35" spans="2:25">
      <c r="B35" s="29"/>
      <c r="C35" s="29"/>
      <c r="D35" s="29"/>
      <c r="E35" s="29"/>
      <c r="F35" s="268" t="s">
        <v>84</v>
      </c>
      <c r="G35" s="271">
        <f>'pos,s;m;a sehari kemudian'!D10</f>
        <v>2013</v>
      </c>
      <c r="H35" s="263" t="str">
        <f>H22</f>
        <v>mail sun,moon</v>
      </c>
      <c r="I35" s="265">
        <f>'s,m,a ghurb bila ijma''qobla grb'!Q35</f>
        <v>-22.148703195347846</v>
      </c>
      <c r="J35" s="269">
        <f>'pos,s;m;a sehari kemudian'!I6</f>
        <v>22</v>
      </c>
      <c r="K35" s="269">
        <f>'pos,s;m;a sehari kemudian'!J6</f>
        <v>17</v>
      </c>
      <c r="L35" s="269">
        <f>'pos,s;m;a sehari kemudian'!K6</f>
        <v>2</v>
      </c>
      <c r="M35" s="265">
        <f>'s,m,a ghurb bila ijma''qobla grb'!L50</f>
        <v>-19.497658207463491</v>
      </c>
      <c r="N35" s="269">
        <f>'pos,s;m;a sehari kemudian'!N6</f>
        <v>19</v>
      </c>
      <c r="O35" s="269">
        <f>'pos,s;m;a sehari kemudian'!O6</f>
        <v>9</v>
      </c>
      <c r="P35" s="269">
        <f>'pos,s;m;a sehari kemudian'!P6</f>
        <v>23</v>
      </c>
      <c r="Q35" s="265" t="str">
        <f>Q22</f>
        <v>slisih mail-bd</v>
      </c>
      <c r="R35" s="269">
        <f>'pos,s;m;a sehari kemudian'!I19</f>
        <v>41</v>
      </c>
      <c r="S35" s="269">
        <f>'pos,s;m;a sehari kemudian'!J19</f>
        <v>26</v>
      </c>
      <c r="T35" s="269">
        <f>'pos,s;m;a sehari kemudian'!K19</f>
        <v>25</v>
      </c>
      <c r="W35">
        <v>531</v>
      </c>
      <c r="X35">
        <v>32</v>
      </c>
      <c r="Y35">
        <v>32</v>
      </c>
    </row>
    <row r="36" spans="2:25">
      <c r="B36" s="29"/>
      <c r="C36" s="29"/>
      <c r="D36" s="29"/>
      <c r="E36" s="29"/>
      <c r="F36" s="268" t="s">
        <v>85</v>
      </c>
      <c r="G36" s="269">
        <f>'pos,s;m;a sehari kemudian'!D11</f>
        <v>17</v>
      </c>
      <c r="H36" s="263"/>
      <c r="I36" s="265" t="str">
        <f>'pos,s;m;a sehari kemudian'!H6</f>
        <v>NEGATIF</v>
      </c>
      <c r="J36" s="269"/>
      <c r="K36" s="269"/>
      <c r="L36" s="269"/>
      <c r="M36" s="265" t="str">
        <f>'pos,s;m;a sehari kemudian'!M6</f>
        <v>NEGATIF</v>
      </c>
      <c r="N36" s="269"/>
      <c r="O36" s="269"/>
      <c r="P36" s="269"/>
      <c r="Q36" s="265"/>
      <c r="R36" s="269"/>
      <c r="S36" s="269"/>
      <c r="T36" s="269"/>
      <c r="W36">
        <v>532</v>
      </c>
      <c r="X36">
        <v>33</v>
      </c>
      <c r="Y36">
        <v>33</v>
      </c>
    </row>
    <row r="37" spans="2:25">
      <c r="B37" s="29"/>
      <c r="C37" s="29"/>
      <c r="D37" s="29"/>
      <c r="E37" s="29"/>
      <c r="F37" s="268" t="s">
        <v>3</v>
      </c>
      <c r="G37" s="269">
        <f>'pos,s;m;a sehari kemudian'!D12</f>
        <v>45</v>
      </c>
      <c r="H37" s="263" t="str">
        <f>H25</f>
        <v>azimut,sun,moon</v>
      </c>
      <c r="I37" s="265">
        <f>'s,m,a ghurb bila ijma''qobla grb'!Q39</f>
        <v>247.3917115419552</v>
      </c>
      <c r="J37" s="269">
        <f>'pos,s;m;a sehari kemudian'!I8</f>
        <v>247</v>
      </c>
      <c r="K37" s="269">
        <f>'pos,s;m;a sehari kemudian'!J8</f>
        <v>15</v>
      </c>
      <c r="L37" s="269">
        <f>'pos,s;m;a sehari kemudian'!K8</f>
        <v>20</v>
      </c>
      <c r="M37" s="265">
        <f>'s,m,a ghurb bila ijma''qobla grb'!L54</f>
        <v>250.83726706479894</v>
      </c>
      <c r="N37" s="269">
        <f>'pos,s;m;a sehari kemudian'!N8</f>
        <v>252</v>
      </c>
      <c r="O37" s="269">
        <f>'pos,s;m;a sehari kemudian'!O8</f>
        <v>4</v>
      </c>
      <c r="P37" s="269">
        <f>'pos,s;m;a sehari kemudian'!P8</f>
        <v>36</v>
      </c>
      <c r="Q37" s="265" t="str">
        <f>Q25</f>
        <v>azimut/selisih</v>
      </c>
      <c r="R37" s="269">
        <f>'pos,s;m;a sehari kemudian'!N16</f>
        <v>-5</v>
      </c>
      <c r="S37" s="269">
        <f>'pos,s;m;a sehari kemudian'!O16</f>
        <v>10</v>
      </c>
      <c r="T37" s="269">
        <f>'pos,s;m;a sehari kemudian'!P16</f>
        <v>44</v>
      </c>
      <c r="W37">
        <v>533</v>
      </c>
      <c r="X37">
        <v>34</v>
      </c>
      <c r="Y37">
        <v>34</v>
      </c>
    </row>
    <row r="38" spans="2:25">
      <c r="B38" s="29"/>
      <c r="C38" s="29"/>
      <c r="D38" s="29"/>
      <c r="E38" s="29"/>
      <c r="F38" s="268" t="s">
        <v>67</v>
      </c>
      <c r="G38" s="269">
        <f>'pos,s;m;a sehari kemudian'!D13</f>
        <v>22</v>
      </c>
      <c r="H38" s="263"/>
      <c r="I38" s="265" t="str">
        <f>'pos,s;m;a sehari kemudian'!H10</f>
        <v>NEGATIF</v>
      </c>
      <c r="J38" s="269"/>
      <c r="K38" s="269"/>
      <c r="L38" s="269"/>
      <c r="M38" s="265" t="str">
        <f>'pos,s;m;a sehari kemudian'!M10</f>
        <v>POSITIF</v>
      </c>
      <c r="N38" s="269"/>
      <c r="O38" s="269"/>
      <c r="P38" s="269"/>
      <c r="Q38" s="265" t="str">
        <f>Q26</f>
        <v>slish-alt-sama</v>
      </c>
      <c r="R38" s="269">
        <f>'pos,s;m;a sehari kemudian'!N18</f>
        <v>15</v>
      </c>
      <c r="S38" s="269">
        <f>'pos,s;m;a sehari kemudian'!O18</f>
        <v>55</v>
      </c>
      <c r="T38" s="269">
        <f>'pos,s;m;a sehari kemudian'!P18</f>
        <v>30</v>
      </c>
      <c r="W38">
        <v>534</v>
      </c>
      <c r="X38">
        <v>35</v>
      </c>
      <c r="Y38">
        <v>35</v>
      </c>
    </row>
    <row r="39" spans="2:25">
      <c r="B39" s="29"/>
      <c r="C39" s="29"/>
      <c r="D39" s="29"/>
      <c r="E39" s="29"/>
      <c r="F39" s="268"/>
      <c r="G39" s="269"/>
      <c r="H39" s="263" t="s">
        <v>153</v>
      </c>
      <c r="I39" s="265">
        <f>'s,m,a ghurb bila ijma''qobla grb'!Q42</f>
        <v>-2.0263185267434403</v>
      </c>
      <c r="J39" s="269">
        <f>'pos,s;m;a sehari kemudian'!I10</f>
        <v>2</v>
      </c>
      <c r="K39" s="269">
        <f>'pos,s;m;a sehari kemudian'!J10</f>
        <v>1</v>
      </c>
      <c r="L39" s="269">
        <f>'pos,s;m;a sehari kemudian'!K10</f>
        <v>15</v>
      </c>
      <c r="M39" s="265">
        <f>'s,m,a ghurb ijma'' sehari kemudi'!L57</f>
        <v>17.946277751768413</v>
      </c>
      <c r="N39" s="269">
        <f>'pos,s;m;a sehari kemudian'!N10</f>
        <v>17</v>
      </c>
      <c r="O39" s="269">
        <f>'pos,s;m;a sehari kemudian'!O10</f>
        <v>56</v>
      </c>
      <c r="P39" s="269">
        <f>'pos,s;m;a sehari kemudian'!P10</f>
        <v>46</v>
      </c>
      <c r="Q39" s="265" t="str">
        <f>Q27</f>
        <v>slisih-alt-bd</v>
      </c>
      <c r="R39" s="269">
        <f>'pos,s;m;a sehari kemudian'!N19</f>
        <v>19</v>
      </c>
      <c r="S39" s="269">
        <f>'pos,s;m;a sehari kemudian'!O19</f>
        <v>58</v>
      </c>
      <c r="T39" s="269">
        <f>'pos,s;m;a sehari kemudian'!P19</f>
        <v>2</v>
      </c>
      <c r="W39">
        <v>535</v>
      </c>
      <c r="X39">
        <v>36</v>
      </c>
      <c r="Y39">
        <v>36</v>
      </c>
    </row>
    <row r="40" spans="2:25">
      <c r="B40" s="29"/>
      <c r="C40" s="29"/>
      <c r="D40" s="29"/>
      <c r="E40" s="29"/>
      <c r="F40" s="268"/>
      <c r="G40" s="269"/>
      <c r="H40" s="263" t="str">
        <f>H28</f>
        <v>Hour Angle</v>
      </c>
      <c r="I40" s="265">
        <f>'pos,s;m;a sehari kemudian'!H12</f>
        <v>95.090992751447544</v>
      </c>
      <c r="J40" s="269"/>
      <c r="K40" s="269"/>
      <c r="L40" s="269"/>
      <c r="M40" s="265">
        <f>'s,m,a ghurb ijma'' sehari kemudi'!L46</f>
        <v>73.383262885744841</v>
      </c>
      <c r="N40" s="269"/>
      <c r="O40" s="269"/>
      <c r="P40" s="269"/>
      <c r="Q40" s="265" t="str">
        <f>Q28</f>
        <v>elongasi</v>
      </c>
      <c r="R40" s="269">
        <f>'pos,s;m;a sehari kemudian'!I16</f>
        <v>21</v>
      </c>
      <c r="S40" s="269">
        <f>'pos,s;m;a sehari kemudian'!J16</f>
        <v>42</v>
      </c>
      <c r="T40" s="269">
        <f>'pos,s;m;a sehari kemudian'!K16</f>
        <v>27</v>
      </c>
      <c r="W40">
        <v>536</v>
      </c>
      <c r="X40">
        <v>37</v>
      </c>
      <c r="Y40">
        <v>37</v>
      </c>
    </row>
    <row r="41" spans="2:25" ht="15" thickBot="1">
      <c r="B41" s="29"/>
      <c r="C41" s="29"/>
      <c r="D41" s="29"/>
      <c r="E41" s="29"/>
      <c r="F41" s="294"/>
      <c r="G41" s="295"/>
      <c r="H41" s="296" t="str">
        <f>H29</f>
        <v>busur-rubu' HA</v>
      </c>
      <c r="I41" s="297">
        <f>'pos,s;m;a sehari kemudian'!H13</f>
        <v>6.3393995167631694</v>
      </c>
      <c r="J41" s="295">
        <f>'pos,s;m;a sehari kemudian'!I13</f>
        <v>6</v>
      </c>
      <c r="K41" s="295">
        <f>'pos,s;m;a sehari kemudian'!J13</f>
        <v>20</v>
      </c>
      <c r="L41" s="295">
        <f>'pos,s;m;a sehari kemudian'!K13</f>
        <v>21</v>
      </c>
      <c r="M41" s="297">
        <f>'pos,s;m;a sehari kemudian'!M13</f>
        <v>4.8922175257163225</v>
      </c>
      <c r="N41" s="295">
        <f>'pos,s;m;a sehari kemudian'!N13</f>
        <v>4</v>
      </c>
      <c r="O41" s="295">
        <f>'pos,s;m;a sehari kemudian'!O13</f>
        <v>53</v>
      </c>
      <c r="P41" s="295">
        <f>'pos,s;m;a sehari kemudian'!P13</f>
        <v>31</v>
      </c>
      <c r="Q41" s="297" t="str">
        <f>Q29</f>
        <v>slisih HA</v>
      </c>
      <c r="R41" s="295">
        <f>ABS(J41-N41)</f>
        <v>2</v>
      </c>
      <c r="S41" s="295">
        <f>ABS(K41-O41)</f>
        <v>33</v>
      </c>
      <c r="T41" s="295">
        <f>ABS(L41-P41)</f>
        <v>10</v>
      </c>
      <c r="W41">
        <v>537</v>
      </c>
      <c r="X41">
        <v>38</v>
      </c>
      <c r="Y41">
        <v>38</v>
      </c>
    </row>
    <row r="42" spans="2:25" ht="15" thickTop="1">
      <c r="B42" s="29"/>
      <c r="C42" s="29"/>
      <c r="D42" s="290"/>
      <c r="E42" s="288"/>
      <c r="F42" s="298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W42">
        <v>538</v>
      </c>
      <c r="X42">
        <v>39</v>
      </c>
      <c r="Y42">
        <v>39</v>
      </c>
    </row>
    <row r="43" spans="2:25">
      <c r="B43" s="29"/>
      <c r="C43" s="29"/>
      <c r="D43" s="29"/>
      <c r="E43" s="29"/>
      <c r="F43" s="268"/>
      <c r="G43" s="269" t="s">
        <v>387</v>
      </c>
      <c r="H43" s="263"/>
      <c r="I43" s="265"/>
      <c r="J43" s="289" t="s">
        <v>211</v>
      </c>
      <c r="K43" s="289" t="s">
        <v>3</v>
      </c>
      <c r="L43" s="289" t="s">
        <v>4</v>
      </c>
      <c r="M43" s="265"/>
      <c r="N43" s="289" t="s">
        <v>211</v>
      </c>
      <c r="O43" s="289" t="s">
        <v>3</v>
      </c>
      <c r="P43" s="289" t="s">
        <v>4</v>
      </c>
      <c r="Q43" s="265" t="str">
        <f>Q32</f>
        <v>slisih jauh</v>
      </c>
      <c r="R43" s="289" t="s">
        <v>211</v>
      </c>
      <c r="S43" s="289" t="s">
        <v>3</v>
      </c>
      <c r="T43" s="289" t="s">
        <v>4</v>
      </c>
      <c r="W43">
        <v>539</v>
      </c>
      <c r="X43">
        <v>40</v>
      </c>
      <c r="Y43">
        <v>40</v>
      </c>
    </row>
    <row r="44" spans="2:25">
      <c r="B44" s="29"/>
      <c r="C44" s="29"/>
      <c r="D44" s="29"/>
      <c r="E44" s="29"/>
      <c r="F44" s="268" t="s">
        <v>45</v>
      </c>
      <c r="G44" s="271">
        <f>'posi sun,mon,arde istiqbal'!D8</f>
        <v>17</v>
      </c>
      <c r="H44" s="263" t="str">
        <f>H33</f>
        <v>jarak arde,sun,moon</v>
      </c>
      <c r="I44" s="265">
        <f>'posi sun,mon,arde istiqbal'!H3</f>
        <v>152096834.95926908</v>
      </c>
      <c r="J44" s="269"/>
      <c r="K44" s="269"/>
      <c r="L44" s="269"/>
      <c r="M44" s="265">
        <f>'posi sun,mon,arde istiqbal'!M3</f>
        <v>403877.45116947219</v>
      </c>
      <c r="N44" s="269"/>
      <c r="O44" s="269"/>
      <c r="P44" s="269"/>
      <c r="Q44" s="265">
        <f>I44-M44</f>
        <v>151692957.50809962</v>
      </c>
      <c r="R44" s="269" t="str">
        <f>R33</f>
        <v>⁰</v>
      </c>
      <c r="S44" s="269" t="str">
        <f>S33</f>
        <v>'</v>
      </c>
      <c r="T44" s="269" t="str">
        <f>T33</f>
        <v>"</v>
      </c>
      <c r="W44">
        <v>540</v>
      </c>
      <c r="X44">
        <v>41</v>
      </c>
      <c r="Y44">
        <v>41</v>
      </c>
    </row>
    <row r="45" spans="2:25">
      <c r="B45" s="29"/>
      <c r="C45" s="29"/>
      <c r="D45" s="29"/>
      <c r="E45" s="29"/>
      <c r="F45" s="268" t="s">
        <v>44</v>
      </c>
      <c r="G45" s="271">
        <f>'posi sun,mon,arde istiqbal'!D9</f>
        <v>12</v>
      </c>
      <c r="H45" s="263"/>
      <c r="I45" s="265" t="str">
        <f>'posi sun,mon,arde istiqbal'!H6</f>
        <v>NEGATIF</v>
      </c>
      <c r="J45" s="269" t="str">
        <f>J34</f>
        <v>⁰</v>
      </c>
      <c r="K45" s="269" t="str">
        <f>K34</f>
        <v>'</v>
      </c>
      <c r="L45" s="269" t="str">
        <f>L34</f>
        <v>"</v>
      </c>
      <c r="M45" s="265" t="str">
        <f>'posi sun,mon,arde istiqbal'!M6</f>
        <v>POSITIF</v>
      </c>
      <c r="N45" s="269" t="str">
        <f>N34</f>
        <v>⁰</v>
      </c>
      <c r="O45" s="269" t="str">
        <f>O34</f>
        <v>'</v>
      </c>
      <c r="P45" s="269" t="str">
        <f>P34</f>
        <v>"</v>
      </c>
      <c r="Q45" s="265" t="str">
        <f>Q34</f>
        <v>slisih mail-sm</v>
      </c>
      <c r="R45" s="269">
        <f>'posi sun,mon,arde istiqbal'!I18</f>
        <v>3</v>
      </c>
      <c r="S45" s="269">
        <f>'posi sun,mon,arde istiqbal'!J18</f>
        <v>50</v>
      </c>
      <c r="T45" s="271">
        <f ca="1">'posi sun,mon,arde istiqbal'!K18</f>
        <v>0</v>
      </c>
      <c r="W45">
        <v>541</v>
      </c>
      <c r="X45">
        <v>42</v>
      </c>
      <c r="Y45">
        <v>42</v>
      </c>
    </row>
    <row r="46" spans="2:25">
      <c r="B46" s="29"/>
      <c r="C46" s="29"/>
      <c r="D46" s="29"/>
      <c r="E46" s="29"/>
      <c r="F46" s="268" t="s">
        <v>84</v>
      </c>
      <c r="G46" s="271">
        <f>'posi sun,mon,arde istiqbal'!D10</f>
        <v>2013</v>
      </c>
      <c r="H46" s="263" t="str">
        <f>H35</f>
        <v>mail sun,moon</v>
      </c>
      <c r="I46" s="265">
        <f>'sun,mon,arde istqbl'!Q35</f>
        <v>-23.362187141168988</v>
      </c>
      <c r="J46" s="269">
        <f>'posi sun,mon,arde istiqbal'!I6</f>
        <v>23</v>
      </c>
      <c r="K46" s="269">
        <f>'posi sun,mon,arde istiqbal'!J6</f>
        <v>21</v>
      </c>
      <c r="L46" s="269">
        <f>'posi sun,mon,arde istiqbal'!K6</f>
        <v>43</v>
      </c>
      <c r="M46" s="265">
        <f>'sun,mon,arde istqbl'!L50</f>
        <v>19.518672863777645</v>
      </c>
      <c r="N46" s="269">
        <f>'posi sun,mon,arde istiqbal'!N6</f>
        <v>19</v>
      </c>
      <c r="O46" s="269">
        <f>'posi sun,mon,arde istiqbal'!O6</f>
        <v>31</v>
      </c>
      <c r="P46" s="269">
        <f>'posi sun,mon,arde istiqbal'!P6</f>
        <v>7</v>
      </c>
      <c r="Q46" s="265" t="str">
        <f>Q35</f>
        <v>slisih mail-bd</v>
      </c>
      <c r="R46" s="269">
        <f>'posi sun,mon,arde istiqbal'!I19</f>
        <v>42</v>
      </c>
      <c r="S46" s="269">
        <f>'posi sun,mon,arde istiqbal'!J19</f>
        <v>52</v>
      </c>
      <c r="T46" s="269">
        <f>'posi sun,mon,arde istiqbal'!K19</f>
        <v>51</v>
      </c>
      <c r="W46">
        <v>542</v>
      </c>
      <c r="X46">
        <v>43</v>
      </c>
      <c r="Y46">
        <v>43</v>
      </c>
    </row>
    <row r="47" spans="2:25">
      <c r="B47" s="29"/>
      <c r="C47" s="29"/>
      <c r="D47" s="29"/>
      <c r="E47" s="29"/>
      <c r="F47" s="268" t="s">
        <v>85</v>
      </c>
      <c r="G47" s="269">
        <f>'posi sun,mon,arde istiqbal'!D11</f>
        <v>16</v>
      </c>
      <c r="H47" s="263"/>
      <c r="I47" s="265"/>
      <c r="J47" s="269"/>
      <c r="K47" s="269"/>
      <c r="L47" s="269"/>
      <c r="M47" s="265"/>
      <c r="N47" s="269"/>
      <c r="O47" s="269"/>
      <c r="P47" s="269"/>
      <c r="Q47" s="265"/>
      <c r="R47" s="269" t="str">
        <f>R44</f>
        <v>⁰</v>
      </c>
      <c r="S47" s="269" t="str">
        <f>S44</f>
        <v>'</v>
      </c>
      <c r="T47" s="269" t="str">
        <f>T44</f>
        <v>"</v>
      </c>
      <c r="W47">
        <v>543</v>
      </c>
      <c r="X47">
        <v>44</v>
      </c>
      <c r="Y47">
        <v>44</v>
      </c>
    </row>
    <row r="48" spans="2:25">
      <c r="B48" s="29"/>
      <c r="C48" s="29"/>
      <c r="D48" s="29"/>
      <c r="E48" s="29"/>
      <c r="F48" s="268" t="s">
        <v>3</v>
      </c>
      <c r="G48" s="269">
        <f>'posi sun,mon,arde istiqbal'!D12</f>
        <v>27</v>
      </c>
      <c r="H48" s="263" t="str">
        <f>H37</f>
        <v>azimut,sun,moon</v>
      </c>
      <c r="I48" s="265">
        <f>'sun,mon,arde istqbl'!Q39</f>
        <v>247.6538953734765</v>
      </c>
      <c r="J48" s="269">
        <f>'posi sun,mon,arde istiqbal'!I8</f>
        <v>247</v>
      </c>
      <c r="K48" s="269">
        <f>'posi sun,mon,arde istiqbal'!J8</f>
        <v>39</v>
      </c>
      <c r="L48" s="269">
        <f>'posi sun,mon,arde istiqbal'!K8</f>
        <v>14</v>
      </c>
      <c r="M48" s="265">
        <f>'sun,mon,arde istqbl'!L54</f>
        <v>71.684346766791691</v>
      </c>
      <c r="N48" s="269">
        <f>'posi sun,mon,arde istiqbal'!N8</f>
        <v>71</v>
      </c>
      <c r="O48" s="269">
        <f>'posi sun,mon,arde istiqbal'!O8</f>
        <v>41</v>
      </c>
      <c r="P48" s="269">
        <f>'posi sun,mon,arde istiqbal'!P8</f>
        <v>3</v>
      </c>
      <c r="Q48" s="265" t="str">
        <f>Q37</f>
        <v>azimut/selisih</v>
      </c>
      <c r="R48" s="269">
        <f>'posi sun,mon,arde istiqbal'!N16</f>
        <v>175</v>
      </c>
      <c r="S48" s="269">
        <f>'posi sun,mon,arde istiqbal'!O16</f>
        <v>58</v>
      </c>
      <c r="T48" s="269">
        <f>'posi sun,mon,arde istiqbal'!P16</f>
        <v>10</v>
      </c>
      <c r="W48">
        <v>544</v>
      </c>
      <c r="X48">
        <v>45</v>
      </c>
      <c r="Y48">
        <v>45</v>
      </c>
    </row>
    <row r="49" spans="2:25">
      <c r="B49" s="29"/>
      <c r="C49" s="29"/>
      <c r="D49" s="29"/>
      <c r="E49" s="29"/>
      <c r="F49" s="268" t="s">
        <v>4</v>
      </c>
      <c r="G49" s="269">
        <f>'posi sun,mon,arde istiqbal'!D13</f>
        <v>46</v>
      </c>
      <c r="H49" s="263"/>
      <c r="I49" s="265" t="str">
        <f>'posi sun,mon,arde istiqbal'!H10</f>
        <v>POSITIF</v>
      </c>
      <c r="J49" s="269"/>
      <c r="K49" s="269"/>
      <c r="L49" s="269"/>
      <c r="M49" s="265" t="str">
        <f>'posi sun,mon,arde istiqbal'!M10</f>
        <v>NEGATIF</v>
      </c>
      <c r="N49" s="269"/>
      <c r="O49" s="269"/>
      <c r="P49" s="269"/>
      <c r="Q49" s="265" t="str">
        <f>Q38</f>
        <v>slish-alt-sama</v>
      </c>
      <c r="R49" s="269">
        <f>'posi sun,mon,arde istiqbal'!N18</f>
        <v>0</v>
      </c>
      <c r="S49" s="269">
        <f>'posi sun,mon,arde istiqbal'!O18</f>
        <v>13</v>
      </c>
      <c r="T49" s="269">
        <f>'posi sun,mon,arde istiqbal'!P18</f>
        <v>35</v>
      </c>
      <c r="W49">
        <v>545</v>
      </c>
      <c r="X49">
        <v>46</v>
      </c>
      <c r="Y49">
        <v>46</v>
      </c>
    </row>
    <row r="50" spans="2:25">
      <c r="B50" s="29"/>
      <c r="C50" s="29"/>
      <c r="D50" s="29"/>
      <c r="E50" s="29"/>
      <c r="F50" s="268"/>
      <c r="G50" s="269"/>
      <c r="H50" s="263" t="str">
        <f>H39</f>
        <v>altitude</v>
      </c>
      <c r="I50" s="265">
        <f>'sun,mon,arde istqbl'!Q42</f>
        <v>17.225995771093384</v>
      </c>
      <c r="J50" s="269">
        <f>'posi sun,mon,arde istiqbal'!I10</f>
        <v>17</v>
      </c>
      <c r="K50" s="269">
        <f>'posi sun,mon,arde istiqbal'!J10</f>
        <v>13</v>
      </c>
      <c r="L50" s="269">
        <f>'posi sun,mon,arde istiqbal'!K10</f>
        <v>33</v>
      </c>
      <c r="M50" s="265">
        <f>'sun,mon,arde istqbl'!L57</f>
        <v>-17.452412467530898</v>
      </c>
      <c r="N50" s="269">
        <f>'posi sun,mon,arde istiqbal'!N10</f>
        <v>17</v>
      </c>
      <c r="O50" s="269">
        <f>'posi sun,mon,arde istiqbal'!O10</f>
        <v>27</v>
      </c>
      <c r="P50" s="269">
        <f>'posi sun,mon,arde istiqbal'!P10</f>
        <v>8</v>
      </c>
      <c r="Q50" s="265" t="str">
        <f>Q39</f>
        <v>slisih-alt-bd</v>
      </c>
      <c r="R50" s="269">
        <f>'posi sun,mon,arde istiqbal'!N19</f>
        <v>34</v>
      </c>
      <c r="S50" s="269">
        <f>'posi sun,mon,arde istiqbal'!O19</f>
        <v>40</v>
      </c>
      <c r="T50" s="269">
        <f>'posi sun,mon,arde istiqbal'!P19</f>
        <v>42</v>
      </c>
      <c r="W50">
        <v>546</v>
      </c>
      <c r="X50">
        <v>47</v>
      </c>
      <c r="Y50">
        <v>47</v>
      </c>
    </row>
    <row r="51" spans="2:25">
      <c r="B51" s="29"/>
      <c r="C51" s="29"/>
      <c r="D51" s="29"/>
      <c r="E51" s="29"/>
      <c r="F51" s="268"/>
      <c r="G51" s="269"/>
      <c r="H51" s="263" t="str">
        <f>H40</f>
        <v>Hour Angle</v>
      </c>
      <c r="I51" s="265">
        <f>'posi sun,mon,arde istiqbal'!H12</f>
        <v>74.219415527859027</v>
      </c>
      <c r="J51" s="269"/>
      <c r="K51" s="269"/>
      <c r="L51" s="269"/>
      <c r="M51" s="265">
        <f>'posi sun,mon,arde istiqbal'!M12</f>
        <v>253.91587589072662</v>
      </c>
      <c r="N51" s="269"/>
      <c r="O51" s="269"/>
      <c r="P51" s="269"/>
      <c r="Q51" s="265" t="str">
        <f>Q40</f>
        <v>elongasi</v>
      </c>
      <c r="R51" s="269">
        <f>'posi sun,mon,arde istiqbal'!I16</f>
        <v>179</v>
      </c>
      <c r="S51" s="269">
        <f>'posi sun,mon,arde istiqbal'!J16</f>
        <v>41</v>
      </c>
      <c r="T51" s="269">
        <f>'posi sun,mon,arde istiqbal'!K16</f>
        <v>47</v>
      </c>
      <c r="W51">
        <v>547</v>
      </c>
      <c r="X51">
        <v>48</v>
      </c>
      <c r="Y51">
        <v>48</v>
      </c>
    </row>
    <row r="52" spans="2:25" ht="15" thickBot="1">
      <c r="B52" s="29"/>
      <c r="C52" s="29"/>
      <c r="D52" s="29"/>
      <c r="E52" s="29"/>
      <c r="F52" s="294"/>
      <c r="G52" s="295"/>
      <c r="H52" s="296" t="str">
        <f>H41</f>
        <v>busur-rubu' HA</v>
      </c>
      <c r="I52" s="297">
        <f>'posi sun,mon,arde istiqbal'!H13</f>
        <v>4.9479610351906018</v>
      </c>
      <c r="J52" s="295">
        <f>'posi sun,mon,arde istiqbal'!I13</f>
        <v>4</v>
      </c>
      <c r="K52" s="295">
        <f>'posi sun,mon,arde istiqbal'!J13</f>
        <v>56</v>
      </c>
      <c r="L52" s="295">
        <f>'posi sun,mon,arde istiqbal'!K13</f>
        <v>52</v>
      </c>
      <c r="M52" s="297">
        <f>'posi sun,mon,arde istiqbal'!M13</f>
        <v>16.927725059381775</v>
      </c>
      <c r="N52" s="295">
        <f>'posi sun,mon,arde istiqbal'!N13</f>
        <v>16</v>
      </c>
      <c r="O52" s="295">
        <f>'posi sun,mon,arde istiqbal'!O13</f>
        <v>55</v>
      </c>
      <c r="P52" s="295">
        <f>'posi sun,mon,arde istiqbal'!P13</f>
        <v>39</v>
      </c>
      <c r="Q52" s="297" t="str">
        <f>Q41</f>
        <v>slisih HA</v>
      </c>
      <c r="R52" s="295">
        <f>ABS(J52-N52)</f>
        <v>12</v>
      </c>
      <c r="S52" s="295">
        <f>ABS(K52-O52)</f>
        <v>1</v>
      </c>
      <c r="T52" s="295">
        <f>ABS(L52-P52)</f>
        <v>13</v>
      </c>
      <c r="W52">
        <v>548</v>
      </c>
      <c r="X52">
        <v>49</v>
      </c>
      <c r="Y52">
        <v>49</v>
      </c>
    </row>
    <row r="53" spans="2:25" ht="15" thickTop="1">
      <c r="B53" s="29"/>
      <c r="C53" s="29"/>
      <c r="D53" s="29"/>
      <c r="E53" s="29"/>
      <c r="F53" s="291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3"/>
      <c r="W53">
        <v>549</v>
      </c>
      <c r="X53">
        <v>50</v>
      </c>
      <c r="Y53">
        <v>50</v>
      </c>
    </row>
    <row r="54" spans="2:25">
      <c r="W54">
        <v>550</v>
      </c>
      <c r="X54">
        <v>51</v>
      </c>
      <c r="Y54">
        <v>51</v>
      </c>
    </row>
    <row r="55" spans="2:25">
      <c r="W55">
        <v>551</v>
      </c>
      <c r="X55">
        <v>52</v>
      </c>
      <c r="Y55">
        <v>52</v>
      </c>
    </row>
    <row r="56" spans="2:25">
      <c r="W56">
        <v>552</v>
      </c>
      <c r="X56">
        <v>53</v>
      </c>
      <c r="Y56">
        <v>53</v>
      </c>
    </row>
    <row r="57" spans="2:25">
      <c r="W57">
        <v>553</v>
      </c>
      <c r="X57">
        <v>54</v>
      </c>
      <c r="Y57">
        <v>54</v>
      </c>
    </row>
    <row r="58" spans="2:25">
      <c r="W58">
        <v>554</v>
      </c>
      <c r="X58">
        <v>55</v>
      </c>
      <c r="Y58">
        <v>55</v>
      </c>
    </row>
    <row r="59" spans="2:25">
      <c r="W59">
        <v>555</v>
      </c>
      <c r="X59">
        <v>56</v>
      </c>
      <c r="Y59">
        <v>56</v>
      </c>
    </row>
    <row r="60" spans="2:25">
      <c r="W60">
        <v>556</v>
      </c>
      <c r="X60">
        <v>57</v>
      </c>
      <c r="Y60">
        <v>57</v>
      </c>
    </row>
    <row r="61" spans="2:25">
      <c r="W61">
        <v>557</v>
      </c>
      <c r="X61">
        <v>58</v>
      </c>
      <c r="Y61">
        <v>58</v>
      </c>
    </row>
    <row r="62" spans="2:25">
      <c r="W62">
        <v>558</v>
      </c>
      <c r="X62">
        <v>59</v>
      </c>
      <c r="Y62">
        <v>59</v>
      </c>
    </row>
    <row r="63" spans="2:25">
      <c r="W63">
        <v>559</v>
      </c>
      <c r="X63">
        <v>60</v>
      </c>
    </row>
    <row r="64" spans="2:25">
      <c r="W64">
        <v>560</v>
      </c>
      <c r="X64">
        <v>61</v>
      </c>
    </row>
    <row r="65" spans="23:24">
      <c r="W65">
        <v>561</v>
      </c>
      <c r="X65">
        <v>62</v>
      </c>
    </row>
    <row r="66" spans="23:24">
      <c r="W66">
        <v>562</v>
      </c>
      <c r="X66">
        <v>63</v>
      </c>
    </row>
    <row r="67" spans="23:24">
      <c r="W67">
        <v>563</v>
      </c>
      <c r="X67">
        <v>64</v>
      </c>
    </row>
    <row r="68" spans="23:24">
      <c r="W68">
        <v>564</v>
      </c>
      <c r="X68">
        <v>65</v>
      </c>
    </row>
    <row r="69" spans="23:24">
      <c r="W69">
        <v>565</v>
      </c>
      <c r="X69">
        <v>66</v>
      </c>
    </row>
    <row r="70" spans="23:24">
      <c r="W70">
        <v>566</v>
      </c>
      <c r="X70">
        <v>67</v>
      </c>
    </row>
    <row r="71" spans="23:24">
      <c r="W71">
        <v>567</v>
      </c>
      <c r="X71">
        <v>68</v>
      </c>
    </row>
    <row r="72" spans="23:24">
      <c r="W72">
        <v>568</v>
      </c>
      <c r="X72">
        <v>69</v>
      </c>
    </row>
    <row r="73" spans="23:24">
      <c r="W73">
        <v>569</v>
      </c>
      <c r="X73">
        <v>70</v>
      </c>
    </row>
    <row r="74" spans="23:24">
      <c r="W74">
        <v>570</v>
      </c>
      <c r="X74">
        <v>71</v>
      </c>
    </row>
    <row r="75" spans="23:24">
      <c r="W75">
        <v>571</v>
      </c>
      <c r="X75">
        <v>72</v>
      </c>
    </row>
    <row r="76" spans="23:24">
      <c r="W76">
        <v>572</v>
      </c>
      <c r="X76">
        <v>73</v>
      </c>
    </row>
    <row r="77" spans="23:24">
      <c r="W77">
        <v>573</v>
      </c>
      <c r="X77">
        <v>74</v>
      </c>
    </row>
    <row r="78" spans="23:24">
      <c r="W78">
        <v>574</v>
      </c>
      <c r="X78">
        <v>75</v>
      </c>
    </row>
    <row r="79" spans="23:24">
      <c r="W79">
        <v>575</v>
      </c>
      <c r="X79">
        <v>76</v>
      </c>
    </row>
    <row r="80" spans="23:24">
      <c r="W80">
        <v>576</v>
      </c>
      <c r="X80">
        <v>77</v>
      </c>
    </row>
    <row r="81" spans="23:24">
      <c r="W81">
        <v>577</v>
      </c>
      <c r="X81">
        <v>78</v>
      </c>
    </row>
    <row r="82" spans="23:24">
      <c r="W82">
        <v>578</v>
      </c>
      <c r="X82">
        <v>79</v>
      </c>
    </row>
    <row r="83" spans="23:24">
      <c r="W83">
        <v>579</v>
      </c>
      <c r="X83">
        <v>80</v>
      </c>
    </row>
    <row r="84" spans="23:24">
      <c r="W84">
        <v>580</v>
      </c>
      <c r="X84">
        <v>81</v>
      </c>
    </row>
    <row r="85" spans="23:24">
      <c r="W85">
        <v>581</v>
      </c>
      <c r="X85">
        <v>82</v>
      </c>
    </row>
    <row r="86" spans="23:24">
      <c r="W86">
        <v>582</v>
      </c>
      <c r="X86">
        <v>83</v>
      </c>
    </row>
    <row r="87" spans="23:24">
      <c r="W87">
        <v>583</v>
      </c>
      <c r="X87">
        <v>84</v>
      </c>
    </row>
    <row r="88" spans="23:24">
      <c r="W88">
        <v>584</v>
      </c>
      <c r="X88">
        <v>85</v>
      </c>
    </row>
    <row r="89" spans="23:24">
      <c r="W89">
        <v>585</v>
      </c>
      <c r="X89">
        <v>86</v>
      </c>
    </row>
    <row r="90" spans="23:24">
      <c r="W90">
        <v>586</v>
      </c>
      <c r="X90">
        <v>87</v>
      </c>
    </row>
    <row r="91" spans="23:24">
      <c r="W91">
        <v>587</v>
      </c>
      <c r="X91">
        <v>88</v>
      </c>
    </row>
    <row r="92" spans="23:24">
      <c r="W92">
        <v>588</v>
      </c>
      <c r="X92">
        <v>89</v>
      </c>
    </row>
    <row r="93" spans="23:24">
      <c r="W93">
        <v>589</v>
      </c>
      <c r="X93">
        <v>90</v>
      </c>
    </row>
    <row r="94" spans="23:24">
      <c r="W94">
        <v>590</v>
      </c>
      <c r="X94">
        <v>91</v>
      </c>
    </row>
    <row r="95" spans="23:24">
      <c r="W95">
        <v>591</v>
      </c>
      <c r="X95">
        <v>92</v>
      </c>
    </row>
    <row r="96" spans="23:24">
      <c r="W96">
        <v>592</v>
      </c>
      <c r="X96">
        <v>93</v>
      </c>
    </row>
    <row r="97" spans="23:24">
      <c r="W97">
        <v>593</v>
      </c>
      <c r="X97">
        <v>94</v>
      </c>
    </row>
    <row r="98" spans="23:24">
      <c r="W98">
        <v>594</v>
      </c>
      <c r="X98">
        <v>95</v>
      </c>
    </row>
    <row r="99" spans="23:24">
      <c r="W99">
        <v>595</v>
      </c>
      <c r="X99">
        <v>96</v>
      </c>
    </row>
    <row r="100" spans="23:24">
      <c r="W100">
        <v>596</v>
      </c>
      <c r="X100">
        <v>97</v>
      </c>
    </row>
    <row r="101" spans="23:24">
      <c r="W101">
        <v>597</v>
      </c>
      <c r="X101">
        <v>98</v>
      </c>
    </row>
    <row r="102" spans="23:24">
      <c r="W102">
        <v>598</v>
      </c>
      <c r="X102">
        <v>99</v>
      </c>
    </row>
    <row r="103" spans="23:24">
      <c r="W103">
        <v>599</v>
      </c>
      <c r="X103">
        <v>100</v>
      </c>
    </row>
    <row r="104" spans="23:24">
      <c r="W104">
        <v>600</v>
      </c>
      <c r="X104">
        <v>101</v>
      </c>
    </row>
    <row r="105" spans="23:24">
      <c r="W105">
        <v>601</v>
      </c>
      <c r="X105">
        <v>102</v>
      </c>
    </row>
    <row r="106" spans="23:24">
      <c r="W106">
        <v>602</v>
      </c>
      <c r="X106">
        <v>103</v>
      </c>
    </row>
    <row r="107" spans="23:24">
      <c r="W107">
        <v>603</v>
      </c>
      <c r="X107">
        <v>104</v>
      </c>
    </row>
    <row r="108" spans="23:24">
      <c r="W108">
        <v>604</v>
      </c>
      <c r="X108">
        <v>105</v>
      </c>
    </row>
    <row r="109" spans="23:24">
      <c r="W109">
        <v>605</v>
      </c>
      <c r="X109">
        <v>106</v>
      </c>
    </row>
    <row r="110" spans="23:24">
      <c r="W110">
        <v>606</v>
      </c>
      <c r="X110">
        <v>107</v>
      </c>
    </row>
    <row r="111" spans="23:24">
      <c r="W111">
        <v>607</v>
      </c>
      <c r="X111">
        <v>108</v>
      </c>
    </row>
    <row r="112" spans="23:24">
      <c r="W112">
        <v>608</v>
      </c>
      <c r="X112">
        <v>109</v>
      </c>
    </row>
    <row r="113" spans="23:24">
      <c r="W113">
        <v>609</v>
      </c>
      <c r="X113">
        <v>110</v>
      </c>
    </row>
    <row r="114" spans="23:24">
      <c r="W114">
        <v>610</v>
      </c>
      <c r="X114">
        <v>111</v>
      </c>
    </row>
    <row r="115" spans="23:24">
      <c r="W115">
        <v>611</v>
      </c>
      <c r="X115">
        <v>112</v>
      </c>
    </row>
    <row r="116" spans="23:24">
      <c r="W116">
        <v>612</v>
      </c>
      <c r="X116">
        <v>113</v>
      </c>
    </row>
    <row r="117" spans="23:24">
      <c r="W117">
        <v>613</v>
      </c>
      <c r="X117">
        <v>114</v>
      </c>
    </row>
    <row r="118" spans="23:24">
      <c r="W118">
        <v>614</v>
      </c>
      <c r="X118">
        <v>115</v>
      </c>
    </row>
    <row r="119" spans="23:24">
      <c r="W119">
        <v>615</v>
      </c>
      <c r="X119">
        <v>116</v>
      </c>
    </row>
    <row r="120" spans="23:24">
      <c r="W120">
        <v>616</v>
      </c>
      <c r="X120">
        <v>117</v>
      </c>
    </row>
    <row r="121" spans="23:24">
      <c r="W121">
        <v>617</v>
      </c>
      <c r="X121">
        <v>118</v>
      </c>
    </row>
    <row r="122" spans="23:24">
      <c r="W122">
        <v>618</v>
      </c>
      <c r="X122">
        <v>119</v>
      </c>
    </row>
    <row r="123" spans="23:24">
      <c r="W123">
        <v>619</v>
      </c>
      <c r="X123">
        <v>120</v>
      </c>
    </row>
    <row r="124" spans="23:24">
      <c r="W124">
        <v>620</v>
      </c>
      <c r="X124">
        <v>121</v>
      </c>
    </row>
    <row r="125" spans="23:24">
      <c r="W125">
        <v>621</v>
      </c>
      <c r="X125">
        <v>122</v>
      </c>
    </row>
    <row r="126" spans="23:24">
      <c r="W126">
        <v>622</v>
      </c>
      <c r="X126">
        <v>123</v>
      </c>
    </row>
    <row r="127" spans="23:24">
      <c r="W127">
        <v>623</v>
      </c>
      <c r="X127">
        <v>124</v>
      </c>
    </row>
    <row r="128" spans="23:24">
      <c r="W128">
        <v>624</v>
      </c>
      <c r="X128">
        <v>125</v>
      </c>
    </row>
    <row r="129" spans="23:24">
      <c r="W129">
        <v>625</v>
      </c>
      <c r="X129">
        <v>126</v>
      </c>
    </row>
    <row r="130" spans="23:24">
      <c r="W130">
        <v>626</v>
      </c>
      <c r="X130">
        <v>127</v>
      </c>
    </row>
    <row r="131" spans="23:24">
      <c r="W131">
        <v>627</v>
      </c>
      <c r="X131">
        <v>128</v>
      </c>
    </row>
    <row r="132" spans="23:24">
      <c r="W132">
        <v>628</v>
      </c>
      <c r="X132">
        <v>129</v>
      </c>
    </row>
    <row r="133" spans="23:24">
      <c r="W133">
        <v>629</v>
      </c>
      <c r="X133">
        <v>130</v>
      </c>
    </row>
    <row r="134" spans="23:24">
      <c r="W134">
        <v>630</v>
      </c>
      <c r="X134">
        <v>131</v>
      </c>
    </row>
    <row r="135" spans="23:24">
      <c r="W135">
        <v>631</v>
      </c>
      <c r="X135">
        <v>132</v>
      </c>
    </row>
    <row r="136" spans="23:24">
      <c r="W136">
        <v>632</v>
      </c>
      <c r="X136">
        <v>133</v>
      </c>
    </row>
    <row r="137" spans="23:24">
      <c r="W137">
        <v>633</v>
      </c>
      <c r="X137">
        <v>134</v>
      </c>
    </row>
    <row r="138" spans="23:24">
      <c r="W138">
        <v>634</v>
      </c>
      <c r="X138">
        <v>135</v>
      </c>
    </row>
    <row r="139" spans="23:24">
      <c r="W139">
        <v>635</v>
      </c>
      <c r="X139">
        <v>136</v>
      </c>
    </row>
    <row r="140" spans="23:24">
      <c r="W140">
        <v>636</v>
      </c>
      <c r="X140">
        <v>137</v>
      </c>
    </row>
    <row r="141" spans="23:24">
      <c r="W141">
        <v>637</v>
      </c>
      <c r="X141">
        <v>138</v>
      </c>
    </row>
    <row r="142" spans="23:24">
      <c r="W142">
        <v>638</v>
      </c>
      <c r="X142">
        <v>139</v>
      </c>
    </row>
    <row r="143" spans="23:24">
      <c r="W143">
        <v>639</v>
      </c>
      <c r="X143">
        <v>140</v>
      </c>
    </row>
    <row r="144" spans="23:24">
      <c r="W144">
        <v>640</v>
      </c>
      <c r="X144">
        <v>141</v>
      </c>
    </row>
    <row r="145" spans="23:24">
      <c r="W145">
        <v>641</v>
      </c>
      <c r="X145">
        <v>142</v>
      </c>
    </row>
    <row r="146" spans="23:24">
      <c r="W146">
        <v>642</v>
      </c>
      <c r="X146">
        <v>143</v>
      </c>
    </row>
    <row r="147" spans="23:24">
      <c r="W147">
        <v>643</v>
      </c>
      <c r="X147">
        <v>144</v>
      </c>
    </row>
    <row r="148" spans="23:24">
      <c r="W148">
        <v>644</v>
      </c>
      <c r="X148">
        <v>145</v>
      </c>
    </row>
    <row r="149" spans="23:24">
      <c r="W149">
        <v>645</v>
      </c>
      <c r="X149">
        <v>146</v>
      </c>
    </row>
    <row r="150" spans="23:24">
      <c r="W150">
        <v>646</v>
      </c>
      <c r="X150">
        <v>147</v>
      </c>
    </row>
    <row r="151" spans="23:24">
      <c r="W151">
        <v>647</v>
      </c>
      <c r="X151">
        <v>148</v>
      </c>
    </row>
    <row r="152" spans="23:24">
      <c r="W152">
        <v>648</v>
      </c>
      <c r="X152">
        <v>149</v>
      </c>
    </row>
    <row r="153" spans="23:24">
      <c r="W153">
        <v>649</v>
      </c>
      <c r="X153">
        <v>150</v>
      </c>
    </row>
    <row r="154" spans="23:24">
      <c r="W154">
        <v>650</v>
      </c>
      <c r="X154">
        <v>151</v>
      </c>
    </row>
    <row r="155" spans="23:24">
      <c r="W155">
        <v>651</v>
      </c>
      <c r="X155">
        <v>152</v>
      </c>
    </row>
    <row r="156" spans="23:24">
      <c r="W156">
        <v>652</v>
      </c>
      <c r="X156">
        <v>153</v>
      </c>
    </row>
    <row r="157" spans="23:24">
      <c r="W157">
        <v>653</v>
      </c>
      <c r="X157">
        <v>154</v>
      </c>
    </row>
    <row r="158" spans="23:24">
      <c r="W158">
        <v>654</v>
      </c>
      <c r="X158">
        <v>155</v>
      </c>
    </row>
    <row r="159" spans="23:24">
      <c r="W159">
        <v>655</v>
      </c>
      <c r="X159">
        <v>156</v>
      </c>
    </row>
    <row r="160" spans="23:24">
      <c r="W160">
        <v>656</v>
      </c>
      <c r="X160">
        <v>157</v>
      </c>
    </row>
    <row r="161" spans="23:24">
      <c r="W161">
        <v>657</v>
      </c>
      <c r="X161">
        <v>158</v>
      </c>
    </row>
    <row r="162" spans="23:24">
      <c r="W162">
        <v>658</v>
      </c>
      <c r="X162">
        <v>159</v>
      </c>
    </row>
    <row r="163" spans="23:24">
      <c r="W163">
        <v>659</v>
      </c>
      <c r="X163">
        <v>160</v>
      </c>
    </row>
    <row r="164" spans="23:24">
      <c r="W164">
        <v>660</v>
      </c>
      <c r="X164">
        <v>161</v>
      </c>
    </row>
    <row r="165" spans="23:24">
      <c r="W165">
        <v>661</v>
      </c>
      <c r="X165">
        <v>162</v>
      </c>
    </row>
    <row r="166" spans="23:24">
      <c r="W166">
        <v>662</v>
      </c>
      <c r="X166">
        <v>163</v>
      </c>
    </row>
    <row r="167" spans="23:24">
      <c r="W167">
        <v>663</v>
      </c>
      <c r="X167">
        <v>164</v>
      </c>
    </row>
    <row r="168" spans="23:24">
      <c r="W168">
        <v>664</v>
      </c>
      <c r="X168">
        <v>165</v>
      </c>
    </row>
    <row r="169" spans="23:24">
      <c r="W169">
        <v>665</v>
      </c>
      <c r="X169">
        <v>166</v>
      </c>
    </row>
    <row r="170" spans="23:24">
      <c r="W170">
        <v>666</v>
      </c>
      <c r="X170">
        <v>167</v>
      </c>
    </row>
    <row r="171" spans="23:24">
      <c r="W171">
        <v>667</v>
      </c>
      <c r="X171">
        <v>168</v>
      </c>
    </row>
    <row r="172" spans="23:24">
      <c r="W172">
        <v>668</v>
      </c>
      <c r="X172">
        <v>169</v>
      </c>
    </row>
    <row r="173" spans="23:24">
      <c r="W173">
        <v>669</v>
      </c>
      <c r="X173">
        <v>170</v>
      </c>
    </row>
    <row r="174" spans="23:24">
      <c r="W174">
        <v>670</v>
      </c>
      <c r="X174">
        <v>171</v>
      </c>
    </row>
    <row r="175" spans="23:24">
      <c r="W175">
        <v>671</v>
      </c>
      <c r="X175">
        <v>172</v>
      </c>
    </row>
    <row r="176" spans="23:24">
      <c r="W176">
        <v>672</v>
      </c>
      <c r="X176">
        <v>173</v>
      </c>
    </row>
    <row r="177" spans="23:24">
      <c r="W177">
        <v>673</v>
      </c>
      <c r="X177">
        <v>174</v>
      </c>
    </row>
    <row r="178" spans="23:24">
      <c r="W178">
        <v>674</v>
      </c>
      <c r="X178">
        <v>175</v>
      </c>
    </row>
    <row r="179" spans="23:24">
      <c r="W179">
        <v>675</v>
      </c>
      <c r="X179">
        <v>176</v>
      </c>
    </row>
    <row r="180" spans="23:24">
      <c r="W180">
        <v>676</v>
      </c>
      <c r="X180">
        <v>177</v>
      </c>
    </row>
    <row r="181" spans="23:24">
      <c r="W181">
        <v>677</v>
      </c>
      <c r="X181">
        <v>178</v>
      </c>
    </row>
    <row r="182" spans="23:24">
      <c r="W182">
        <v>678</v>
      </c>
      <c r="X182">
        <v>179</v>
      </c>
    </row>
    <row r="183" spans="23:24">
      <c r="W183">
        <v>679</v>
      </c>
      <c r="X183">
        <v>180</v>
      </c>
    </row>
    <row r="184" spans="23:24">
      <c r="W184">
        <v>680</v>
      </c>
    </row>
    <row r="185" spans="23:24">
      <c r="W185">
        <v>681</v>
      </c>
    </row>
    <row r="186" spans="23:24">
      <c r="W186">
        <v>682</v>
      </c>
    </row>
    <row r="187" spans="23:24">
      <c r="W187">
        <v>683</v>
      </c>
    </row>
    <row r="188" spans="23:24">
      <c r="W188">
        <v>684</v>
      </c>
    </row>
    <row r="189" spans="23:24">
      <c r="W189">
        <v>685</v>
      </c>
    </row>
    <row r="190" spans="23:24">
      <c r="W190">
        <v>686</v>
      </c>
    </row>
    <row r="191" spans="23:24">
      <c r="W191">
        <v>687</v>
      </c>
    </row>
    <row r="192" spans="23:24">
      <c r="W192">
        <v>688</v>
      </c>
    </row>
    <row r="193" spans="23:23">
      <c r="W193">
        <v>689</v>
      </c>
    </row>
    <row r="194" spans="23:23">
      <c r="W194">
        <v>690</v>
      </c>
    </row>
    <row r="195" spans="23:23">
      <c r="W195">
        <v>691</v>
      </c>
    </row>
    <row r="196" spans="23:23">
      <c r="W196">
        <v>692</v>
      </c>
    </row>
    <row r="197" spans="23:23">
      <c r="W197">
        <v>693</v>
      </c>
    </row>
    <row r="198" spans="23:23">
      <c r="W198">
        <v>694</v>
      </c>
    </row>
    <row r="199" spans="23:23">
      <c r="W199">
        <v>695</v>
      </c>
    </row>
    <row r="200" spans="23:23">
      <c r="W200">
        <v>696</v>
      </c>
    </row>
    <row r="201" spans="23:23">
      <c r="W201">
        <v>697</v>
      </c>
    </row>
    <row r="202" spans="23:23">
      <c r="W202">
        <v>698</v>
      </c>
    </row>
    <row r="203" spans="23:23">
      <c r="W203">
        <v>699</v>
      </c>
    </row>
    <row r="204" spans="23:23">
      <c r="W204">
        <v>700</v>
      </c>
    </row>
    <row r="205" spans="23:23">
      <c r="W205">
        <v>701</v>
      </c>
    </row>
    <row r="206" spans="23:23">
      <c r="W206">
        <v>702</v>
      </c>
    </row>
    <row r="207" spans="23:23">
      <c r="W207">
        <v>703</v>
      </c>
    </row>
    <row r="208" spans="23:23">
      <c r="W208">
        <v>704</v>
      </c>
    </row>
    <row r="209" spans="23:23">
      <c r="W209">
        <v>705</v>
      </c>
    </row>
    <row r="210" spans="23:23">
      <c r="W210">
        <v>706</v>
      </c>
    </row>
    <row r="211" spans="23:23">
      <c r="W211">
        <v>707</v>
      </c>
    </row>
    <row r="212" spans="23:23">
      <c r="W212">
        <v>708</v>
      </c>
    </row>
    <row r="213" spans="23:23">
      <c r="W213">
        <v>709</v>
      </c>
    </row>
    <row r="214" spans="23:23">
      <c r="W214">
        <v>710</v>
      </c>
    </row>
    <row r="215" spans="23:23">
      <c r="W215">
        <v>711</v>
      </c>
    </row>
    <row r="216" spans="23:23">
      <c r="W216">
        <v>712</v>
      </c>
    </row>
    <row r="217" spans="23:23">
      <c r="W217">
        <v>713</v>
      </c>
    </row>
    <row r="218" spans="23:23">
      <c r="W218">
        <v>714</v>
      </c>
    </row>
    <row r="219" spans="23:23">
      <c r="W219">
        <v>715</v>
      </c>
    </row>
    <row r="220" spans="23:23">
      <c r="W220">
        <v>716</v>
      </c>
    </row>
    <row r="221" spans="23:23">
      <c r="W221">
        <v>717</v>
      </c>
    </row>
    <row r="222" spans="23:23">
      <c r="W222">
        <v>718</v>
      </c>
    </row>
    <row r="223" spans="23:23">
      <c r="W223">
        <v>719</v>
      </c>
    </row>
    <row r="224" spans="23:23">
      <c r="W224">
        <v>720</v>
      </c>
    </row>
    <row r="225" spans="23:23">
      <c r="W225">
        <v>721</v>
      </c>
    </row>
    <row r="226" spans="23:23">
      <c r="W226">
        <v>722</v>
      </c>
    </row>
    <row r="227" spans="23:23">
      <c r="W227">
        <v>723</v>
      </c>
    </row>
    <row r="228" spans="23:23">
      <c r="W228">
        <v>724</v>
      </c>
    </row>
    <row r="229" spans="23:23">
      <c r="W229">
        <v>725</v>
      </c>
    </row>
    <row r="230" spans="23:23">
      <c r="W230">
        <v>726</v>
      </c>
    </row>
    <row r="231" spans="23:23">
      <c r="W231">
        <v>727</v>
      </c>
    </row>
    <row r="232" spans="23:23">
      <c r="W232">
        <v>728</v>
      </c>
    </row>
    <row r="233" spans="23:23">
      <c r="W233">
        <v>729</v>
      </c>
    </row>
    <row r="234" spans="23:23">
      <c r="W234">
        <v>730</v>
      </c>
    </row>
    <row r="235" spans="23:23">
      <c r="W235">
        <v>731</v>
      </c>
    </row>
    <row r="236" spans="23:23">
      <c r="W236">
        <v>732</v>
      </c>
    </row>
    <row r="237" spans="23:23">
      <c r="W237">
        <v>733</v>
      </c>
    </row>
    <row r="238" spans="23:23">
      <c r="W238">
        <v>734</v>
      </c>
    </row>
    <row r="239" spans="23:23">
      <c r="W239">
        <v>735</v>
      </c>
    </row>
    <row r="240" spans="23:23">
      <c r="W240">
        <v>736</v>
      </c>
    </row>
    <row r="241" spans="23:23">
      <c r="W241">
        <v>737</v>
      </c>
    </row>
    <row r="242" spans="23:23">
      <c r="W242">
        <v>738</v>
      </c>
    </row>
    <row r="243" spans="23:23">
      <c r="W243">
        <v>739</v>
      </c>
    </row>
    <row r="244" spans="23:23">
      <c r="W244">
        <v>740</v>
      </c>
    </row>
    <row r="245" spans="23:23">
      <c r="W245">
        <v>741</v>
      </c>
    </row>
    <row r="246" spans="23:23">
      <c r="W246">
        <v>742</v>
      </c>
    </row>
    <row r="247" spans="23:23">
      <c r="W247">
        <v>743</v>
      </c>
    </row>
    <row r="248" spans="23:23">
      <c r="W248">
        <v>744</v>
      </c>
    </row>
    <row r="249" spans="23:23">
      <c r="W249">
        <v>745</v>
      </c>
    </row>
    <row r="250" spans="23:23">
      <c r="W250">
        <v>746</v>
      </c>
    </row>
    <row r="251" spans="23:23">
      <c r="W251">
        <v>747</v>
      </c>
    </row>
    <row r="252" spans="23:23">
      <c r="W252">
        <v>748</v>
      </c>
    </row>
    <row r="253" spans="23:23">
      <c r="W253">
        <v>749</v>
      </c>
    </row>
    <row r="254" spans="23:23">
      <c r="W254">
        <v>750</v>
      </c>
    </row>
    <row r="255" spans="23:23">
      <c r="W255">
        <v>751</v>
      </c>
    </row>
    <row r="256" spans="23:23">
      <c r="W256">
        <v>752</v>
      </c>
    </row>
    <row r="257" spans="23:23">
      <c r="W257">
        <v>753</v>
      </c>
    </row>
    <row r="258" spans="23:23">
      <c r="W258">
        <v>754</v>
      </c>
    </row>
    <row r="259" spans="23:23">
      <c r="W259">
        <v>755</v>
      </c>
    </row>
    <row r="260" spans="23:23">
      <c r="W260">
        <v>756</v>
      </c>
    </row>
    <row r="261" spans="23:23">
      <c r="W261">
        <v>757</v>
      </c>
    </row>
    <row r="262" spans="23:23">
      <c r="W262">
        <v>758</v>
      </c>
    </row>
    <row r="263" spans="23:23">
      <c r="W263">
        <v>759</v>
      </c>
    </row>
    <row r="264" spans="23:23">
      <c r="W264">
        <v>760</v>
      </c>
    </row>
    <row r="265" spans="23:23">
      <c r="W265">
        <v>761</v>
      </c>
    </row>
    <row r="266" spans="23:23">
      <c r="W266">
        <v>762</v>
      </c>
    </row>
    <row r="267" spans="23:23">
      <c r="W267">
        <v>763</v>
      </c>
    </row>
    <row r="268" spans="23:23">
      <c r="W268">
        <v>764</v>
      </c>
    </row>
    <row r="269" spans="23:23">
      <c r="W269">
        <v>765</v>
      </c>
    </row>
    <row r="270" spans="23:23">
      <c r="W270">
        <v>766</v>
      </c>
    </row>
    <row r="271" spans="23:23">
      <c r="W271">
        <v>767</v>
      </c>
    </row>
    <row r="272" spans="23:23">
      <c r="W272">
        <v>768</v>
      </c>
    </row>
    <row r="273" spans="23:23">
      <c r="W273">
        <v>769</v>
      </c>
    </row>
    <row r="274" spans="23:23">
      <c r="W274">
        <v>770</v>
      </c>
    </row>
    <row r="275" spans="23:23">
      <c r="W275">
        <v>771</v>
      </c>
    </row>
    <row r="276" spans="23:23">
      <c r="W276">
        <v>772</v>
      </c>
    </row>
    <row r="277" spans="23:23">
      <c r="W277">
        <v>773</v>
      </c>
    </row>
    <row r="278" spans="23:23">
      <c r="W278">
        <v>774</v>
      </c>
    </row>
    <row r="279" spans="23:23">
      <c r="W279">
        <v>775</v>
      </c>
    </row>
    <row r="280" spans="23:23">
      <c r="W280">
        <v>776</v>
      </c>
    </row>
    <row r="281" spans="23:23">
      <c r="W281">
        <v>777</v>
      </c>
    </row>
    <row r="282" spans="23:23">
      <c r="W282">
        <v>778</v>
      </c>
    </row>
    <row r="283" spans="23:23">
      <c r="W283">
        <v>779</v>
      </c>
    </row>
    <row r="284" spans="23:23">
      <c r="W284">
        <v>780</v>
      </c>
    </row>
    <row r="285" spans="23:23">
      <c r="W285">
        <v>781</v>
      </c>
    </row>
    <row r="286" spans="23:23">
      <c r="W286">
        <v>782</v>
      </c>
    </row>
    <row r="287" spans="23:23">
      <c r="W287">
        <v>783</v>
      </c>
    </row>
    <row r="288" spans="23:23">
      <c r="W288">
        <v>784</v>
      </c>
    </row>
    <row r="289" spans="23:23">
      <c r="W289">
        <v>785</v>
      </c>
    </row>
    <row r="290" spans="23:23">
      <c r="W290">
        <v>786</v>
      </c>
    </row>
    <row r="291" spans="23:23">
      <c r="W291">
        <v>787</v>
      </c>
    </row>
    <row r="292" spans="23:23">
      <c r="W292">
        <v>788</v>
      </c>
    </row>
    <row r="293" spans="23:23">
      <c r="W293">
        <v>789</v>
      </c>
    </row>
    <row r="294" spans="23:23">
      <c r="W294">
        <v>790</v>
      </c>
    </row>
    <row r="295" spans="23:23">
      <c r="W295">
        <v>791</v>
      </c>
    </row>
    <row r="296" spans="23:23">
      <c r="W296">
        <v>792</v>
      </c>
    </row>
    <row r="297" spans="23:23">
      <c r="W297">
        <v>793</v>
      </c>
    </row>
    <row r="298" spans="23:23">
      <c r="W298">
        <v>794</v>
      </c>
    </row>
    <row r="299" spans="23:23">
      <c r="W299">
        <v>795</v>
      </c>
    </row>
    <row r="300" spans="23:23">
      <c r="W300">
        <v>796</v>
      </c>
    </row>
    <row r="301" spans="23:23">
      <c r="W301">
        <v>797</v>
      </c>
    </row>
    <row r="302" spans="23:23">
      <c r="W302">
        <v>798</v>
      </c>
    </row>
    <row r="303" spans="23:23">
      <c r="W303">
        <v>799</v>
      </c>
    </row>
    <row r="304" spans="23:23">
      <c r="W304">
        <v>800</v>
      </c>
    </row>
    <row r="305" spans="23:23">
      <c r="W305">
        <v>801</v>
      </c>
    </row>
    <row r="306" spans="23:23">
      <c r="W306">
        <v>802</v>
      </c>
    </row>
    <row r="307" spans="23:23">
      <c r="W307">
        <v>803</v>
      </c>
    </row>
    <row r="308" spans="23:23">
      <c r="W308">
        <v>804</v>
      </c>
    </row>
    <row r="309" spans="23:23">
      <c r="W309">
        <v>805</v>
      </c>
    </row>
    <row r="310" spans="23:23">
      <c r="W310">
        <v>806</v>
      </c>
    </row>
    <row r="311" spans="23:23">
      <c r="W311">
        <v>807</v>
      </c>
    </row>
    <row r="312" spans="23:23">
      <c r="W312">
        <v>808</v>
      </c>
    </row>
    <row r="313" spans="23:23">
      <c r="W313">
        <v>809</v>
      </c>
    </row>
    <row r="314" spans="23:23">
      <c r="W314">
        <v>810</v>
      </c>
    </row>
    <row r="315" spans="23:23">
      <c r="W315">
        <v>811</v>
      </c>
    </row>
    <row r="316" spans="23:23">
      <c r="W316">
        <v>812</v>
      </c>
    </row>
    <row r="317" spans="23:23">
      <c r="W317">
        <v>813</v>
      </c>
    </row>
    <row r="318" spans="23:23">
      <c r="W318">
        <v>814</v>
      </c>
    </row>
    <row r="319" spans="23:23">
      <c r="W319">
        <v>815</v>
      </c>
    </row>
    <row r="320" spans="23:23">
      <c r="W320">
        <v>816</v>
      </c>
    </row>
    <row r="321" spans="23:23">
      <c r="W321">
        <v>817</v>
      </c>
    </row>
    <row r="322" spans="23:23">
      <c r="W322">
        <v>818</v>
      </c>
    </row>
    <row r="323" spans="23:23">
      <c r="W323">
        <v>819</v>
      </c>
    </row>
    <row r="324" spans="23:23">
      <c r="W324">
        <v>820</v>
      </c>
    </row>
    <row r="325" spans="23:23">
      <c r="W325">
        <v>821</v>
      </c>
    </row>
    <row r="326" spans="23:23">
      <c r="W326">
        <v>822</v>
      </c>
    </row>
    <row r="327" spans="23:23">
      <c r="W327">
        <v>823</v>
      </c>
    </row>
    <row r="328" spans="23:23">
      <c r="W328">
        <v>824</v>
      </c>
    </row>
    <row r="329" spans="23:23">
      <c r="W329">
        <v>825</v>
      </c>
    </row>
    <row r="330" spans="23:23">
      <c r="W330">
        <v>826</v>
      </c>
    </row>
    <row r="331" spans="23:23">
      <c r="W331">
        <v>827</v>
      </c>
    </row>
    <row r="332" spans="23:23">
      <c r="W332">
        <v>828</v>
      </c>
    </row>
    <row r="333" spans="23:23">
      <c r="W333">
        <v>829</v>
      </c>
    </row>
    <row r="334" spans="23:23">
      <c r="W334">
        <v>830</v>
      </c>
    </row>
    <row r="335" spans="23:23">
      <c r="W335">
        <v>831</v>
      </c>
    </row>
    <row r="336" spans="23:23">
      <c r="W336">
        <v>832</v>
      </c>
    </row>
    <row r="337" spans="23:23">
      <c r="W337">
        <v>833</v>
      </c>
    </row>
    <row r="338" spans="23:23">
      <c r="W338">
        <v>834</v>
      </c>
    </row>
    <row r="339" spans="23:23">
      <c r="W339">
        <v>835</v>
      </c>
    </row>
    <row r="340" spans="23:23">
      <c r="W340">
        <v>836</v>
      </c>
    </row>
    <row r="341" spans="23:23">
      <c r="W341">
        <v>837</v>
      </c>
    </row>
    <row r="342" spans="23:23">
      <c r="W342">
        <v>838</v>
      </c>
    </row>
    <row r="343" spans="23:23">
      <c r="W343">
        <v>839</v>
      </c>
    </row>
    <row r="344" spans="23:23">
      <c r="W344">
        <v>840</v>
      </c>
    </row>
    <row r="345" spans="23:23">
      <c r="W345">
        <v>841</v>
      </c>
    </row>
    <row r="346" spans="23:23">
      <c r="W346">
        <v>842</v>
      </c>
    </row>
    <row r="347" spans="23:23">
      <c r="W347">
        <v>843</v>
      </c>
    </row>
    <row r="348" spans="23:23">
      <c r="W348">
        <v>844</v>
      </c>
    </row>
    <row r="349" spans="23:23">
      <c r="W349">
        <v>845</v>
      </c>
    </row>
    <row r="350" spans="23:23">
      <c r="W350">
        <v>846</v>
      </c>
    </row>
    <row r="351" spans="23:23">
      <c r="W351">
        <v>847</v>
      </c>
    </row>
    <row r="352" spans="23:23">
      <c r="W352">
        <v>848</v>
      </c>
    </row>
    <row r="353" spans="23:23">
      <c r="W353">
        <v>849</v>
      </c>
    </row>
    <row r="354" spans="23:23">
      <c r="W354">
        <v>850</v>
      </c>
    </row>
    <row r="355" spans="23:23">
      <c r="W355">
        <v>851</v>
      </c>
    </row>
    <row r="356" spans="23:23">
      <c r="W356">
        <v>852</v>
      </c>
    </row>
    <row r="357" spans="23:23">
      <c r="W357">
        <v>853</v>
      </c>
    </row>
    <row r="358" spans="23:23">
      <c r="W358">
        <v>854</v>
      </c>
    </row>
    <row r="359" spans="23:23">
      <c r="W359">
        <v>855</v>
      </c>
    </row>
    <row r="360" spans="23:23">
      <c r="W360">
        <v>856</v>
      </c>
    </row>
    <row r="361" spans="23:23">
      <c r="W361">
        <v>857</v>
      </c>
    </row>
    <row r="362" spans="23:23">
      <c r="W362">
        <v>858</v>
      </c>
    </row>
    <row r="363" spans="23:23">
      <c r="W363">
        <v>859</v>
      </c>
    </row>
    <row r="364" spans="23:23">
      <c r="W364">
        <v>860</v>
      </c>
    </row>
    <row r="365" spans="23:23">
      <c r="W365">
        <v>861</v>
      </c>
    </row>
    <row r="366" spans="23:23">
      <c r="W366">
        <v>862</v>
      </c>
    </row>
    <row r="367" spans="23:23">
      <c r="W367">
        <v>863</v>
      </c>
    </row>
    <row r="368" spans="23:23">
      <c r="W368">
        <v>864</v>
      </c>
    </row>
    <row r="369" spans="23:23">
      <c r="W369">
        <v>865</v>
      </c>
    </row>
    <row r="370" spans="23:23">
      <c r="W370">
        <v>866</v>
      </c>
    </row>
    <row r="371" spans="23:23">
      <c r="W371">
        <v>867</v>
      </c>
    </row>
    <row r="372" spans="23:23">
      <c r="W372">
        <v>868</v>
      </c>
    </row>
    <row r="373" spans="23:23">
      <c r="W373">
        <v>869</v>
      </c>
    </row>
    <row r="374" spans="23:23">
      <c r="W374">
        <v>870</v>
      </c>
    </row>
    <row r="375" spans="23:23">
      <c r="W375">
        <v>871</v>
      </c>
    </row>
    <row r="376" spans="23:23">
      <c r="W376">
        <v>872</v>
      </c>
    </row>
    <row r="377" spans="23:23">
      <c r="W377">
        <v>873</v>
      </c>
    </row>
    <row r="378" spans="23:23">
      <c r="W378">
        <v>874</v>
      </c>
    </row>
    <row r="379" spans="23:23">
      <c r="W379">
        <v>875</v>
      </c>
    </row>
    <row r="380" spans="23:23">
      <c r="W380">
        <v>876</v>
      </c>
    </row>
    <row r="381" spans="23:23">
      <c r="W381">
        <v>877</v>
      </c>
    </row>
    <row r="382" spans="23:23">
      <c r="W382">
        <v>878</v>
      </c>
    </row>
    <row r="383" spans="23:23">
      <c r="W383">
        <v>879</v>
      </c>
    </row>
    <row r="384" spans="23:23">
      <c r="W384">
        <v>880</v>
      </c>
    </row>
    <row r="385" spans="23:23">
      <c r="W385">
        <v>881</v>
      </c>
    </row>
    <row r="386" spans="23:23">
      <c r="W386">
        <v>882</v>
      </c>
    </row>
    <row r="387" spans="23:23">
      <c r="W387">
        <v>883</v>
      </c>
    </row>
    <row r="388" spans="23:23">
      <c r="W388">
        <v>884</v>
      </c>
    </row>
    <row r="389" spans="23:23">
      <c r="W389">
        <v>885</v>
      </c>
    </row>
    <row r="390" spans="23:23">
      <c r="W390">
        <v>886</v>
      </c>
    </row>
    <row r="391" spans="23:23">
      <c r="W391">
        <v>887</v>
      </c>
    </row>
    <row r="392" spans="23:23">
      <c r="W392">
        <v>888</v>
      </c>
    </row>
    <row r="393" spans="23:23">
      <c r="W393">
        <v>889</v>
      </c>
    </row>
    <row r="394" spans="23:23">
      <c r="W394">
        <v>890</v>
      </c>
    </row>
    <row r="395" spans="23:23">
      <c r="W395">
        <v>891</v>
      </c>
    </row>
    <row r="396" spans="23:23">
      <c r="W396">
        <v>892</v>
      </c>
    </row>
    <row r="397" spans="23:23">
      <c r="W397">
        <v>893</v>
      </c>
    </row>
    <row r="398" spans="23:23">
      <c r="W398">
        <v>894</v>
      </c>
    </row>
    <row r="399" spans="23:23">
      <c r="W399">
        <v>895</v>
      </c>
    </row>
    <row r="400" spans="23:23">
      <c r="W400">
        <v>896</v>
      </c>
    </row>
    <row r="401" spans="23:23">
      <c r="W401">
        <v>897</v>
      </c>
    </row>
    <row r="402" spans="23:23">
      <c r="W402">
        <v>898</v>
      </c>
    </row>
    <row r="403" spans="23:23">
      <c r="W403">
        <v>899</v>
      </c>
    </row>
    <row r="404" spans="23:23">
      <c r="W404">
        <v>900</v>
      </c>
    </row>
    <row r="405" spans="23:23">
      <c r="W405">
        <v>901</v>
      </c>
    </row>
    <row r="406" spans="23:23">
      <c r="W406">
        <v>902</v>
      </c>
    </row>
    <row r="407" spans="23:23">
      <c r="W407">
        <v>903</v>
      </c>
    </row>
    <row r="408" spans="23:23">
      <c r="W408">
        <v>904</v>
      </c>
    </row>
    <row r="409" spans="23:23">
      <c r="W409">
        <v>905</v>
      </c>
    </row>
    <row r="410" spans="23:23">
      <c r="W410">
        <v>906</v>
      </c>
    </row>
    <row r="411" spans="23:23">
      <c r="W411">
        <v>907</v>
      </c>
    </row>
    <row r="412" spans="23:23">
      <c r="W412">
        <v>908</v>
      </c>
    </row>
    <row r="413" spans="23:23">
      <c r="W413">
        <v>909</v>
      </c>
    </row>
    <row r="414" spans="23:23">
      <c r="W414">
        <v>910</v>
      </c>
    </row>
    <row r="415" spans="23:23">
      <c r="W415">
        <v>911</v>
      </c>
    </row>
    <row r="416" spans="23:23">
      <c r="W416">
        <v>912</v>
      </c>
    </row>
    <row r="417" spans="23:23">
      <c r="W417">
        <v>913</v>
      </c>
    </row>
    <row r="418" spans="23:23">
      <c r="W418">
        <v>914</v>
      </c>
    </row>
    <row r="419" spans="23:23">
      <c r="W419">
        <v>915</v>
      </c>
    </row>
    <row r="420" spans="23:23">
      <c r="W420">
        <v>916</v>
      </c>
    </row>
    <row r="421" spans="23:23">
      <c r="W421">
        <v>917</v>
      </c>
    </row>
    <row r="422" spans="23:23">
      <c r="W422">
        <v>918</v>
      </c>
    </row>
    <row r="423" spans="23:23">
      <c r="W423">
        <v>919</v>
      </c>
    </row>
    <row r="424" spans="23:23">
      <c r="W424">
        <v>920</v>
      </c>
    </row>
    <row r="425" spans="23:23">
      <c r="W425">
        <v>921</v>
      </c>
    </row>
    <row r="426" spans="23:23">
      <c r="W426">
        <v>922</v>
      </c>
    </row>
    <row r="427" spans="23:23">
      <c r="W427">
        <v>923</v>
      </c>
    </row>
    <row r="428" spans="23:23">
      <c r="W428">
        <v>924</v>
      </c>
    </row>
    <row r="429" spans="23:23">
      <c r="W429">
        <v>925</v>
      </c>
    </row>
    <row r="430" spans="23:23">
      <c r="W430">
        <v>926</v>
      </c>
    </row>
    <row r="431" spans="23:23">
      <c r="W431">
        <v>927</v>
      </c>
    </row>
    <row r="432" spans="23:23">
      <c r="W432">
        <v>928</v>
      </c>
    </row>
    <row r="433" spans="23:23">
      <c r="W433">
        <v>929</v>
      </c>
    </row>
    <row r="434" spans="23:23">
      <c r="W434">
        <v>930</v>
      </c>
    </row>
    <row r="435" spans="23:23">
      <c r="W435">
        <v>931</v>
      </c>
    </row>
    <row r="436" spans="23:23">
      <c r="W436">
        <v>932</v>
      </c>
    </row>
    <row r="437" spans="23:23">
      <c r="W437">
        <v>933</v>
      </c>
    </row>
    <row r="438" spans="23:23">
      <c r="W438">
        <v>934</v>
      </c>
    </row>
    <row r="439" spans="23:23">
      <c r="W439">
        <v>935</v>
      </c>
    </row>
    <row r="440" spans="23:23">
      <c r="W440">
        <v>936</v>
      </c>
    </row>
    <row r="441" spans="23:23">
      <c r="W441">
        <v>937</v>
      </c>
    </row>
    <row r="442" spans="23:23">
      <c r="W442">
        <v>938</v>
      </c>
    </row>
    <row r="443" spans="23:23">
      <c r="W443">
        <v>939</v>
      </c>
    </row>
    <row r="444" spans="23:23">
      <c r="W444">
        <v>940</v>
      </c>
    </row>
    <row r="445" spans="23:23">
      <c r="W445">
        <v>941</v>
      </c>
    </row>
    <row r="446" spans="23:23">
      <c r="W446">
        <v>942</v>
      </c>
    </row>
    <row r="447" spans="23:23">
      <c r="W447">
        <v>943</v>
      </c>
    </row>
    <row r="448" spans="23:23">
      <c r="W448">
        <v>944</v>
      </c>
    </row>
    <row r="449" spans="23:23">
      <c r="W449">
        <v>945</v>
      </c>
    </row>
    <row r="450" spans="23:23">
      <c r="W450">
        <v>946</v>
      </c>
    </row>
    <row r="451" spans="23:23">
      <c r="W451">
        <v>947</v>
      </c>
    </row>
    <row r="452" spans="23:23">
      <c r="W452">
        <v>948</v>
      </c>
    </row>
    <row r="453" spans="23:23">
      <c r="W453">
        <v>949</v>
      </c>
    </row>
    <row r="454" spans="23:23">
      <c r="W454">
        <v>950</v>
      </c>
    </row>
    <row r="455" spans="23:23">
      <c r="W455">
        <v>951</v>
      </c>
    </row>
    <row r="456" spans="23:23">
      <c r="W456">
        <v>952</v>
      </c>
    </row>
    <row r="457" spans="23:23">
      <c r="W457">
        <v>953</v>
      </c>
    </row>
    <row r="458" spans="23:23">
      <c r="W458">
        <v>954</v>
      </c>
    </row>
    <row r="459" spans="23:23">
      <c r="W459">
        <v>955</v>
      </c>
    </row>
    <row r="460" spans="23:23">
      <c r="W460">
        <v>956</v>
      </c>
    </row>
    <row r="461" spans="23:23">
      <c r="W461">
        <v>957</v>
      </c>
    </row>
    <row r="462" spans="23:23">
      <c r="W462">
        <v>958</v>
      </c>
    </row>
    <row r="463" spans="23:23">
      <c r="W463">
        <v>959</v>
      </c>
    </row>
    <row r="464" spans="23:23">
      <c r="W464">
        <v>960</v>
      </c>
    </row>
    <row r="465" spans="23:23">
      <c r="W465">
        <v>961</v>
      </c>
    </row>
    <row r="466" spans="23:23">
      <c r="W466">
        <v>962</v>
      </c>
    </row>
    <row r="467" spans="23:23">
      <c r="W467">
        <v>963</v>
      </c>
    </row>
    <row r="468" spans="23:23">
      <c r="W468">
        <v>964</v>
      </c>
    </row>
    <row r="469" spans="23:23">
      <c r="W469">
        <v>965</v>
      </c>
    </row>
    <row r="470" spans="23:23">
      <c r="W470">
        <v>966</v>
      </c>
    </row>
    <row r="471" spans="23:23">
      <c r="W471">
        <v>967</v>
      </c>
    </row>
    <row r="472" spans="23:23">
      <c r="W472">
        <v>968</v>
      </c>
    </row>
    <row r="473" spans="23:23">
      <c r="W473">
        <v>969</v>
      </c>
    </row>
    <row r="474" spans="23:23">
      <c r="W474">
        <v>970</v>
      </c>
    </row>
    <row r="475" spans="23:23">
      <c r="W475">
        <v>971</v>
      </c>
    </row>
    <row r="476" spans="23:23">
      <c r="W476">
        <v>972</v>
      </c>
    </row>
    <row r="477" spans="23:23">
      <c r="W477">
        <v>973</v>
      </c>
    </row>
    <row r="478" spans="23:23">
      <c r="W478">
        <v>974</v>
      </c>
    </row>
    <row r="479" spans="23:23">
      <c r="W479">
        <v>975</v>
      </c>
    </row>
    <row r="480" spans="23:23">
      <c r="W480">
        <v>976</v>
      </c>
    </row>
    <row r="481" spans="23:23">
      <c r="W481">
        <v>977</v>
      </c>
    </row>
    <row r="482" spans="23:23">
      <c r="W482">
        <v>978</v>
      </c>
    </row>
    <row r="483" spans="23:23">
      <c r="W483">
        <v>979</v>
      </c>
    </row>
    <row r="484" spans="23:23">
      <c r="W484">
        <v>980</v>
      </c>
    </row>
    <row r="485" spans="23:23">
      <c r="W485">
        <v>981</v>
      </c>
    </row>
    <row r="486" spans="23:23">
      <c r="W486">
        <v>982</v>
      </c>
    </row>
    <row r="487" spans="23:23">
      <c r="W487">
        <v>983</v>
      </c>
    </row>
    <row r="488" spans="23:23">
      <c r="W488">
        <v>984</v>
      </c>
    </row>
    <row r="489" spans="23:23">
      <c r="W489">
        <v>985</v>
      </c>
    </row>
    <row r="490" spans="23:23">
      <c r="W490">
        <v>986</v>
      </c>
    </row>
    <row r="491" spans="23:23">
      <c r="W491">
        <v>987</v>
      </c>
    </row>
    <row r="492" spans="23:23">
      <c r="W492">
        <v>988</v>
      </c>
    </row>
    <row r="493" spans="23:23">
      <c r="W493">
        <v>989</v>
      </c>
    </row>
    <row r="494" spans="23:23">
      <c r="W494">
        <v>990</v>
      </c>
    </row>
    <row r="495" spans="23:23">
      <c r="W495">
        <v>991</v>
      </c>
    </row>
    <row r="496" spans="23:23">
      <c r="W496">
        <v>992</v>
      </c>
    </row>
    <row r="497" spans="23:23">
      <c r="W497">
        <v>993</v>
      </c>
    </row>
    <row r="498" spans="23:23">
      <c r="W498">
        <v>994</v>
      </c>
    </row>
    <row r="499" spans="23:23">
      <c r="W499">
        <v>995</v>
      </c>
    </row>
    <row r="500" spans="23:23">
      <c r="W500">
        <v>996</v>
      </c>
    </row>
    <row r="501" spans="23:23">
      <c r="W501">
        <v>997</v>
      </c>
    </row>
    <row r="502" spans="23:23">
      <c r="W502">
        <v>998</v>
      </c>
    </row>
    <row r="503" spans="23:23">
      <c r="W503">
        <v>999</v>
      </c>
    </row>
    <row r="504" spans="23:23">
      <c r="W504">
        <v>1000</v>
      </c>
    </row>
    <row r="505" spans="23:23">
      <c r="W505">
        <v>1001</v>
      </c>
    </row>
    <row r="506" spans="23:23">
      <c r="W506">
        <v>1002</v>
      </c>
    </row>
    <row r="507" spans="23:23">
      <c r="W507">
        <v>1003</v>
      </c>
    </row>
    <row r="508" spans="23:23">
      <c r="W508">
        <v>1004</v>
      </c>
    </row>
    <row r="509" spans="23:23">
      <c r="W509">
        <v>1005</v>
      </c>
    </row>
    <row r="510" spans="23:23">
      <c r="W510">
        <v>1006</v>
      </c>
    </row>
    <row r="511" spans="23:23">
      <c r="W511">
        <v>1007</v>
      </c>
    </row>
    <row r="512" spans="23:23">
      <c r="W512">
        <v>1008</v>
      </c>
    </row>
    <row r="513" spans="23:23">
      <c r="W513">
        <v>1009</v>
      </c>
    </row>
    <row r="514" spans="23:23">
      <c r="W514">
        <v>1010</v>
      </c>
    </row>
    <row r="515" spans="23:23">
      <c r="W515">
        <v>1011</v>
      </c>
    </row>
    <row r="516" spans="23:23">
      <c r="W516">
        <v>1012</v>
      </c>
    </row>
    <row r="517" spans="23:23">
      <c r="W517">
        <v>1013</v>
      </c>
    </row>
    <row r="518" spans="23:23">
      <c r="W518">
        <v>1014</v>
      </c>
    </row>
    <row r="519" spans="23:23">
      <c r="W519">
        <v>1015</v>
      </c>
    </row>
    <row r="520" spans="23:23">
      <c r="W520">
        <v>1016</v>
      </c>
    </row>
    <row r="521" spans="23:23">
      <c r="W521">
        <v>1017</v>
      </c>
    </row>
    <row r="522" spans="23:23">
      <c r="W522">
        <v>1018</v>
      </c>
    </row>
    <row r="523" spans="23:23">
      <c r="W523">
        <v>1019</v>
      </c>
    </row>
    <row r="524" spans="23:23">
      <c r="W524">
        <v>1020</v>
      </c>
    </row>
    <row r="525" spans="23:23">
      <c r="W525">
        <v>1021</v>
      </c>
    </row>
    <row r="526" spans="23:23">
      <c r="W526">
        <v>1022</v>
      </c>
    </row>
    <row r="527" spans="23:23">
      <c r="W527">
        <v>1023</v>
      </c>
    </row>
    <row r="528" spans="23:23">
      <c r="W528">
        <v>1024</v>
      </c>
    </row>
    <row r="529" spans="23:23">
      <c r="W529">
        <v>1025</v>
      </c>
    </row>
    <row r="530" spans="23:23">
      <c r="W530">
        <v>1026</v>
      </c>
    </row>
    <row r="531" spans="23:23">
      <c r="W531">
        <v>1027</v>
      </c>
    </row>
    <row r="532" spans="23:23">
      <c r="W532">
        <v>1028</v>
      </c>
    </row>
    <row r="533" spans="23:23">
      <c r="W533">
        <v>1029</v>
      </c>
    </row>
    <row r="534" spans="23:23">
      <c r="W534">
        <v>1030</v>
      </c>
    </row>
    <row r="535" spans="23:23">
      <c r="W535">
        <v>1031</v>
      </c>
    </row>
    <row r="536" spans="23:23">
      <c r="W536">
        <v>1032</v>
      </c>
    </row>
    <row r="537" spans="23:23">
      <c r="W537">
        <v>1033</v>
      </c>
    </row>
    <row r="538" spans="23:23">
      <c r="W538">
        <v>1034</v>
      </c>
    </row>
    <row r="539" spans="23:23">
      <c r="W539">
        <v>1035</v>
      </c>
    </row>
    <row r="540" spans="23:23">
      <c r="W540">
        <v>1036</v>
      </c>
    </row>
    <row r="541" spans="23:23">
      <c r="W541">
        <v>1037</v>
      </c>
    </row>
    <row r="542" spans="23:23">
      <c r="W542">
        <v>1038</v>
      </c>
    </row>
    <row r="543" spans="23:23">
      <c r="W543">
        <v>1039</v>
      </c>
    </row>
    <row r="544" spans="23:23">
      <c r="W544">
        <v>1040</v>
      </c>
    </row>
    <row r="545" spans="23:23">
      <c r="W545">
        <v>1041</v>
      </c>
    </row>
    <row r="546" spans="23:23">
      <c r="W546">
        <v>1042</v>
      </c>
    </row>
    <row r="547" spans="23:23">
      <c r="W547">
        <v>1043</v>
      </c>
    </row>
    <row r="548" spans="23:23">
      <c r="W548">
        <v>1044</v>
      </c>
    </row>
    <row r="549" spans="23:23">
      <c r="W549">
        <v>1045</v>
      </c>
    </row>
    <row r="550" spans="23:23">
      <c r="W550">
        <v>1046</v>
      </c>
    </row>
    <row r="551" spans="23:23">
      <c r="W551">
        <v>1047</v>
      </c>
    </row>
    <row r="552" spans="23:23">
      <c r="W552">
        <v>1048</v>
      </c>
    </row>
    <row r="553" spans="23:23">
      <c r="W553">
        <v>1049</v>
      </c>
    </row>
    <row r="554" spans="23:23">
      <c r="W554">
        <v>1050</v>
      </c>
    </row>
    <row r="555" spans="23:23">
      <c r="W555">
        <v>1051</v>
      </c>
    </row>
    <row r="556" spans="23:23">
      <c r="W556">
        <v>1052</v>
      </c>
    </row>
    <row r="557" spans="23:23">
      <c r="W557">
        <v>1053</v>
      </c>
    </row>
    <row r="558" spans="23:23">
      <c r="W558">
        <v>1054</v>
      </c>
    </row>
    <row r="559" spans="23:23">
      <c r="W559">
        <v>1055</v>
      </c>
    </row>
    <row r="560" spans="23:23">
      <c r="W560">
        <v>1056</v>
      </c>
    </row>
    <row r="561" spans="23:23">
      <c r="W561">
        <v>1057</v>
      </c>
    </row>
    <row r="562" spans="23:23">
      <c r="W562">
        <v>1058</v>
      </c>
    </row>
    <row r="563" spans="23:23">
      <c r="W563">
        <v>1059</v>
      </c>
    </row>
    <row r="564" spans="23:23">
      <c r="W564">
        <v>1060</v>
      </c>
    </row>
    <row r="565" spans="23:23">
      <c r="W565">
        <v>1061</v>
      </c>
    </row>
    <row r="566" spans="23:23">
      <c r="W566">
        <v>1062</v>
      </c>
    </row>
    <row r="567" spans="23:23">
      <c r="W567">
        <v>1063</v>
      </c>
    </row>
    <row r="568" spans="23:23">
      <c r="W568">
        <v>1064</v>
      </c>
    </row>
    <row r="569" spans="23:23">
      <c r="W569">
        <v>1065</v>
      </c>
    </row>
    <row r="570" spans="23:23">
      <c r="W570">
        <v>1066</v>
      </c>
    </row>
    <row r="571" spans="23:23">
      <c r="W571">
        <v>1067</v>
      </c>
    </row>
    <row r="572" spans="23:23">
      <c r="W572">
        <v>1068</v>
      </c>
    </row>
    <row r="573" spans="23:23">
      <c r="W573">
        <v>1069</v>
      </c>
    </row>
    <row r="574" spans="23:23">
      <c r="W574">
        <v>1070</v>
      </c>
    </row>
    <row r="575" spans="23:23">
      <c r="W575">
        <v>1071</v>
      </c>
    </row>
    <row r="576" spans="23:23">
      <c r="W576">
        <v>1072</v>
      </c>
    </row>
    <row r="577" spans="23:23">
      <c r="W577">
        <v>1073</v>
      </c>
    </row>
    <row r="578" spans="23:23">
      <c r="W578">
        <v>1074</v>
      </c>
    </row>
    <row r="579" spans="23:23">
      <c r="W579">
        <v>1075</v>
      </c>
    </row>
    <row r="580" spans="23:23">
      <c r="W580">
        <v>1076</v>
      </c>
    </row>
    <row r="581" spans="23:23">
      <c r="W581">
        <v>1077</v>
      </c>
    </row>
    <row r="582" spans="23:23">
      <c r="W582">
        <v>1078</v>
      </c>
    </row>
    <row r="583" spans="23:23">
      <c r="W583">
        <v>1079</v>
      </c>
    </row>
    <row r="584" spans="23:23">
      <c r="W584">
        <v>1080</v>
      </c>
    </row>
    <row r="585" spans="23:23">
      <c r="W585">
        <v>1081</v>
      </c>
    </row>
    <row r="586" spans="23:23">
      <c r="W586">
        <v>1082</v>
      </c>
    </row>
    <row r="587" spans="23:23">
      <c r="W587">
        <v>1083</v>
      </c>
    </row>
    <row r="588" spans="23:23">
      <c r="W588">
        <v>1084</v>
      </c>
    </row>
    <row r="589" spans="23:23">
      <c r="W589">
        <v>1085</v>
      </c>
    </row>
    <row r="590" spans="23:23">
      <c r="W590">
        <v>1086</v>
      </c>
    </row>
    <row r="591" spans="23:23">
      <c r="W591">
        <v>1087</v>
      </c>
    </row>
    <row r="592" spans="23:23">
      <c r="W592">
        <v>1088</v>
      </c>
    </row>
    <row r="593" spans="23:23">
      <c r="W593">
        <v>1089</v>
      </c>
    </row>
    <row r="594" spans="23:23">
      <c r="W594">
        <v>1090</v>
      </c>
    </row>
    <row r="595" spans="23:23">
      <c r="W595">
        <v>1091</v>
      </c>
    </row>
    <row r="596" spans="23:23">
      <c r="W596">
        <v>1092</v>
      </c>
    </row>
    <row r="597" spans="23:23">
      <c r="W597">
        <v>1093</v>
      </c>
    </row>
    <row r="598" spans="23:23">
      <c r="W598">
        <v>1094</v>
      </c>
    </row>
    <row r="599" spans="23:23">
      <c r="W599">
        <v>1095</v>
      </c>
    </row>
    <row r="600" spans="23:23">
      <c r="W600">
        <v>1096</v>
      </c>
    </row>
    <row r="601" spans="23:23">
      <c r="W601">
        <v>1097</v>
      </c>
    </row>
    <row r="602" spans="23:23">
      <c r="W602">
        <v>1098</v>
      </c>
    </row>
    <row r="603" spans="23:23">
      <c r="W603">
        <v>1099</v>
      </c>
    </row>
    <row r="604" spans="23:23">
      <c r="W604">
        <v>1100</v>
      </c>
    </row>
    <row r="605" spans="23:23">
      <c r="W605">
        <v>1101</v>
      </c>
    </row>
    <row r="606" spans="23:23">
      <c r="W606">
        <v>1102</v>
      </c>
    </row>
    <row r="607" spans="23:23">
      <c r="W607">
        <v>1103</v>
      </c>
    </row>
    <row r="608" spans="23:23">
      <c r="W608">
        <v>1104</v>
      </c>
    </row>
    <row r="609" spans="23:23">
      <c r="W609">
        <v>1105</v>
      </c>
    </row>
    <row r="610" spans="23:23">
      <c r="W610">
        <v>1106</v>
      </c>
    </row>
    <row r="611" spans="23:23">
      <c r="W611">
        <v>1107</v>
      </c>
    </row>
    <row r="612" spans="23:23">
      <c r="W612">
        <v>1108</v>
      </c>
    </row>
    <row r="613" spans="23:23">
      <c r="W613">
        <v>1109</v>
      </c>
    </row>
    <row r="614" spans="23:23">
      <c r="W614">
        <v>1110</v>
      </c>
    </row>
    <row r="615" spans="23:23">
      <c r="W615">
        <v>1111</v>
      </c>
    </row>
    <row r="616" spans="23:23">
      <c r="W616">
        <v>1112</v>
      </c>
    </row>
    <row r="617" spans="23:23">
      <c r="W617">
        <v>1113</v>
      </c>
    </row>
    <row r="618" spans="23:23">
      <c r="W618">
        <v>1114</v>
      </c>
    </row>
    <row r="619" spans="23:23">
      <c r="W619">
        <v>1115</v>
      </c>
    </row>
    <row r="620" spans="23:23">
      <c r="W620">
        <v>1116</v>
      </c>
    </row>
    <row r="621" spans="23:23">
      <c r="W621">
        <v>1117</v>
      </c>
    </row>
    <row r="622" spans="23:23">
      <c r="W622">
        <v>1118</v>
      </c>
    </row>
    <row r="623" spans="23:23">
      <c r="W623">
        <v>1119</v>
      </c>
    </row>
    <row r="624" spans="23:23">
      <c r="W624">
        <v>1120</v>
      </c>
    </row>
    <row r="625" spans="23:23">
      <c r="W625">
        <v>1121</v>
      </c>
    </row>
    <row r="626" spans="23:23">
      <c r="W626">
        <v>1122</v>
      </c>
    </row>
    <row r="627" spans="23:23">
      <c r="W627">
        <v>1123</v>
      </c>
    </row>
    <row r="628" spans="23:23">
      <c r="W628">
        <v>1124</v>
      </c>
    </row>
    <row r="629" spans="23:23">
      <c r="W629">
        <v>1125</v>
      </c>
    </row>
    <row r="630" spans="23:23">
      <c r="W630">
        <v>1126</v>
      </c>
    </row>
    <row r="631" spans="23:23">
      <c r="W631">
        <v>1127</v>
      </c>
    </row>
    <row r="632" spans="23:23">
      <c r="W632">
        <v>1128</v>
      </c>
    </row>
    <row r="633" spans="23:23">
      <c r="W633">
        <v>1129</v>
      </c>
    </row>
    <row r="634" spans="23:23">
      <c r="W634">
        <v>1130</v>
      </c>
    </row>
    <row r="635" spans="23:23">
      <c r="W635">
        <v>1131</v>
      </c>
    </row>
    <row r="636" spans="23:23">
      <c r="W636">
        <v>1132</v>
      </c>
    </row>
    <row r="637" spans="23:23">
      <c r="W637">
        <v>1133</v>
      </c>
    </row>
    <row r="638" spans="23:23">
      <c r="W638">
        <v>1134</v>
      </c>
    </row>
    <row r="639" spans="23:23">
      <c r="W639">
        <v>1135</v>
      </c>
    </row>
    <row r="640" spans="23:23">
      <c r="W640">
        <v>1136</v>
      </c>
    </row>
    <row r="641" spans="23:23">
      <c r="W641">
        <v>1137</v>
      </c>
    </row>
    <row r="642" spans="23:23">
      <c r="W642">
        <v>1138</v>
      </c>
    </row>
    <row r="643" spans="23:23">
      <c r="W643">
        <v>1139</v>
      </c>
    </row>
    <row r="644" spans="23:23">
      <c r="W644">
        <v>1140</v>
      </c>
    </row>
    <row r="645" spans="23:23">
      <c r="W645">
        <v>1141</v>
      </c>
    </row>
    <row r="646" spans="23:23">
      <c r="W646">
        <v>1142</v>
      </c>
    </row>
    <row r="647" spans="23:23">
      <c r="W647">
        <v>1143</v>
      </c>
    </row>
    <row r="648" spans="23:23">
      <c r="W648">
        <v>1144</v>
      </c>
    </row>
    <row r="649" spans="23:23">
      <c r="W649">
        <v>1145</v>
      </c>
    </row>
    <row r="650" spans="23:23">
      <c r="W650">
        <v>1146</v>
      </c>
    </row>
    <row r="651" spans="23:23">
      <c r="W651">
        <v>1147</v>
      </c>
    </row>
    <row r="652" spans="23:23">
      <c r="W652">
        <v>1148</v>
      </c>
    </row>
    <row r="653" spans="23:23">
      <c r="W653">
        <v>1149</v>
      </c>
    </row>
    <row r="654" spans="23:23">
      <c r="W654">
        <v>1150</v>
      </c>
    </row>
    <row r="655" spans="23:23">
      <c r="W655">
        <v>1151</v>
      </c>
    </row>
    <row r="656" spans="23:23">
      <c r="W656">
        <v>1152</v>
      </c>
    </row>
    <row r="657" spans="23:23">
      <c r="W657">
        <v>1153</v>
      </c>
    </row>
    <row r="658" spans="23:23">
      <c r="W658">
        <v>1154</v>
      </c>
    </row>
    <row r="659" spans="23:23">
      <c r="W659">
        <v>1155</v>
      </c>
    </row>
    <row r="660" spans="23:23">
      <c r="W660">
        <v>1156</v>
      </c>
    </row>
    <row r="661" spans="23:23">
      <c r="W661">
        <v>1157</v>
      </c>
    </row>
    <row r="662" spans="23:23">
      <c r="W662">
        <v>1158</v>
      </c>
    </row>
    <row r="663" spans="23:23">
      <c r="W663">
        <v>1159</v>
      </c>
    </row>
    <row r="664" spans="23:23">
      <c r="W664">
        <v>1160</v>
      </c>
    </row>
    <row r="665" spans="23:23">
      <c r="W665">
        <v>1161</v>
      </c>
    </row>
    <row r="666" spans="23:23">
      <c r="W666">
        <v>1162</v>
      </c>
    </row>
    <row r="667" spans="23:23">
      <c r="W667">
        <v>1163</v>
      </c>
    </row>
    <row r="668" spans="23:23">
      <c r="W668">
        <v>1164</v>
      </c>
    </row>
    <row r="669" spans="23:23">
      <c r="W669">
        <v>1165</v>
      </c>
    </row>
    <row r="670" spans="23:23">
      <c r="W670">
        <v>1166</v>
      </c>
    </row>
    <row r="671" spans="23:23">
      <c r="W671">
        <v>1167</v>
      </c>
    </row>
    <row r="672" spans="23:23">
      <c r="W672">
        <v>1168</v>
      </c>
    </row>
    <row r="673" spans="23:23">
      <c r="W673">
        <v>1169</v>
      </c>
    </row>
    <row r="674" spans="23:23">
      <c r="W674">
        <v>1170</v>
      </c>
    </row>
    <row r="675" spans="23:23">
      <c r="W675">
        <v>1171</v>
      </c>
    </row>
    <row r="676" spans="23:23">
      <c r="W676">
        <v>1172</v>
      </c>
    </row>
    <row r="677" spans="23:23">
      <c r="W677">
        <v>1173</v>
      </c>
    </row>
    <row r="678" spans="23:23">
      <c r="W678">
        <v>1174</v>
      </c>
    </row>
    <row r="679" spans="23:23">
      <c r="W679">
        <v>1175</v>
      </c>
    </row>
    <row r="680" spans="23:23">
      <c r="W680">
        <v>1176</v>
      </c>
    </row>
    <row r="681" spans="23:23">
      <c r="W681">
        <v>1177</v>
      </c>
    </row>
    <row r="682" spans="23:23">
      <c r="W682">
        <v>1178</v>
      </c>
    </row>
    <row r="683" spans="23:23">
      <c r="W683">
        <v>1179</v>
      </c>
    </row>
    <row r="684" spans="23:23">
      <c r="W684">
        <v>1180</v>
      </c>
    </row>
    <row r="685" spans="23:23">
      <c r="W685">
        <v>1181</v>
      </c>
    </row>
    <row r="686" spans="23:23">
      <c r="W686">
        <v>1182</v>
      </c>
    </row>
    <row r="687" spans="23:23">
      <c r="W687">
        <v>1183</v>
      </c>
    </row>
    <row r="688" spans="23:23">
      <c r="W688">
        <v>1184</v>
      </c>
    </row>
    <row r="689" spans="23:23">
      <c r="W689">
        <v>1185</v>
      </c>
    </row>
    <row r="690" spans="23:23">
      <c r="W690">
        <v>1186</v>
      </c>
    </row>
    <row r="691" spans="23:23">
      <c r="W691">
        <v>1187</v>
      </c>
    </row>
    <row r="692" spans="23:23">
      <c r="W692">
        <v>1188</v>
      </c>
    </row>
    <row r="693" spans="23:23">
      <c r="W693">
        <v>1189</v>
      </c>
    </row>
    <row r="694" spans="23:23">
      <c r="W694">
        <v>1190</v>
      </c>
    </row>
    <row r="695" spans="23:23">
      <c r="W695">
        <v>1191</v>
      </c>
    </row>
    <row r="696" spans="23:23">
      <c r="W696">
        <v>1192</v>
      </c>
    </row>
    <row r="697" spans="23:23">
      <c r="W697">
        <v>1193</v>
      </c>
    </row>
    <row r="698" spans="23:23">
      <c r="W698">
        <v>1194</v>
      </c>
    </row>
    <row r="699" spans="23:23">
      <c r="W699">
        <v>1195</v>
      </c>
    </row>
    <row r="700" spans="23:23">
      <c r="W700">
        <v>1196</v>
      </c>
    </row>
    <row r="701" spans="23:23">
      <c r="W701">
        <v>1197</v>
      </c>
    </row>
    <row r="702" spans="23:23">
      <c r="W702">
        <v>1198</v>
      </c>
    </row>
    <row r="703" spans="23:23">
      <c r="W703">
        <v>1199</v>
      </c>
    </row>
    <row r="704" spans="23:23">
      <c r="W704">
        <v>1200</v>
      </c>
    </row>
    <row r="705" spans="23:23">
      <c r="W705">
        <v>1201</v>
      </c>
    </row>
    <row r="706" spans="23:23">
      <c r="W706">
        <v>1202</v>
      </c>
    </row>
    <row r="707" spans="23:23">
      <c r="W707">
        <v>1203</v>
      </c>
    </row>
    <row r="708" spans="23:23">
      <c r="W708">
        <v>1204</v>
      </c>
    </row>
    <row r="709" spans="23:23">
      <c r="W709">
        <v>1205</v>
      </c>
    </row>
    <row r="710" spans="23:23">
      <c r="W710">
        <v>1206</v>
      </c>
    </row>
    <row r="711" spans="23:23">
      <c r="W711">
        <v>1207</v>
      </c>
    </row>
    <row r="712" spans="23:23">
      <c r="W712">
        <v>1208</v>
      </c>
    </row>
    <row r="713" spans="23:23">
      <c r="W713">
        <v>1209</v>
      </c>
    </row>
    <row r="714" spans="23:23">
      <c r="W714">
        <v>1210</v>
      </c>
    </row>
    <row r="715" spans="23:23">
      <c r="W715">
        <v>1211</v>
      </c>
    </row>
    <row r="716" spans="23:23">
      <c r="W716">
        <v>1212</v>
      </c>
    </row>
    <row r="717" spans="23:23">
      <c r="W717">
        <v>1213</v>
      </c>
    </row>
    <row r="718" spans="23:23">
      <c r="W718">
        <v>1214</v>
      </c>
    </row>
    <row r="719" spans="23:23">
      <c r="W719">
        <v>1215</v>
      </c>
    </row>
    <row r="720" spans="23:23">
      <c r="W720">
        <v>1216</v>
      </c>
    </row>
    <row r="721" spans="23:23">
      <c r="W721">
        <v>1217</v>
      </c>
    </row>
    <row r="722" spans="23:23">
      <c r="W722">
        <v>1218</v>
      </c>
    </row>
    <row r="723" spans="23:23">
      <c r="W723">
        <v>1219</v>
      </c>
    </row>
    <row r="724" spans="23:23">
      <c r="W724">
        <v>1220</v>
      </c>
    </row>
    <row r="725" spans="23:23">
      <c r="W725">
        <v>1221</v>
      </c>
    </row>
    <row r="726" spans="23:23">
      <c r="W726">
        <v>1222</v>
      </c>
    </row>
    <row r="727" spans="23:23">
      <c r="W727">
        <v>1223</v>
      </c>
    </row>
    <row r="728" spans="23:23">
      <c r="W728">
        <v>1224</v>
      </c>
    </row>
    <row r="729" spans="23:23">
      <c r="W729">
        <v>1225</v>
      </c>
    </row>
    <row r="730" spans="23:23">
      <c r="W730">
        <v>1226</v>
      </c>
    </row>
    <row r="731" spans="23:23">
      <c r="W731">
        <v>1227</v>
      </c>
    </row>
    <row r="732" spans="23:23">
      <c r="W732">
        <v>1228</v>
      </c>
    </row>
    <row r="733" spans="23:23">
      <c r="W733">
        <v>1229</v>
      </c>
    </row>
    <row r="734" spans="23:23">
      <c r="W734">
        <v>1230</v>
      </c>
    </row>
    <row r="735" spans="23:23">
      <c r="W735">
        <v>1231</v>
      </c>
    </row>
    <row r="736" spans="23:23">
      <c r="W736">
        <v>1232</v>
      </c>
    </row>
    <row r="737" spans="23:23">
      <c r="W737">
        <v>1233</v>
      </c>
    </row>
    <row r="738" spans="23:23">
      <c r="W738">
        <v>1234</v>
      </c>
    </row>
    <row r="739" spans="23:23">
      <c r="W739">
        <v>1235</v>
      </c>
    </row>
    <row r="740" spans="23:23">
      <c r="W740">
        <v>1236</v>
      </c>
    </row>
    <row r="741" spans="23:23">
      <c r="W741">
        <v>1237</v>
      </c>
    </row>
    <row r="742" spans="23:23">
      <c r="W742">
        <v>1238</v>
      </c>
    </row>
    <row r="743" spans="23:23">
      <c r="W743">
        <v>1239</v>
      </c>
    </row>
    <row r="744" spans="23:23">
      <c r="W744">
        <v>1240</v>
      </c>
    </row>
    <row r="745" spans="23:23">
      <c r="W745">
        <v>1241</v>
      </c>
    </row>
    <row r="746" spans="23:23">
      <c r="W746">
        <v>1242</v>
      </c>
    </row>
    <row r="747" spans="23:23">
      <c r="W747">
        <v>1243</v>
      </c>
    </row>
    <row r="748" spans="23:23">
      <c r="W748">
        <v>1244</v>
      </c>
    </row>
    <row r="749" spans="23:23">
      <c r="W749">
        <v>1245</v>
      </c>
    </row>
    <row r="750" spans="23:23">
      <c r="W750">
        <v>1246</v>
      </c>
    </row>
    <row r="751" spans="23:23">
      <c r="W751">
        <v>1247</v>
      </c>
    </row>
    <row r="752" spans="23:23">
      <c r="W752">
        <v>1248</v>
      </c>
    </row>
    <row r="753" spans="23:23">
      <c r="W753">
        <v>1249</v>
      </c>
    </row>
    <row r="754" spans="23:23">
      <c r="W754">
        <v>1250</v>
      </c>
    </row>
    <row r="755" spans="23:23">
      <c r="W755">
        <v>1251</v>
      </c>
    </row>
    <row r="756" spans="23:23">
      <c r="W756">
        <v>1252</v>
      </c>
    </row>
    <row r="757" spans="23:23">
      <c r="W757">
        <v>1253</v>
      </c>
    </row>
    <row r="758" spans="23:23">
      <c r="W758">
        <v>1254</v>
      </c>
    </row>
    <row r="759" spans="23:23">
      <c r="W759">
        <v>1255</v>
      </c>
    </row>
    <row r="760" spans="23:23">
      <c r="W760">
        <v>1256</v>
      </c>
    </row>
    <row r="761" spans="23:23">
      <c r="W761">
        <v>1257</v>
      </c>
    </row>
    <row r="762" spans="23:23">
      <c r="W762">
        <v>1258</v>
      </c>
    </row>
    <row r="763" spans="23:23">
      <c r="W763">
        <v>1259</v>
      </c>
    </row>
    <row r="764" spans="23:23">
      <c r="W764">
        <v>1260</v>
      </c>
    </row>
    <row r="765" spans="23:23">
      <c r="W765">
        <v>1261</v>
      </c>
    </row>
    <row r="766" spans="23:23">
      <c r="W766">
        <v>1262</v>
      </c>
    </row>
    <row r="767" spans="23:23">
      <c r="W767">
        <v>1263</v>
      </c>
    </row>
    <row r="768" spans="23:23">
      <c r="W768">
        <v>1264</v>
      </c>
    </row>
    <row r="769" spans="23:23">
      <c r="W769">
        <v>1265</v>
      </c>
    </row>
    <row r="770" spans="23:23">
      <c r="W770">
        <v>1266</v>
      </c>
    </row>
    <row r="771" spans="23:23">
      <c r="W771">
        <v>1267</v>
      </c>
    </row>
    <row r="772" spans="23:23">
      <c r="W772">
        <v>1268</v>
      </c>
    </row>
    <row r="773" spans="23:23">
      <c r="W773">
        <v>1269</v>
      </c>
    </row>
    <row r="774" spans="23:23">
      <c r="W774">
        <v>1270</v>
      </c>
    </row>
    <row r="775" spans="23:23">
      <c r="W775">
        <v>1271</v>
      </c>
    </row>
    <row r="776" spans="23:23">
      <c r="W776">
        <v>1272</v>
      </c>
    </row>
    <row r="777" spans="23:23">
      <c r="W777">
        <v>1273</v>
      </c>
    </row>
    <row r="778" spans="23:23">
      <c r="W778">
        <v>1274</v>
      </c>
    </row>
    <row r="779" spans="23:23">
      <c r="W779">
        <v>1275</v>
      </c>
    </row>
    <row r="780" spans="23:23">
      <c r="W780">
        <v>1276</v>
      </c>
    </row>
    <row r="781" spans="23:23">
      <c r="W781">
        <v>1277</v>
      </c>
    </row>
    <row r="782" spans="23:23">
      <c r="W782">
        <v>1278</v>
      </c>
    </row>
    <row r="783" spans="23:23">
      <c r="W783">
        <v>1279</v>
      </c>
    </row>
    <row r="784" spans="23:23">
      <c r="W784">
        <v>1280</v>
      </c>
    </row>
    <row r="785" spans="23:23">
      <c r="W785">
        <v>1281</v>
      </c>
    </row>
    <row r="786" spans="23:23">
      <c r="W786">
        <v>1282</v>
      </c>
    </row>
    <row r="787" spans="23:23">
      <c r="W787">
        <v>1283</v>
      </c>
    </row>
    <row r="788" spans="23:23">
      <c r="W788">
        <v>1284</v>
      </c>
    </row>
    <row r="789" spans="23:23">
      <c r="W789">
        <v>1285</v>
      </c>
    </row>
    <row r="790" spans="23:23">
      <c r="W790">
        <v>1286</v>
      </c>
    </row>
    <row r="791" spans="23:23">
      <c r="W791">
        <v>1287</v>
      </c>
    </row>
    <row r="792" spans="23:23">
      <c r="W792">
        <v>1288</v>
      </c>
    </row>
    <row r="793" spans="23:23">
      <c r="W793">
        <v>1289</v>
      </c>
    </row>
    <row r="794" spans="23:23">
      <c r="W794">
        <v>1290</v>
      </c>
    </row>
    <row r="795" spans="23:23">
      <c r="W795">
        <v>1291</v>
      </c>
    </row>
    <row r="796" spans="23:23">
      <c r="W796">
        <v>1292</v>
      </c>
    </row>
    <row r="797" spans="23:23">
      <c r="W797">
        <v>1293</v>
      </c>
    </row>
    <row r="798" spans="23:23">
      <c r="W798">
        <v>1294</v>
      </c>
    </row>
    <row r="799" spans="23:23">
      <c r="W799">
        <v>1295</v>
      </c>
    </row>
    <row r="800" spans="23:23">
      <c r="W800">
        <v>1296</v>
      </c>
    </row>
    <row r="801" spans="23:23">
      <c r="W801">
        <v>1297</v>
      </c>
    </row>
    <row r="802" spans="23:23">
      <c r="W802">
        <v>1298</v>
      </c>
    </row>
    <row r="803" spans="23:23">
      <c r="W803">
        <v>1299</v>
      </c>
    </row>
    <row r="804" spans="23:23">
      <c r="W804">
        <v>1300</v>
      </c>
    </row>
    <row r="805" spans="23:23">
      <c r="W805">
        <v>1301</v>
      </c>
    </row>
    <row r="806" spans="23:23">
      <c r="W806">
        <v>1302</v>
      </c>
    </row>
    <row r="807" spans="23:23">
      <c r="W807">
        <v>1303</v>
      </c>
    </row>
    <row r="808" spans="23:23">
      <c r="W808">
        <v>1304</v>
      </c>
    </row>
    <row r="809" spans="23:23">
      <c r="W809">
        <v>1305</v>
      </c>
    </row>
    <row r="810" spans="23:23">
      <c r="W810">
        <v>1306</v>
      </c>
    </row>
    <row r="811" spans="23:23">
      <c r="W811">
        <v>1307</v>
      </c>
    </row>
    <row r="812" spans="23:23">
      <c r="W812">
        <v>1308</v>
      </c>
    </row>
    <row r="813" spans="23:23">
      <c r="W813">
        <v>1309</v>
      </c>
    </row>
    <row r="814" spans="23:23">
      <c r="W814">
        <v>1310</v>
      </c>
    </row>
    <row r="815" spans="23:23">
      <c r="W815">
        <v>1311</v>
      </c>
    </row>
    <row r="816" spans="23:23">
      <c r="W816">
        <v>1312</v>
      </c>
    </row>
    <row r="817" spans="23:23">
      <c r="W817">
        <v>1313</v>
      </c>
    </row>
    <row r="818" spans="23:23">
      <c r="W818">
        <v>1314</v>
      </c>
    </row>
    <row r="819" spans="23:23">
      <c r="W819">
        <v>1315</v>
      </c>
    </row>
    <row r="820" spans="23:23">
      <c r="W820">
        <v>1316</v>
      </c>
    </row>
    <row r="821" spans="23:23">
      <c r="W821">
        <v>1317</v>
      </c>
    </row>
    <row r="822" spans="23:23">
      <c r="W822">
        <v>1318</v>
      </c>
    </row>
    <row r="823" spans="23:23">
      <c r="W823">
        <v>1319</v>
      </c>
    </row>
    <row r="824" spans="23:23">
      <c r="W824">
        <v>1320</v>
      </c>
    </row>
    <row r="825" spans="23:23">
      <c r="W825">
        <v>1321</v>
      </c>
    </row>
    <row r="826" spans="23:23">
      <c r="W826">
        <v>1322</v>
      </c>
    </row>
    <row r="827" spans="23:23">
      <c r="W827">
        <v>1323</v>
      </c>
    </row>
    <row r="828" spans="23:23">
      <c r="W828">
        <v>1324</v>
      </c>
    </row>
    <row r="829" spans="23:23">
      <c r="W829">
        <v>1325</v>
      </c>
    </row>
    <row r="830" spans="23:23">
      <c r="W830">
        <v>1326</v>
      </c>
    </row>
    <row r="831" spans="23:23">
      <c r="W831">
        <v>1327</v>
      </c>
    </row>
    <row r="832" spans="23:23">
      <c r="W832">
        <v>1328</v>
      </c>
    </row>
    <row r="833" spans="23:23">
      <c r="W833">
        <v>1329</v>
      </c>
    </row>
    <row r="834" spans="23:23">
      <c r="W834">
        <v>1330</v>
      </c>
    </row>
    <row r="835" spans="23:23">
      <c r="W835">
        <v>1331</v>
      </c>
    </row>
    <row r="836" spans="23:23">
      <c r="W836">
        <v>1332</v>
      </c>
    </row>
    <row r="837" spans="23:23">
      <c r="W837">
        <v>1333</v>
      </c>
    </row>
    <row r="838" spans="23:23">
      <c r="W838">
        <v>1334</v>
      </c>
    </row>
    <row r="839" spans="23:23">
      <c r="W839">
        <v>1335</v>
      </c>
    </row>
    <row r="840" spans="23:23">
      <c r="W840">
        <v>1336</v>
      </c>
    </row>
    <row r="841" spans="23:23">
      <c r="W841">
        <v>1337</v>
      </c>
    </row>
    <row r="842" spans="23:23">
      <c r="W842">
        <v>1338</v>
      </c>
    </row>
    <row r="843" spans="23:23">
      <c r="W843">
        <v>1339</v>
      </c>
    </row>
    <row r="844" spans="23:23">
      <c r="W844">
        <v>1340</v>
      </c>
    </row>
    <row r="845" spans="23:23">
      <c r="W845">
        <v>1341</v>
      </c>
    </row>
    <row r="846" spans="23:23">
      <c r="W846">
        <v>1342</v>
      </c>
    </row>
    <row r="847" spans="23:23">
      <c r="W847">
        <v>1343</v>
      </c>
    </row>
    <row r="848" spans="23:23">
      <c r="W848">
        <v>1344</v>
      </c>
    </row>
    <row r="849" spans="23:23">
      <c r="W849">
        <v>1345</v>
      </c>
    </row>
    <row r="850" spans="23:23">
      <c r="W850">
        <v>1346</v>
      </c>
    </row>
    <row r="851" spans="23:23">
      <c r="W851">
        <v>1347</v>
      </c>
    </row>
    <row r="852" spans="23:23">
      <c r="W852">
        <v>1348</v>
      </c>
    </row>
    <row r="853" spans="23:23">
      <c r="W853">
        <v>1349</v>
      </c>
    </row>
    <row r="854" spans="23:23">
      <c r="W854">
        <v>1350</v>
      </c>
    </row>
    <row r="855" spans="23:23">
      <c r="W855">
        <v>1351</v>
      </c>
    </row>
    <row r="856" spans="23:23">
      <c r="W856">
        <v>1352</v>
      </c>
    </row>
    <row r="857" spans="23:23">
      <c r="W857">
        <v>1353</v>
      </c>
    </row>
    <row r="858" spans="23:23">
      <c r="W858">
        <v>1354</v>
      </c>
    </row>
    <row r="859" spans="23:23">
      <c r="W859">
        <v>1355</v>
      </c>
    </row>
    <row r="860" spans="23:23">
      <c r="W860">
        <v>1356</v>
      </c>
    </row>
    <row r="861" spans="23:23">
      <c r="W861">
        <v>1357</v>
      </c>
    </row>
    <row r="862" spans="23:23">
      <c r="W862">
        <v>1358</v>
      </c>
    </row>
    <row r="863" spans="23:23">
      <c r="W863">
        <v>1359</v>
      </c>
    </row>
    <row r="864" spans="23:23">
      <c r="W864">
        <v>1360</v>
      </c>
    </row>
    <row r="865" spans="23:23">
      <c r="W865">
        <v>1361</v>
      </c>
    </row>
    <row r="866" spans="23:23">
      <c r="W866">
        <v>1362</v>
      </c>
    </row>
    <row r="867" spans="23:23">
      <c r="W867">
        <v>1363</v>
      </c>
    </row>
    <row r="868" spans="23:23">
      <c r="W868">
        <v>1364</v>
      </c>
    </row>
    <row r="869" spans="23:23">
      <c r="W869">
        <v>1365</v>
      </c>
    </row>
    <row r="870" spans="23:23">
      <c r="W870">
        <v>1366</v>
      </c>
    </row>
    <row r="871" spans="23:23">
      <c r="W871">
        <v>1367</v>
      </c>
    </row>
    <row r="872" spans="23:23">
      <c r="W872">
        <v>1368</v>
      </c>
    </row>
    <row r="873" spans="23:23">
      <c r="W873">
        <v>1369</v>
      </c>
    </row>
    <row r="874" spans="23:23">
      <c r="W874">
        <v>1370</v>
      </c>
    </row>
    <row r="875" spans="23:23">
      <c r="W875">
        <v>1371</v>
      </c>
    </row>
    <row r="876" spans="23:23">
      <c r="W876">
        <v>1372</v>
      </c>
    </row>
    <row r="877" spans="23:23">
      <c r="W877">
        <v>1373</v>
      </c>
    </row>
    <row r="878" spans="23:23">
      <c r="W878">
        <v>1374</v>
      </c>
    </row>
    <row r="879" spans="23:23">
      <c r="W879">
        <v>1375</v>
      </c>
    </row>
    <row r="880" spans="23:23">
      <c r="W880">
        <v>1376</v>
      </c>
    </row>
    <row r="881" spans="23:23">
      <c r="W881">
        <v>1377</v>
      </c>
    </row>
    <row r="882" spans="23:23">
      <c r="W882">
        <v>1378</v>
      </c>
    </row>
    <row r="883" spans="23:23">
      <c r="W883">
        <v>1379</v>
      </c>
    </row>
    <row r="884" spans="23:23">
      <c r="W884">
        <v>1380</v>
      </c>
    </row>
    <row r="885" spans="23:23">
      <c r="W885">
        <v>1381</v>
      </c>
    </row>
    <row r="886" spans="23:23">
      <c r="W886">
        <v>1382</v>
      </c>
    </row>
    <row r="887" spans="23:23">
      <c r="W887">
        <v>1383</v>
      </c>
    </row>
    <row r="888" spans="23:23">
      <c r="W888">
        <v>1384</v>
      </c>
    </row>
    <row r="889" spans="23:23">
      <c r="W889">
        <v>1385</v>
      </c>
    </row>
    <row r="890" spans="23:23">
      <c r="W890">
        <v>1386</v>
      </c>
    </row>
    <row r="891" spans="23:23">
      <c r="W891">
        <v>1387</v>
      </c>
    </row>
    <row r="892" spans="23:23">
      <c r="W892">
        <v>1388</v>
      </c>
    </row>
    <row r="893" spans="23:23">
      <c r="W893">
        <v>1389</v>
      </c>
    </row>
    <row r="894" spans="23:23">
      <c r="W894">
        <v>1390</v>
      </c>
    </row>
    <row r="895" spans="23:23">
      <c r="W895">
        <v>1391</v>
      </c>
    </row>
    <row r="896" spans="23:23">
      <c r="W896">
        <v>1392</v>
      </c>
    </row>
    <row r="897" spans="23:23">
      <c r="W897">
        <v>1393</v>
      </c>
    </row>
    <row r="898" spans="23:23">
      <c r="W898">
        <v>1394</v>
      </c>
    </row>
    <row r="899" spans="23:23">
      <c r="W899">
        <v>1395</v>
      </c>
    </row>
    <row r="900" spans="23:23">
      <c r="W900">
        <v>1396</v>
      </c>
    </row>
    <row r="901" spans="23:23">
      <c r="W901">
        <v>1397</v>
      </c>
    </row>
    <row r="902" spans="23:23">
      <c r="W902">
        <v>1398</v>
      </c>
    </row>
    <row r="903" spans="23:23">
      <c r="W903">
        <v>1399</v>
      </c>
    </row>
    <row r="904" spans="23:23">
      <c r="W904">
        <v>1400</v>
      </c>
    </row>
    <row r="905" spans="23:23">
      <c r="W905">
        <v>1401</v>
      </c>
    </row>
    <row r="906" spans="23:23">
      <c r="W906">
        <v>1402</v>
      </c>
    </row>
    <row r="907" spans="23:23">
      <c r="W907">
        <v>1403</v>
      </c>
    </row>
    <row r="908" spans="23:23">
      <c r="W908">
        <v>1404</v>
      </c>
    </row>
    <row r="909" spans="23:23">
      <c r="W909">
        <v>1405</v>
      </c>
    </row>
    <row r="910" spans="23:23">
      <c r="W910">
        <v>1406</v>
      </c>
    </row>
    <row r="911" spans="23:23">
      <c r="W911">
        <v>1407</v>
      </c>
    </row>
    <row r="912" spans="23:23">
      <c r="W912">
        <v>1408</v>
      </c>
    </row>
    <row r="913" spans="23:23">
      <c r="W913">
        <v>1409</v>
      </c>
    </row>
    <row r="914" spans="23:23">
      <c r="W914">
        <v>1410</v>
      </c>
    </row>
    <row r="915" spans="23:23">
      <c r="W915">
        <v>1411</v>
      </c>
    </row>
    <row r="916" spans="23:23">
      <c r="W916">
        <v>1412</v>
      </c>
    </row>
    <row r="917" spans="23:23">
      <c r="W917">
        <v>1413</v>
      </c>
    </row>
    <row r="918" spans="23:23">
      <c r="W918">
        <v>1414</v>
      </c>
    </row>
    <row r="919" spans="23:23">
      <c r="W919">
        <v>1415</v>
      </c>
    </row>
    <row r="920" spans="23:23">
      <c r="W920">
        <v>1416</v>
      </c>
    </row>
    <row r="921" spans="23:23">
      <c r="W921">
        <v>1417</v>
      </c>
    </row>
    <row r="922" spans="23:23">
      <c r="W922">
        <v>1418</v>
      </c>
    </row>
    <row r="923" spans="23:23">
      <c r="W923">
        <v>1419</v>
      </c>
    </row>
    <row r="924" spans="23:23">
      <c r="W924">
        <v>1420</v>
      </c>
    </row>
    <row r="925" spans="23:23">
      <c r="W925">
        <v>1421</v>
      </c>
    </row>
    <row r="926" spans="23:23">
      <c r="W926">
        <v>1422</v>
      </c>
    </row>
    <row r="927" spans="23:23">
      <c r="W927">
        <v>1423</v>
      </c>
    </row>
    <row r="928" spans="23:23">
      <c r="W928">
        <v>1424</v>
      </c>
    </row>
    <row r="929" spans="23:23">
      <c r="W929">
        <v>1425</v>
      </c>
    </row>
    <row r="930" spans="23:23">
      <c r="W930">
        <v>1426</v>
      </c>
    </row>
    <row r="931" spans="23:23">
      <c r="W931">
        <v>1427</v>
      </c>
    </row>
    <row r="932" spans="23:23">
      <c r="W932">
        <v>1428</v>
      </c>
    </row>
    <row r="933" spans="23:23">
      <c r="W933">
        <v>1429</v>
      </c>
    </row>
    <row r="934" spans="23:23">
      <c r="W934">
        <v>1430</v>
      </c>
    </row>
    <row r="935" spans="23:23">
      <c r="W935">
        <v>1431</v>
      </c>
    </row>
    <row r="936" spans="23:23">
      <c r="W936">
        <v>1432</v>
      </c>
    </row>
    <row r="937" spans="23:23">
      <c r="W937">
        <v>1433</v>
      </c>
    </row>
    <row r="938" spans="23:23">
      <c r="W938">
        <v>1434</v>
      </c>
    </row>
    <row r="939" spans="23:23">
      <c r="W939">
        <v>1435</v>
      </c>
    </row>
    <row r="940" spans="23:23">
      <c r="W940">
        <v>1436</v>
      </c>
    </row>
    <row r="941" spans="23:23">
      <c r="W941">
        <v>1437</v>
      </c>
    </row>
    <row r="942" spans="23:23">
      <c r="W942">
        <v>1438</v>
      </c>
    </row>
    <row r="943" spans="23:23">
      <c r="W943">
        <v>1439</v>
      </c>
    </row>
    <row r="944" spans="23:23">
      <c r="W944">
        <v>1440</v>
      </c>
    </row>
    <row r="945" spans="23:23">
      <c r="W945">
        <v>1441</v>
      </c>
    </row>
    <row r="946" spans="23:23">
      <c r="W946">
        <v>1442</v>
      </c>
    </row>
    <row r="947" spans="23:23">
      <c r="W947">
        <v>1443</v>
      </c>
    </row>
    <row r="948" spans="23:23">
      <c r="W948">
        <v>1444</v>
      </c>
    </row>
    <row r="949" spans="23:23">
      <c r="W949">
        <v>1445</v>
      </c>
    </row>
    <row r="950" spans="23:23">
      <c r="W950">
        <v>1446</v>
      </c>
    </row>
    <row r="951" spans="23:23">
      <c r="W951">
        <v>1447</v>
      </c>
    </row>
    <row r="952" spans="23:23">
      <c r="W952">
        <v>1448</v>
      </c>
    </row>
    <row r="953" spans="23:23">
      <c r="W953">
        <v>1449</v>
      </c>
    </row>
    <row r="954" spans="23:23">
      <c r="W954">
        <v>1450</v>
      </c>
    </row>
    <row r="955" spans="23:23">
      <c r="W955">
        <v>1451</v>
      </c>
    </row>
    <row r="956" spans="23:23">
      <c r="W956">
        <v>1452</v>
      </c>
    </row>
    <row r="957" spans="23:23">
      <c r="W957">
        <v>1453</v>
      </c>
    </row>
    <row r="958" spans="23:23">
      <c r="W958">
        <v>1454</v>
      </c>
    </row>
    <row r="959" spans="23:23">
      <c r="W959">
        <v>1455</v>
      </c>
    </row>
    <row r="960" spans="23:23">
      <c r="W960">
        <v>1456</v>
      </c>
    </row>
    <row r="961" spans="23:23">
      <c r="W961">
        <v>1457</v>
      </c>
    </row>
    <row r="962" spans="23:23">
      <c r="W962">
        <v>1458</v>
      </c>
    </row>
    <row r="963" spans="23:23">
      <c r="W963">
        <v>1459</v>
      </c>
    </row>
    <row r="964" spans="23:23">
      <c r="W964">
        <v>1460</v>
      </c>
    </row>
    <row r="965" spans="23:23">
      <c r="W965">
        <v>1461</v>
      </c>
    </row>
    <row r="966" spans="23:23">
      <c r="W966">
        <v>1462</v>
      </c>
    </row>
    <row r="967" spans="23:23">
      <c r="W967">
        <v>1463</v>
      </c>
    </row>
    <row r="968" spans="23:23">
      <c r="W968">
        <v>1464</v>
      </c>
    </row>
    <row r="969" spans="23:23">
      <c r="W969">
        <v>1465</v>
      </c>
    </row>
    <row r="970" spans="23:23">
      <c r="W970">
        <v>1466</v>
      </c>
    </row>
    <row r="971" spans="23:23">
      <c r="W971">
        <v>1467</v>
      </c>
    </row>
    <row r="972" spans="23:23">
      <c r="W972">
        <v>1468</v>
      </c>
    </row>
    <row r="973" spans="23:23">
      <c r="W973">
        <v>1469</v>
      </c>
    </row>
    <row r="974" spans="23:23">
      <c r="W974">
        <v>1470</v>
      </c>
    </row>
    <row r="975" spans="23:23">
      <c r="W975">
        <v>1471</v>
      </c>
    </row>
    <row r="976" spans="23:23">
      <c r="W976">
        <v>1472</v>
      </c>
    </row>
    <row r="977" spans="23:23">
      <c r="W977">
        <v>1473</v>
      </c>
    </row>
    <row r="978" spans="23:23">
      <c r="W978">
        <v>1474</v>
      </c>
    </row>
    <row r="979" spans="23:23">
      <c r="W979">
        <v>1475</v>
      </c>
    </row>
    <row r="980" spans="23:23">
      <c r="W980">
        <v>1476</v>
      </c>
    </row>
    <row r="981" spans="23:23">
      <c r="W981">
        <v>1477</v>
      </c>
    </row>
    <row r="982" spans="23:23">
      <c r="W982">
        <v>1478</v>
      </c>
    </row>
    <row r="983" spans="23:23">
      <c r="W983">
        <v>1479</v>
      </c>
    </row>
    <row r="984" spans="23:23">
      <c r="W984">
        <v>1480</v>
      </c>
    </row>
    <row r="985" spans="23:23">
      <c r="W985">
        <v>1481</v>
      </c>
    </row>
    <row r="986" spans="23:23">
      <c r="W986">
        <v>1482</v>
      </c>
    </row>
    <row r="987" spans="23:23">
      <c r="W987">
        <v>1483</v>
      </c>
    </row>
    <row r="988" spans="23:23">
      <c r="W988">
        <v>1484</v>
      </c>
    </row>
    <row r="989" spans="23:23">
      <c r="W989">
        <v>1485</v>
      </c>
    </row>
    <row r="990" spans="23:23">
      <c r="W990">
        <v>1486</v>
      </c>
    </row>
    <row r="991" spans="23:23">
      <c r="W991">
        <v>1487</v>
      </c>
    </row>
    <row r="992" spans="23:23">
      <c r="W992">
        <v>1488</v>
      </c>
    </row>
    <row r="993" spans="23:23">
      <c r="W993">
        <v>1489</v>
      </c>
    </row>
    <row r="994" spans="23:23">
      <c r="W994">
        <v>1490</v>
      </c>
    </row>
    <row r="995" spans="23:23">
      <c r="W995">
        <v>1491</v>
      </c>
    </row>
    <row r="996" spans="23:23">
      <c r="W996">
        <v>1492</v>
      </c>
    </row>
    <row r="997" spans="23:23">
      <c r="W997">
        <v>1493</v>
      </c>
    </row>
    <row r="998" spans="23:23">
      <c r="W998">
        <v>1494</v>
      </c>
    </row>
    <row r="999" spans="23:23">
      <c r="W999">
        <v>1495</v>
      </c>
    </row>
    <row r="1000" spans="23:23">
      <c r="W1000">
        <v>1496</v>
      </c>
    </row>
    <row r="1001" spans="23:23">
      <c r="W1001">
        <v>1497</v>
      </c>
    </row>
    <row r="1002" spans="23:23">
      <c r="W1002">
        <v>1498</v>
      </c>
    </row>
    <row r="1003" spans="23:23">
      <c r="W1003">
        <v>1499</v>
      </c>
    </row>
    <row r="1004" spans="23:23">
      <c r="W1004">
        <v>1500</v>
      </c>
    </row>
    <row r="1005" spans="23:23">
      <c r="W1005">
        <v>1501</v>
      </c>
    </row>
    <row r="1006" spans="23:23">
      <c r="W1006">
        <v>1502</v>
      </c>
    </row>
    <row r="1007" spans="23:23">
      <c r="W1007">
        <v>1503</v>
      </c>
    </row>
    <row r="1008" spans="23:23">
      <c r="W1008">
        <v>1504</v>
      </c>
    </row>
    <row r="1009" spans="23:23">
      <c r="W1009">
        <v>1505</v>
      </c>
    </row>
    <row r="1010" spans="23:23">
      <c r="W1010">
        <v>1506</v>
      </c>
    </row>
    <row r="1011" spans="23:23">
      <c r="W1011">
        <v>1507</v>
      </c>
    </row>
    <row r="1012" spans="23:23">
      <c r="W1012">
        <v>1508</v>
      </c>
    </row>
    <row r="1013" spans="23:23">
      <c r="W1013">
        <v>1509</v>
      </c>
    </row>
    <row r="1014" spans="23:23">
      <c r="W1014">
        <v>1510</v>
      </c>
    </row>
    <row r="1015" spans="23:23">
      <c r="W1015">
        <v>1511</v>
      </c>
    </row>
    <row r="1016" spans="23:23">
      <c r="W1016">
        <v>1512</v>
      </c>
    </row>
    <row r="1017" spans="23:23">
      <c r="W1017">
        <v>1513</v>
      </c>
    </row>
    <row r="1018" spans="23:23">
      <c r="W1018">
        <v>1514</v>
      </c>
    </row>
    <row r="1019" spans="23:23">
      <c r="W1019">
        <v>1515</v>
      </c>
    </row>
    <row r="1020" spans="23:23">
      <c r="W1020">
        <v>1516</v>
      </c>
    </row>
    <row r="1021" spans="23:23">
      <c r="W1021">
        <v>1517</v>
      </c>
    </row>
    <row r="1022" spans="23:23">
      <c r="W1022">
        <v>1518</v>
      </c>
    </row>
    <row r="1023" spans="23:23">
      <c r="W1023">
        <v>1519</v>
      </c>
    </row>
    <row r="1024" spans="23:23">
      <c r="W1024">
        <v>1520</v>
      </c>
    </row>
    <row r="1025" spans="23:23">
      <c r="W1025">
        <v>1521</v>
      </c>
    </row>
    <row r="1026" spans="23:23">
      <c r="W1026">
        <v>1522</v>
      </c>
    </row>
    <row r="1027" spans="23:23">
      <c r="W1027">
        <v>1523</v>
      </c>
    </row>
    <row r="1028" spans="23:23">
      <c r="W1028">
        <v>1524</v>
      </c>
    </row>
    <row r="1029" spans="23:23">
      <c r="W1029">
        <v>1525</v>
      </c>
    </row>
    <row r="1030" spans="23:23">
      <c r="W1030">
        <v>1526</v>
      </c>
    </row>
    <row r="1031" spans="23:23">
      <c r="W1031">
        <v>1527</v>
      </c>
    </row>
    <row r="1032" spans="23:23">
      <c r="W1032">
        <v>1528</v>
      </c>
    </row>
    <row r="1033" spans="23:23">
      <c r="W1033">
        <v>1529</v>
      </c>
    </row>
    <row r="1034" spans="23:23">
      <c r="W1034">
        <v>1530</v>
      </c>
    </row>
    <row r="1035" spans="23:23">
      <c r="W1035">
        <v>1531</v>
      </c>
    </row>
    <row r="1036" spans="23:23">
      <c r="W1036">
        <v>1532</v>
      </c>
    </row>
    <row r="1037" spans="23:23">
      <c r="W1037">
        <v>1533</v>
      </c>
    </row>
    <row r="1038" spans="23:23">
      <c r="W1038">
        <v>1534</v>
      </c>
    </row>
    <row r="1039" spans="23:23">
      <c r="W1039">
        <v>1535</v>
      </c>
    </row>
    <row r="1040" spans="23:23">
      <c r="W1040">
        <v>1536</v>
      </c>
    </row>
    <row r="1041" spans="23:23">
      <c r="W1041">
        <v>1537</v>
      </c>
    </row>
    <row r="1042" spans="23:23">
      <c r="W1042">
        <v>1538</v>
      </c>
    </row>
    <row r="1043" spans="23:23">
      <c r="W1043">
        <v>1539</v>
      </c>
    </row>
    <row r="1044" spans="23:23">
      <c r="W1044">
        <v>1540</v>
      </c>
    </row>
    <row r="1045" spans="23:23">
      <c r="W1045">
        <v>1541</v>
      </c>
    </row>
    <row r="1046" spans="23:23">
      <c r="W1046">
        <v>1542</v>
      </c>
    </row>
    <row r="1047" spans="23:23">
      <c r="W1047">
        <v>1543</v>
      </c>
    </row>
    <row r="1048" spans="23:23">
      <c r="W1048">
        <v>1544</v>
      </c>
    </row>
    <row r="1049" spans="23:23">
      <c r="W1049">
        <v>1545</v>
      </c>
    </row>
    <row r="1050" spans="23:23">
      <c r="W1050">
        <v>1546</v>
      </c>
    </row>
    <row r="1051" spans="23:23">
      <c r="W1051">
        <v>1547</v>
      </c>
    </row>
    <row r="1052" spans="23:23">
      <c r="W1052">
        <v>1548</v>
      </c>
    </row>
    <row r="1053" spans="23:23">
      <c r="W1053">
        <v>1549</v>
      </c>
    </row>
    <row r="1054" spans="23:23">
      <c r="W1054">
        <v>1550</v>
      </c>
    </row>
    <row r="1055" spans="23:23">
      <c r="W1055">
        <v>1551</v>
      </c>
    </row>
    <row r="1056" spans="23:23">
      <c r="W1056">
        <v>1552</v>
      </c>
    </row>
    <row r="1057" spans="23:23">
      <c r="W1057">
        <v>1553</v>
      </c>
    </row>
    <row r="1058" spans="23:23">
      <c r="W1058">
        <v>1554</v>
      </c>
    </row>
    <row r="1059" spans="23:23">
      <c r="W1059">
        <v>1555</v>
      </c>
    </row>
    <row r="1060" spans="23:23">
      <c r="W1060">
        <v>1556</v>
      </c>
    </row>
    <row r="1061" spans="23:23">
      <c r="W1061">
        <v>1557</v>
      </c>
    </row>
    <row r="1062" spans="23:23">
      <c r="W1062">
        <v>1558</v>
      </c>
    </row>
    <row r="1063" spans="23:23">
      <c r="W1063">
        <v>1559</v>
      </c>
    </row>
    <row r="1064" spans="23:23">
      <c r="W1064">
        <v>1560</v>
      </c>
    </row>
    <row r="1065" spans="23:23">
      <c r="W1065">
        <v>1561</v>
      </c>
    </row>
    <row r="1066" spans="23:23">
      <c r="W1066">
        <v>1562</v>
      </c>
    </row>
    <row r="1067" spans="23:23">
      <c r="W1067">
        <v>1563</v>
      </c>
    </row>
    <row r="1068" spans="23:23">
      <c r="W1068">
        <v>1564</v>
      </c>
    </row>
    <row r="1069" spans="23:23">
      <c r="W1069">
        <v>1565</v>
      </c>
    </row>
    <row r="1070" spans="23:23">
      <c r="W1070">
        <v>1566</v>
      </c>
    </row>
    <row r="1071" spans="23:23">
      <c r="W1071">
        <v>1567</v>
      </c>
    </row>
    <row r="1072" spans="23:23">
      <c r="W1072">
        <v>1568</v>
      </c>
    </row>
    <row r="1073" spans="23:23">
      <c r="W1073">
        <v>1569</v>
      </c>
    </row>
    <row r="1074" spans="23:23">
      <c r="W1074">
        <v>1570</v>
      </c>
    </row>
    <row r="1075" spans="23:23">
      <c r="W1075">
        <v>1571</v>
      </c>
    </row>
    <row r="1076" spans="23:23">
      <c r="W1076">
        <v>1572</v>
      </c>
    </row>
    <row r="1077" spans="23:23">
      <c r="W1077">
        <v>1573</v>
      </c>
    </row>
    <row r="1078" spans="23:23">
      <c r="W1078">
        <v>1574</v>
      </c>
    </row>
    <row r="1079" spans="23:23">
      <c r="W1079">
        <v>1575</v>
      </c>
    </row>
    <row r="1080" spans="23:23">
      <c r="W1080">
        <v>1576</v>
      </c>
    </row>
    <row r="1081" spans="23:23">
      <c r="W1081">
        <v>1577</v>
      </c>
    </row>
    <row r="1082" spans="23:23">
      <c r="W1082">
        <v>1578</v>
      </c>
    </row>
    <row r="1083" spans="23:23">
      <c r="W1083">
        <v>1579</v>
      </c>
    </row>
    <row r="1084" spans="23:23">
      <c r="W1084">
        <v>1580</v>
      </c>
    </row>
    <row r="1085" spans="23:23">
      <c r="W1085">
        <v>1581</v>
      </c>
    </row>
    <row r="1086" spans="23:23">
      <c r="W1086">
        <v>1582</v>
      </c>
    </row>
    <row r="1087" spans="23:23">
      <c r="W1087">
        <v>1583</v>
      </c>
    </row>
    <row r="1088" spans="23:23">
      <c r="W1088">
        <v>1584</v>
      </c>
    </row>
    <row r="1089" spans="23:23">
      <c r="W1089">
        <v>1585</v>
      </c>
    </row>
    <row r="1090" spans="23:23">
      <c r="W1090">
        <v>1586</v>
      </c>
    </row>
    <row r="1091" spans="23:23">
      <c r="W1091">
        <v>1587</v>
      </c>
    </row>
    <row r="1092" spans="23:23">
      <c r="W1092">
        <v>1588</v>
      </c>
    </row>
    <row r="1093" spans="23:23">
      <c r="W1093">
        <v>1589</v>
      </c>
    </row>
    <row r="1094" spans="23:23">
      <c r="W1094">
        <v>1590</v>
      </c>
    </row>
    <row r="1095" spans="23:23">
      <c r="W1095">
        <v>1591</v>
      </c>
    </row>
    <row r="1096" spans="23:23">
      <c r="W1096">
        <v>1592</v>
      </c>
    </row>
    <row r="1097" spans="23:23">
      <c r="W1097">
        <v>1593</v>
      </c>
    </row>
    <row r="1098" spans="23:23">
      <c r="W1098">
        <v>1594</v>
      </c>
    </row>
    <row r="1099" spans="23:23">
      <c r="W1099">
        <v>1595</v>
      </c>
    </row>
    <row r="1100" spans="23:23">
      <c r="W1100">
        <v>1596</v>
      </c>
    </row>
    <row r="1101" spans="23:23">
      <c r="W1101">
        <v>1597</v>
      </c>
    </row>
    <row r="1102" spans="23:23">
      <c r="W1102">
        <v>1598</v>
      </c>
    </row>
    <row r="1103" spans="23:23">
      <c r="W1103">
        <v>1599</v>
      </c>
    </row>
    <row r="1104" spans="23:23">
      <c r="W1104">
        <v>1600</v>
      </c>
    </row>
    <row r="1105" spans="23:23">
      <c r="W1105">
        <v>1601</v>
      </c>
    </row>
    <row r="1106" spans="23:23">
      <c r="W1106">
        <v>1602</v>
      </c>
    </row>
    <row r="1107" spans="23:23">
      <c r="W1107">
        <v>1603</v>
      </c>
    </row>
    <row r="1108" spans="23:23">
      <c r="W1108">
        <v>1604</v>
      </c>
    </row>
    <row r="1109" spans="23:23">
      <c r="W1109">
        <v>1605</v>
      </c>
    </row>
    <row r="1110" spans="23:23">
      <c r="W1110">
        <v>1606</v>
      </c>
    </row>
    <row r="1111" spans="23:23">
      <c r="W1111">
        <v>1607</v>
      </c>
    </row>
    <row r="1112" spans="23:23">
      <c r="W1112">
        <v>1608</v>
      </c>
    </row>
    <row r="1113" spans="23:23">
      <c r="W1113">
        <v>1609</v>
      </c>
    </row>
    <row r="1114" spans="23:23">
      <c r="W1114">
        <v>1610</v>
      </c>
    </row>
    <row r="1115" spans="23:23">
      <c r="W1115">
        <v>1611</v>
      </c>
    </row>
    <row r="1116" spans="23:23">
      <c r="W1116">
        <v>1612</v>
      </c>
    </row>
    <row r="1117" spans="23:23">
      <c r="W1117">
        <v>1613</v>
      </c>
    </row>
    <row r="1118" spans="23:23">
      <c r="W1118">
        <v>1614</v>
      </c>
    </row>
    <row r="1119" spans="23:23">
      <c r="W1119">
        <v>1615</v>
      </c>
    </row>
    <row r="1120" spans="23:23">
      <c r="W1120">
        <v>1616</v>
      </c>
    </row>
    <row r="1121" spans="23:23">
      <c r="W1121">
        <v>1617</v>
      </c>
    </row>
    <row r="1122" spans="23:23">
      <c r="W1122">
        <v>1618</v>
      </c>
    </row>
    <row r="1123" spans="23:23">
      <c r="W1123">
        <v>1619</v>
      </c>
    </row>
    <row r="1124" spans="23:23">
      <c r="W1124">
        <v>1620</v>
      </c>
    </row>
    <row r="1125" spans="23:23">
      <c r="W1125">
        <v>1621</v>
      </c>
    </row>
    <row r="1126" spans="23:23">
      <c r="W1126">
        <v>1622</v>
      </c>
    </row>
    <row r="1127" spans="23:23">
      <c r="W1127">
        <v>1623</v>
      </c>
    </row>
    <row r="1128" spans="23:23">
      <c r="W1128">
        <v>1624</v>
      </c>
    </row>
    <row r="1129" spans="23:23">
      <c r="W1129">
        <v>1625</v>
      </c>
    </row>
    <row r="1130" spans="23:23">
      <c r="W1130">
        <v>1626</v>
      </c>
    </row>
    <row r="1131" spans="23:23">
      <c r="W1131">
        <v>1627</v>
      </c>
    </row>
    <row r="1132" spans="23:23">
      <c r="W1132">
        <v>1628</v>
      </c>
    </row>
    <row r="1133" spans="23:23">
      <c r="W1133">
        <v>1629</v>
      </c>
    </row>
    <row r="1134" spans="23:23">
      <c r="W1134">
        <v>1630</v>
      </c>
    </row>
    <row r="1135" spans="23:23">
      <c r="W1135">
        <v>1631</v>
      </c>
    </row>
    <row r="1136" spans="23:23">
      <c r="W1136">
        <v>1632</v>
      </c>
    </row>
    <row r="1137" spans="23:23">
      <c r="W1137">
        <v>1633</v>
      </c>
    </row>
    <row r="1138" spans="23:23">
      <c r="W1138">
        <v>1634</v>
      </c>
    </row>
    <row r="1139" spans="23:23">
      <c r="W1139">
        <v>1635</v>
      </c>
    </row>
    <row r="1140" spans="23:23">
      <c r="W1140">
        <v>1636</v>
      </c>
    </row>
    <row r="1141" spans="23:23">
      <c r="W1141">
        <v>1637</v>
      </c>
    </row>
    <row r="1142" spans="23:23">
      <c r="W1142">
        <v>1638</v>
      </c>
    </row>
    <row r="1143" spans="23:23">
      <c r="W1143">
        <v>1639</v>
      </c>
    </row>
    <row r="1144" spans="23:23">
      <c r="W1144">
        <v>1640</v>
      </c>
    </row>
    <row r="1145" spans="23:23">
      <c r="W1145">
        <v>1641</v>
      </c>
    </row>
    <row r="1146" spans="23:23">
      <c r="W1146">
        <v>1642</v>
      </c>
    </row>
    <row r="1147" spans="23:23">
      <c r="W1147">
        <v>1643</v>
      </c>
    </row>
    <row r="1148" spans="23:23">
      <c r="W1148">
        <v>1644</v>
      </c>
    </row>
    <row r="1149" spans="23:23">
      <c r="W1149">
        <v>1645</v>
      </c>
    </row>
    <row r="1150" spans="23:23">
      <c r="W1150">
        <v>1646</v>
      </c>
    </row>
    <row r="1151" spans="23:23">
      <c r="W1151">
        <v>1647</v>
      </c>
    </row>
    <row r="1152" spans="23:23">
      <c r="W1152">
        <v>1648</v>
      </c>
    </row>
    <row r="1153" spans="23:23">
      <c r="W1153">
        <v>1649</v>
      </c>
    </row>
    <row r="1154" spans="23:23">
      <c r="W1154">
        <v>1650</v>
      </c>
    </row>
    <row r="1155" spans="23:23">
      <c r="W1155">
        <v>1651</v>
      </c>
    </row>
    <row r="1156" spans="23:23">
      <c r="W1156">
        <v>1652</v>
      </c>
    </row>
    <row r="1157" spans="23:23">
      <c r="W1157">
        <v>1653</v>
      </c>
    </row>
    <row r="1158" spans="23:23">
      <c r="W1158">
        <v>1654</v>
      </c>
    </row>
    <row r="1159" spans="23:23">
      <c r="W1159">
        <v>1655</v>
      </c>
    </row>
    <row r="1160" spans="23:23">
      <c r="W1160">
        <v>1656</v>
      </c>
    </row>
    <row r="1161" spans="23:23">
      <c r="W1161">
        <v>1657</v>
      </c>
    </row>
    <row r="1162" spans="23:23">
      <c r="W1162">
        <v>1658</v>
      </c>
    </row>
    <row r="1163" spans="23:23">
      <c r="W1163">
        <v>1659</v>
      </c>
    </row>
    <row r="1164" spans="23:23">
      <c r="W1164">
        <v>1660</v>
      </c>
    </row>
    <row r="1165" spans="23:23">
      <c r="W1165">
        <v>1661</v>
      </c>
    </row>
    <row r="1166" spans="23:23">
      <c r="W1166">
        <v>1662</v>
      </c>
    </row>
    <row r="1167" spans="23:23">
      <c r="W1167">
        <v>1663</v>
      </c>
    </row>
    <row r="1168" spans="23:23">
      <c r="W1168">
        <v>1664</v>
      </c>
    </row>
    <row r="1169" spans="23:23">
      <c r="W1169">
        <v>1665</v>
      </c>
    </row>
    <row r="1170" spans="23:23">
      <c r="W1170">
        <v>1666</v>
      </c>
    </row>
    <row r="1171" spans="23:23">
      <c r="W1171">
        <v>1667</v>
      </c>
    </row>
    <row r="1172" spans="23:23">
      <c r="W1172">
        <v>1668</v>
      </c>
    </row>
    <row r="1173" spans="23:23">
      <c r="W1173">
        <v>1669</v>
      </c>
    </row>
    <row r="1174" spans="23:23">
      <c r="W1174">
        <v>1670</v>
      </c>
    </row>
    <row r="1175" spans="23:23">
      <c r="W1175">
        <v>1671</v>
      </c>
    </row>
    <row r="1176" spans="23:23">
      <c r="W1176">
        <v>1672</v>
      </c>
    </row>
    <row r="1177" spans="23:23">
      <c r="W1177">
        <v>1673</v>
      </c>
    </row>
    <row r="1178" spans="23:23">
      <c r="W1178">
        <v>1674</v>
      </c>
    </row>
    <row r="1179" spans="23:23">
      <c r="W1179">
        <v>1675</v>
      </c>
    </row>
    <row r="1180" spans="23:23">
      <c r="W1180">
        <v>1676</v>
      </c>
    </row>
    <row r="1181" spans="23:23">
      <c r="W1181">
        <v>1677</v>
      </c>
    </row>
    <row r="1182" spans="23:23">
      <c r="W1182">
        <v>1678</v>
      </c>
    </row>
    <row r="1183" spans="23:23">
      <c r="W1183">
        <v>1679</v>
      </c>
    </row>
    <row r="1184" spans="23:23">
      <c r="W1184">
        <v>1680</v>
      </c>
    </row>
    <row r="1185" spans="23:23">
      <c r="W1185">
        <v>1681</v>
      </c>
    </row>
    <row r="1186" spans="23:23">
      <c r="W1186">
        <v>1682</v>
      </c>
    </row>
    <row r="1187" spans="23:23">
      <c r="W1187">
        <v>1683</v>
      </c>
    </row>
    <row r="1188" spans="23:23">
      <c r="W1188">
        <v>1684</v>
      </c>
    </row>
    <row r="1189" spans="23:23">
      <c r="W1189">
        <v>1685</v>
      </c>
    </row>
    <row r="1190" spans="23:23">
      <c r="W1190">
        <v>1686</v>
      </c>
    </row>
    <row r="1191" spans="23:23">
      <c r="W1191">
        <v>1687</v>
      </c>
    </row>
    <row r="1192" spans="23:23">
      <c r="W1192">
        <v>1688</v>
      </c>
    </row>
    <row r="1193" spans="23:23">
      <c r="W1193">
        <v>1689</v>
      </c>
    </row>
    <row r="1194" spans="23:23">
      <c r="W1194">
        <v>1690</v>
      </c>
    </row>
    <row r="1195" spans="23:23">
      <c r="W1195">
        <v>1691</v>
      </c>
    </row>
    <row r="1196" spans="23:23">
      <c r="W1196">
        <v>1692</v>
      </c>
    </row>
    <row r="1197" spans="23:23">
      <c r="W1197">
        <v>1693</v>
      </c>
    </row>
    <row r="1198" spans="23:23">
      <c r="W1198">
        <v>1694</v>
      </c>
    </row>
    <row r="1199" spans="23:23">
      <c r="W1199">
        <v>1695</v>
      </c>
    </row>
    <row r="1200" spans="23:23">
      <c r="W1200">
        <v>1696</v>
      </c>
    </row>
    <row r="1201" spans="23:23">
      <c r="W1201">
        <v>1697</v>
      </c>
    </row>
    <row r="1202" spans="23:23">
      <c r="W1202">
        <v>1698</v>
      </c>
    </row>
    <row r="1203" spans="23:23">
      <c r="W1203">
        <v>1699</v>
      </c>
    </row>
    <row r="1204" spans="23:23">
      <c r="W1204">
        <v>1700</v>
      </c>
    </row>
    <row r="1205" spans="23:23">
      <c r="W1205">
        <v>1701</v>
      </c>
    </row>
    <row r="1206" spans="23:23">
      <c r="W1206">
        <v>1702</v>
      </c>
    </row>
    <row r="1207" spans="23:23">
      <c r="W1207">
        <v>1703</v>
      </c>
    </row>
    <row r="1208" spans="23:23">
      <c r="W1208">
        <v>1704</v>
      </c>
    </row>
    <row r="1209" spans="23:23">
      <c r="W1209">
        <v>1705</v>
      </c>
    </row>
    <row r="1210" spans="23:23">
      <c r="W1210">
        <v>1706</v>
      </c>
    </row>
    <row r="1211" spans="23:23">
      <c r="W1211">
        <v>1707</v>
      </c>
    </row>
    <row r="1212" spans="23:23">
      <c r="W1212">
        <v>1708</v>
      </c>
    </row>
    <row r="1213" spans="23:23">
      <c r="W1213">
        <v>1709</v>
      </c>
    </row>
    <row r="1214" spans="23:23">
      <c r="W1214">
        <v>1710</v>
      </c>
    </row>
    <row r="1215" spans="23:23">
      <c r="W1215">
        <v>1711</v>
      </c>
    </row>
    <row r="1216" spans="23:23">
      <c r="W1216">
        <v>1712</v>
      </c>
    </row>
    <row r="1217" spans="23:23">
      <c r="W1217">
        <v>1713</v>
      </c>
    </row>
    <row r="1218" spans="23:23">
      <c r="W1218">
        <v>1714</v>
      </c>
    </row>
    <row r="1219" spans="23:23">
      <c r="W1219">
        <v>1715</v>
      </c>
    </row>
    <row r="1220" spans="23:23">
      <c r="W1220">
        <v>1716</v>
      </c>
    </row>
    <row r="1221" spans="23:23">
      <c r="W1221">
        <v>1717</v>
      </c>
    </row>
    <row r="1222" spans="23:23">
      <c r="W1222">
        <v>1718</v>
      </c>
    </row>
    <row r="1223" spans="23:23">
      <c r="W1223">
        <v>1719</v>
      </c>
    </row>
    <row r="1224" spans="23:23">
      <c r="W1224">
        <v>1720</v>
      </c>
    </row>
    <row r="1225" spans="23:23">
      <c r="W1225">
        <v>1721</v>
      </c>
    </row>
    <row r="1226" spans="23:23">
      <c r="W1226">
        <v>1722</v>
      </c>
    </row>
    <row r="1227" spans="23:23">
      <c r="W1227">
        <v>1723</v>
      </c>
    </row>
    <row r="1228" spans="23:23">
      <c r="W1228">
        <v>1724</v>
      </c>
    </row>
    <row r="1229" spans="23:23">
      <c r="W1229">
        <v>1725</v>
      </c>
    </row>
    <row r="1230" spans="23:23">
      <c r="W1230">
        <v>1726</v>
      </c>
    </row>
    <row r="1231" spans="23:23">
      <c r="W1231">
        <v>1727</v>
      </c>
    </row>
    <row r="1232" spans="23:23">
      <c r="W1232">
        <v>1728</v>
      </c>
    </row>
    <row r="1233" spans="23:23">
      <c r="W1233">
        <v>1729</v>
      </c>
    </row>
    <row r="1234" spans="23:23">
      <c r="W1234">
        <v>1730</v>
      </c>
    </row>
    <row r="1235" spans="23:23">
      <c r="W1235">
        <v>1731</v>
      </c>
    </row>
    <row r="1236" spans="23:23">
      <c r="W1236">
        <v>1732</v>
      </c>
    </row>
    <row r="1237" spans="23:23">
      <c r="W1237">
        <v>1733</v>
      </c>
    </row>
    <row r="1238" spans="23:23">
      <c r="W1238">
        <v>1734</v>
      </c>
    </row>
    <row r="1239" spans="23:23">
      <c r="W1239">
        <v>1735</v>
      </c>
    </row>
    <row r="1240" spans="23:23">
      <c r="W1240">
        <v>1736</v>
      </c>
    </row>
    <row r="1241" spans="23:23">
      <c r="W1241">
        <v>1737</v>
      </c>
    </row>
    <row r="1242" spans="23:23">
      <c r="W1242">
        <v>1738</v>
      </c>
    </row>
    <row r="1243" spans="23:23">
      <c r="W1243">
        <v>1739</v>
      </c>
    </row>
    <row r="1244" spans="23:23">
      <c r="W1244">
        <v>1740</v>
      </c>
    </row>
    <row r="1245" spans="23:23">
      <c r="W1245">
        <v>1741</v>
      </c>
    </row>
    <row r="1246" spans="23:23">
      <c r="W1246">
        <v>1742</v>
      </c>
    </row>
    <row r="1247" spans="23:23">
      <c r="W1247">
        <v>1743</v>
      </c>
    </row>
    <row r="1248" spans="23:23">
      <c r="W1248">
        <v>1744</v>
      </c>
    </row>
    <row r="1249" spans="23:23">
      <c r="W1249">
        <v>1745</v>
      </c>
    </row>
    <row r="1250" spans="23:23">
      <c r="W1250">
        <v>1746</v>
      </c>
    </row>
    <row r="1251" spans="23:23">
      <c r="W1251">
        <v>1747</v>
      </c>
    </row>
    <row r="1252" spans="23:23">
      <c r="W1252">
        <v>1748</v>
      </c>
    </row>
    <row r="1253" spans="23:23">
      <c r="W1253">
        <v>1749</v>
      </c>
    </row>
    <row r="1254" spans="23:23">
      <c r="W1254">
        <v>1750</v>
      </c>
    </row>
    <row r="1255" spans="23:23">
      <c r="W1255">
        <v>1751</v>
      </c>
    </row>
    <row r="1256" spans="23:23">
      <c r="W1256">
        <v>1752</v>
      </c>
    </row>
    <row r="1257" spans="23:23">
      <c r="W1257">
        <v>1753</v>
      </c>
    </row>
    <row r="1258" spans="23:23">
      <c r="W1258">
        <v>1754</v>
      </c>
    </row>
    <row r="1259" spans="23:23">
      <c r="W1259">
        <v>1755</v>
      </c>
    </row>
    <row r="1260" spans="23:23">
      <c r="W1260">
        <v>1756</v>
      </c>
    </row>
    <row r="1261" spans="23:23">
      <c r="W1261">
        <v>1757</v>
      </c>
    </row>
    <row r="1262" spans="23:23">
      <c r="W1262">
        <v>1758</v>
      </c>
    </row>
    <row r="1263" spans="23:23">
      <c r="W1263">
        <v>1759</v>
      </c>
    </row>
    <row r="1264" spans="23:23">
      <c r="W1264">
        <v>1760</v>
      </c>
    </row>
    <row r="1265" spans="23:23">
      <c r="W1265">
        <v>1761</v>
      </c>
    </row>
    <row r="1266" spans="23:23">
      <c r="W1266">
        <v>1762</v>
      </c>
    </row>
    <row r="1267" spans="23:23">
      <c r="W1267">
        <v>1763</v>
      </c>
    </row>
    <row r="1268" spans="23:23">
      <c r="W1268">
        <v>1764</v>
      </c>
    </row>
    <row r="1269" spans="23:23">
      <c r="W1269">
        <v>1765</v>
      </c>
    </row>
    <row r="1270" spans="23:23">
      <c r="W1270">
        <v>1766</v>
      </c>
    </row>
    <row r="1271" spans="23:23">
      <c r="W1271">
        <v>1767</v>
      </c>
    </row>
    <row r="1272" spans="23:23">
      <c r="W1272">
        <v>1768</v>
      </c>
    </row>
    <row r="1273" spans="23:23">
      <c r="W1273">
        <v>1769</v>
      </c>
    </row>
    <row r="1274" spans="23:23">
      <c r="W1274">
        <v>1770</v>
      </c>
    </row>
    <row r="1275" spans="23:23">
      <c r="W1275">
        <v>1771</v>
      </c>
    </row>
    <row r="1276" spans="23:23">
      <c r="W1276">
        <v>1772</v>
      </c>
    </row>
    <row r="1277" spans="23:23">
      <c r="W1277">
        <v>1773</v>
      </c>
    </row>
    <row r="1278" spans="23:23">
      <c r="W1278">
        <v>1774</v>
      </c>
    </row>
    <row r="1279" spans="23:23">
      <c r="W1279">
        <v>1775</v>
      </c>
    </row>
    <row r="1280" spans="23:23">
      <c r="W1280">
        <v>1776</v>
      </c>
    </row>
    <row r="1281" spans="23:23">
      <c r="W1281">
        <v>1777</v>
      </c>
    </row>
    <row r="1282" spans="23:23">
      <c r="W1282">
        <v>1778</v>
      </c>
    </row>
    <row r="1283" spans="23:23">
      <c r="W1283">
        <v>1779</v>
      </c>
    </row>
    <row r="1284" spans="23:23">
      <c r="W1284">
        <v>1780</v>
      </c>
    </row>
    <row r="1285" spans="23:23">
      <c r="W1285">
        <v>1781</v>
      </c>
    </row>
    <row r="1286" spans="23:23">
      <c r="W1286">
        <v>1782</v>
      </c>
    </row>
    <row r="1287" spans="23:23">
      <c r="W1287">
        <v>1783</v>
      </c>
    </row>
    <row r="1288" spans="23:23">
      <c r="W1288">
        <v>1784</v>
      </c>
    </row>
    <row r="1289" spans="23:23">
      <c r="W1289">
        <v>1785</v>
      </c>
    </row>
    <row r="1290" spans="23:23">
      <c r="W1290">
        <v>1786</v>
      </c>
    </row>
    <row r="1291" spans="23:23">
      <c r="W1291">
        <v>1787</v>
      </c>
    </row>
    <row r="1292" spans="23:23">
      <c r="W1292">
        <v>1788</v>
      </c>
    </row>
    <row r="1293" spans="23:23">
      <c r="W1293">
        <v>1789</v>
      </c>
    </row>
    <row r="1294" spans="23:23">
      <c r="W1294">
        <v>1790</v>
      </c>
    </row>
    <row r="1295" spans="23:23">
      <c r="W1295">
        <v>1791</v>
      </c>
    </row>
    <row r="1296" spans="23:23">
      <c r="W1296">
        <v>1792</v>
      </c>
    </row>
    <row r="1297" spans="23:23">
      <c r="W1297">
        <v>1793</v>
      </c>
    </row>
    <row r="1298" spans="23:23">
      <c r="W1298">
        <v>1794</v>
      </c>
    </row>
    <row r="1299" spans="23:23">
      <c r="W1299">
        <v>1795</v>
      </c>
    </row>
    <row r="1300" spans="23:23">
      <c r="W1300">
        <v>1796</v>
      </c>
    </row>
    <row r="1301" spans="23:23">
      <c r="W1301">
        <v>1797</v>
      </c>
    </row>
    <row r="1302" spans="23:23">
      <c r="W1302">
        <v>1798</v>
      </c>
    </row>
    <row r="1303" spans="23:23">
      <c r="W1303">
        <v>1799</v>
      </c>
    </row>
    <row r="1304" spans="23:23">
      <c r="W1304">
        <v>1800</v>
      </c>
    </row>
    <row r="1305" spans="23:23">
      <c r="W1305">
        <v>1801</v>
      </c>
    </row>
    <row r="1306" spans="23:23">
      <c r="W1306">
        <v>1802</v>
      </c>
    </row>
    <row r="1307" spans="23:23">
      <c r="W1307">
        <v>1803</v>
      </c>
    </row>
    <row r="1308" spans="23:23">
      <c r="W1308">
        <v>1804</v>
      </c>
    </row>
    <row r="1309" spans="23:23">
      <c r="W1309">
        <v>1805</v>
      </c>
    </row>
    <row r="1310" spans="23:23">
      <c r="W1310">
        <v>1806</v>
      </c>
    </row>
    <row r="1311" spans="23:23">
      <c r="W1311">
        <v>1807</v>
      </c>
    </row>
    <row r="1312" spans="23:23">
      <c r="W1312">
        <v>1808</v>
      </c>
    </row>
    <row r="1313" spans="23:23">
      <c r="W1313">
        <v>1809</v>
      </c>
    </row>
    <row r="1314" spans="23:23">
      <c r="W1314">
        <v>1810</v>
      </c>
    </row>
    <row r="1315" spans="23:23">
      <c r="W1315">
        <v>1811</v>
      </c>
    </row>
    <row r="1316" spans="23:23">
      <c r="W1316">
        <v>1812</v>
      </c>
    </row>
    <row r="1317" spans="23:23">
      <c r="W1317">
        <v>1813</v>
      </c>
    </row>
    <row r="1318" spans="23:23">
      <c r="W1318">
        <v>1814</v>
      </c>
    </row>
    <row r="1319" spans="23:23">
      <c r="W1319">
        <v>1815</v>
      </c>
    </row>
    <row r="1320" spans="23:23">
      <c r="W1320">
        <v>1816</v>
      </c>
    </row>
    <row r="1321" spans="23:23">
      <c r="W1321">
        <v>1817</v>
      </c>
    </row>
    <row r="1322" spans="23:23">
      <c r="W1322">
        <v>1818</v>
      </c>
    </row>
    <row r="1323" spans="23:23">
      <c r="W1323">
        <v>1819</v>
      </c>
    </row>
    <row r="1324" spans="23:23">
      <c r="W1324">
        <v>1820</v>
      </c>
    </row>
    <row r="1325" spans="23:23">
      <c r="W1325">
        <v>1821</v>
      </c>
    </row>
    <row r="1326" spans="23:23">
      <c r="W1326">
        <v>1822</v>
      </c>
    </row>
    <row r="1327" spans="23:23">
      <c r="W1327">
        <v>1823</v>
      </c>
    </row>
    <row r="1328" spans="23:23">
      <c r="W1328">
        <v>1824</v>
      </c>
    </row>
    <row r="1329" spans="23:23">
      <c r="W1329">
        <v>1825</v>
      </c>
    </row>
    <row r="1330" spans="23:23">
      <c r="W1330">
        <v>1826</v>
      </c>
    </row>
    <row r="1331" spans="23:23">
      <c r="W1331">
        <v>1827</v>
      </c>
    </row>
    <row r="1332" spans="23:23">
      <c r="W1332">
        <v>1828</v>
      </c>
    </row>
    <row r="1333" spans="23:23">
      <c r="W1333">
        <v>1829</v>
      </c>
    </row>
    <row r="1334" spans="23:23">
      <c r="W1334">
        <v>1830</v>
      </c>
    </row>
    <row r="1335" spans="23:23">
      <c r="W1335">
        <v>1831</v>
      </c>
    </row>
    <row r="1336" spans="23:23">
      <c r="W1336">
        <v>1832</v>
      </c>
    </row>
    <row r="1337" spans="23:23">
      <c r="W1337">
        <v>1833</v>
      </c>
    </row>
    <row r="1338" spans="23:23">
      <c r="W1338">
        <v>1834</v>
      </c>
    </row>
    <row r="1339" spans="23:23">
      <c r="W1339">
        <v>1835</v>
      </c>
    </row>
    <row r="1340" spans="23:23">
      <c r="W1340">
        <v>1836</v>
      </c>
    </row>
    <row r="1341" spans="23:23">
      <c r="W1341">
        <v>1837</v>
      </c>
    </row>
    <row r="1342" spans="23:23">
      <c r="W1342">
        <v>1838</v>
      </c>
    </row>
    <row r="1343" spans="23:23">
      <c r="W1343">
        <v>1839</v>
      </c>
    </row>
    <row r="1344" spans="23:23">
      <c r="W1344">
        <v>1840</v>
      </c>
    </row>
    <row r="1345" spans="23:23">
      <c r="W1345">
        <v>1841</v>
      </c>
    </row>
    <row r="1346" spans="23:23">
      <c r="W1346">
        <v>1842</v>
      </c>
    </row>
    <row r="1347" spans="23:23">
      <c r="W1347">
        <v>1843</v>
      </c>
    </row>
    <row r="1348" spans="23:23">
      <c r="W1348">
        <v>1844</v>
      </c>
    </row>
    <row r="1349" spans="23:23">
      <c r="W1349">
        <v>1845</v>
      </c>
    </row>
    <row r="1350" spans="23:23">
      <c r="W1350">
        <v>1846</v>
      </c>
    </row>
    <row r="1351" spans="23:23">
      <c r="W1351">
        <v>1847</v>
      </c>
    </row>
    <row r="1352" spans="23:23">
      <c r="W1352">
        <v>1848</v>
      </c>
    </row>
    <row r="1353" spans="23:23">
      <c r="W1353">
        <v>1849</v>
      </c>
    </row>
    <row r="1354" spans="23:23">
      <c r="W1354">
        <v>1850</v>
      </c>
    </row>
    <row r="1355" spans="23:23">
      <c r="W1355">
        <v>1851</v>
      </c>
    </row>
    <row r="1356" spans="23:23">
      <c r="W1356">
        <v>1852</v>
      </c>
    </row>
    <row r="1357" spans="23:23">
      <c r="W1357">
        <v>1853</v>
      </c>
    </row>
    <row r="1358" spans="23:23">
      <c r="W1358">
        <v>1854</v>
      </c>
    </row>
    <row r="1359" spans="23:23">
      <c r="W1359">
        <v>1855</v>
      </c>
    </row>
    <row r="1360" spans="23:23">
      <c r="W1360">
        <v>1856</v>
      </c>
    </row>
    <row r="1361" spans="23:23">
      <c r="W1361">
        <v>1857</v>
      </c>
    </row>
    <row r="1362" spans="23:23">
      <c r="W1362">
        <v>1858</v>
      </c>
    </row>
    <row r="1363" spans="23:23">
      <c r="W1363">
        <v>1859</v>
      </c>
    </row>
    <row r="1364" spans="23:23">
      <c r="W1364">
        <v>1860</v>
      </c>
    </row>
    <row r="1365" spans="23:23">
      <c r="W1365">
        <v>1861</v>
      </c>
    </row>
    <row r="1366" spans="23:23">
      <c r="W1366">
        <v>1862</v>
      </c>
    </row>
    <row r="1367" spans="23:23">
      <c r="W1367">
        <v>1863</v>
      </c>
    </row>
    <row r="1368" spans="23:23">
      <c r="W1368">
        <v>1864</v>
      </c>
    </row>
    <row r="1369" spans="23:23">
      <c r="W1369">
        <v>1865</v>
      </c>
    </row>
    <row r="1370" spans="23:23">
      <c r="W1370">
        <v>1866</v>
      </c>
    </row>
    <row r="1371" spans="23:23">
      <c r="W1371">
        <v>1867</v>
      </c>
    </row>
    <row r="1372" spans="23:23">
      <c r="W1372">
        <v>1868</v>
      </c>
    </row>
    <row r="1373" spans="23:23">
      <c r="W1373">
        <v>1869</v>
      </c>
    </row>
    <row r="1374" spans="23:23">
      <c r="W1374">
        <v>1870</v>
      </c>
    </row>
    <row r="1375" spans="23:23">
      <c r="W1375">
        <v>1871</v>
      </c>
    </row>
    <row r="1376" spans="23:23">
      <c r="W1376">
        <v>1872</v>
      </c>
    </row>
    <row r="1377" spans="23:23">
      <c r="W1377">
        <v>1873</v>
      </c>
    </row>
    <row r="1378" spans="23:23">
      <c r="W1378">
        <v>1874</v>
      </c>
    </row>
    <row r="1379" spans="23:23">
      <c r="W1379">
        <v>1875</v>
      </c>
    </row>
    <row r="1380" spans="23:23">
      <c r="W1380">
        <v>1876</v>
      </c>
    </row>
    <row r="1381" spans="23:23">
      <c r="W1381">
        <v>1877</v>
      </c>
    </row>
    <row r="1382" spans="23:23">
      <c r="W1382">
        <v>1878</v>
      </c>
    </row>
    <row r="1383" spans="23:23">
      <c r="W1383">
        <v>1879</v>
      </c>
    </row>
    <row r="1384" spans="23:23">
      <c r="W1384">
        <v>1880</v>
      </c>
    </row>
    <row r="1385" spans="23:23">
      <c r="W1385">
        <v>1881</v>
      </c>
    </row>
    <row r="1386" spans="23:23">
      <c r="W1386">
        <v>1882</v>
      </c>
    </row>
    <row r="1387" spans="23:23">
      <c r="W1387">
        <v>1883</v>
      </c>
    </row>
    <row r="1388" spans="23:23">
      <c r="W1388">
        <v>1884</v>
      </c>
    </row>
    <row r="1389" spans="23:23">
      <c r="W1389">
        <v>1885</v>
      </c>
    </row>
    <row r="1390" spans="23:23">
      <c r="W1390">
        <v>1886</v>
      </c>
    </row>
    <row r="1391" spans="23:23">
      <c r="W1391">
        <v>1887</v>
      </c>
    </row>
    <row r="1392" spans="23:23">
      <c r="W1392">
        <v>1888</v>
      </c>
    </row>
    <row r="1393" spans="23:23">
      <c r="W1393">
        <v>1889</v>
      </c>
    </row>
    <row r="1394" spans="23:23">
      <c r="W1394">
        <v>1890</v>
      </c>
    </row>
    <row r="1395" spans="23:23">
      <c r="W1395">
        <v>1891</v>
      </c>
    </row>
    <row r="1396" spans="23:23">
      <c r="W1396">
        <v>1892</v>
      </c>
    </row>
    <row r="1397" spans="23:23">
      <c r="W1397">
        <v>1893</v>
      </c>
    </row>
    <row r="1398" spans="23:23">
      <c r="W1398">
        <v>1894</v>
      </c>
    </row>
    <row r="1399" spans="23:23">
      <c r="W1399">
        <v>1895</v>
      </c>
    </row>
    <row r="1400" spans="23:23">
      <c r="W1400">
        <v>1896</v>
      </c>
    </row>
    <row r="1401" spans="23:23">
      <c r="W1401">
        <v>1897</v>
      </c>
    </row>
    <row r="1402" spans="23:23">
      <c r="W1402">
        <v>1898</v>
      </c>
    </row>
    <row r="1403" spans="23:23">
      <c r="W1403">
        <v>1899</v>
      </c>
    </row>
    <row r="1404" spans="23:23">
      <c r="W1404">
        <v>1900</v>
      </c>
    </row>
    <row r="1405" spans="23:23">
      <c r="W1405">
        <v>1901</v>
      </c>
    </row>
    <row r="1406" spans="23:23">
      <c r="W1406">
        <v>1902</v>
      </c>
    </row>
    <row r="1407" spans="23:23">
      <c r="W1407">
        <v>1903</v>
      </c>
    </row>
    <row r="1408" spans="23:23">
      <c r="W1408">
        <v>1904</v>
      </c>
    </row>
    <row r="1409" spans="23:23">
      <c r="W1409">
        <v>1905</v>
      </c>
    </row>
    <row r="1410" spans="23:23">
      <c r="W1410">
        <v>1906</v>
      </c>
    </row>
    <row r="1411" spans="23:23">
      <c r="W1411">
        <v>1907</v>
      </c>
    </row>
    <row r="1412" spans="23:23">
      <c r="W1412">
        <v>1908</v>
      </c>
    </row>
    <row r="1413" spans="23:23">
      <c r="W1413">
        <v>1909</v>
      </c>
    </row>
    <row r="1414" spans="23:23">
      <c r="W1414">
        <v>1910</v>
      </c>
    </row>
    <row r="1415" spans="23:23">
      <c r="W1415">
        <v>1911</v>
      </c>
    </row>
    <row r="1416" spans="23:23">
      <c r="W1416">
        <v>1912</v>
      </c>
    </row>
    <row r="1417" spans="23:23">
      <c r="W1417">
        <v>1913</v>
      </c>
    </row>
    <row r="1418" spans="23:23">
      <c r="W1418">
        <v>1914</v>
      </c>
    </row>
    <row r="1419" spans="23:23">
      <c r="W1419">
        <v>1915</v>
      </c>
    </row>
    <row r="1420" spans="23:23">
      <c r="W1420">
        <v>1916</v>
      </c>
    </row>
    <row r="1421" spans="23:23">
      <c r="W1421">
        <v>1917</v>
      </c>
    </row>
    <row r="1422" spans="23:23">
      <c r="W1422">
        <v>1918</v>
      </c>
    </row>
    <row r="1423" spans="23:23">
      <c r="W1423">
        <v>1919</v>
      </c>
    </row>
    <row r="1424" spans="23:23">
      <c r="W1424">
        <v>1920</v>
      </c>
    </row>
    <row r="1425" spans="23:23">
      <c r="W1425">
        <v>1921</v>
      </c>
    </row>
    <row r="1426" spans="23:23">
      <c r="W1426">
        <v>1922</v>
      </c>
    </row>
    <row r="1427" spans="23:23">
      <c r="W1427">
        <v>1923</v>
      </c>
    </row>
    <row r="1428" spans="23:23">
      <c r="W1428">
        <v>1924</v>
      </c>
    </row>
    <row r="1429" spans="23:23">
      <c r="W1429">
        <v>1925</v>
      </c>
    </row>
    <row r="1430" spans="23:23">
      <c r="W1430">
        <v>1926</v>
      </c>
    </row>
    <row r="1431" spans="23:23">
      <c r="W1431">
        <v>1927</v>
      </c>
    </row>
    <row r="1432" spans="23:23">
      <c r="W1432">
        <v>1928</v>
      </c>
    </row>
    <row r="1433" spans="23:23">
      <c r="W1433">
        <v>1929</v>
      </c>
    </row>
    <row r="1434" spans="23:23">
      <c r="W1434">
        <v>1930</v>
      </c>
    </row>
    <row r="1435" spans="23:23">
      <c r="W1435">
        <v>1931</v>
      </c>
    </row>
    <row r="1436" spans="23:23">
      <c r="W1436">
        <v>1932</v>
      </c>
    </row>
    <row r="1437" spans="23:23">
      <c r="W1437">
        <v>1933</v>
      </c>
    </row>
    <row r="1438" spans="23:23">
      <c r="W1438">
        <v>1934</v>
      </c>
    </row>
    <row r="1439" spans="23:23">
      <c r="W1439">
        <v>1935</v>
      </c>
    </row>
    <row r="1440" spans="23:23">
      <c r="W1440">
        <v>1936</v>
      </c>
    </row>
    <row r="1441" spans="23:23">
      <c r="W1441">
        <v>1937</v>
      </c>
    </row>
    <row r="1442" spans="23:23">
      <c r="W1442">
        <v>1938</v>
      </c>
    </row>
    <row r="1443" spans="23:23">
      <c r="W1443">
        <v>1939</v>
      </c>
    </row>
    <row r="1444" spans="23:23">
      <c r="W1444">
        <v>1940</v>
      </c>
    </row>
    <row r="1445" spans="23:23">
      <c r="W1445">
        <v>1941</v>
      </c>
    </row>
    <row r="1446" spans="23:23">
      <c r="W1446">
        <v>1942</v>
      </c>
    </row>
    <row r="1447" spans="23:23">
      <c r="W1447">
        <v>1943</v>
      </c>
    </row>
    <row r="1448" spans="23:23">
      <c r="W1448">
        <v>1944</v>
      </c>
    </row>
    <row r="1449" spans="23:23">
      <c r="W1449">
        <v>1945</v>
      </c>
    </row>
    <row r="1450" spans="23:23">
      <c r="W1450">
        <v>1946</v>
      </c>
    </row>
    <row r="1451" spans="23:23">
      <c r="W1451">
        <v>1947</v>
      </c>
    </row>
    <row r="1452" spans="23:23">
      <c r="W1452">
        <v>1948</v>
      </c>
    </row>
    <row r="1453" spans="23:23">
      <c r="W1453">
        <v>1949</v>
      </c>
    </row>
    <row r="1454" spans="23:23">
      <c r="W1454">
        <v>1950</v>
      </c>
    </row>
    <row r="1455" spans="23:23">
      <c r="W1455">
        <v>1951</v>
      </c>
    </row>
    <row r="1456" spans="23:23">
      <c r="W1456">
        <v>1952</v>
      </c>
    </row>
    <row r="1457" spans="23:23">
      <c r="W1457">
        <v>1953</v>
      </c>
    </row>
    <row r="1458" spans="23:23">
      <c r="W1458">
        <v>1954</v>
      </c>
    </row>
    <row r="1459" spans="23:23">
      <c r="W1459">
        <v>1955</v>
      </c>
    </row>
    <row r="1460" spans="23:23">
      <c r="W1460">
        <v>1956</v>
      </c>
    </row>
    <row r="1461" spans="23:23">
      <c r="W1461">
        <v>1957</v>
      </c>
    </row>
    <row r="1462" spans="23:23">
      <c r="W1462">
        <v>1958</v>
      </c>
    </row>
    <row r="1463" spans="23:23">
      <c r="W1463">
        <v>1959</v>
      </c>
    </row>
    <row r="1464" spans="23:23">
      <c r="W1464">
        <v>1960</v>
      </c>
    </row>
    <row r="1465" spans="23:23">
      <c r="W1465">
        <v>1961</v>
      </c>
    </row>
    <row r="1466" spans="23:23">
      <c r="W1466">
        <v>1962</v>
      </c>
    </row>
    <row r="1467" spans="23:23">
      <c r="W1467">
        <v>1963</v>
      </c>
    </row>
    <row r="1468" spans="23:23">
      <c r="W1468">
        <v>1964</v>
      </c>
    </row>
    <row r="1469" spans="23:23">
      <c r="W1469">
        <v>1965</v>
      </c>
    </row>
    <row r="1470" spans="23:23">
      <c r="W1470">
        <v>1966</v>
      </c>
    </row>
    <row r="1471" spans="23:23">
      <c r="W1471">
        <v>1967</v>
      </c>
    </row>
    <row r="1472" spans="23:23">
      <c r="W1472">
        <v>1968</v>
      </c>
    </row>
    <row r="1473" spans="23:23">
      <c r="W1473">
        <v>1969</v>
      </c>
    </row>
    <row r="1474" spans="23:23">
      <c r="W1474">
        <v>1970</v>
      </c>
    </row>
    <row r="1475" spans="23:23">
      <c r="W1475">
        <v>1971</v>
      </c>
    </row>
    <row r="1476" spans="23:23">
      <c r="W1476">
        <v>1972</v>
      </c>
    </row>
    <row r="1477" spans="23:23">
      <c r="W1477">
        <v>1973</v>
      </c>
    </row>
    <row r="1478" spans="23:23">
      <c r="W1478">
        <v>1974</v>
      </c>
    </row>
    <row r="1479" spans="23:23">
      <c r="W1479">
        <v>1975</v>
      </c>
    </row>
    <row r="1480" spans="23:23">
      <c r="W1480">
        <v>1976</v>
      </c>
    </row>
    <row r="1481" spans="23:23">
      <c r="W1481">
        <v>1977</v>
      </c>
    </row>
    <row r="1482" spans="23:23">
      <c r="W1482">
        <v>1978</v>
      </c>
    </row>
    <row r="1483" spans="23:23">
      <c r="W1483">
        <v>1979</v>
      </c>
    </row>
    <row r="1484" spans="23:23">
      <c r="W1484">
        <v>1980</v>
      </c>
    </row>
    <row r="1485" spans="23:23">
      <c r="W1485">
        <v>1981</v>
      </c>
    </row>
    <row r="1486" spans="23:23">
      <c r="W1486">
        <v>1982</v>
      </c>
    </row>
    <row r="1487" spans="23:23">
      <c r="W1487">
        <v>1983</v>
      </c>
    </row>
    <row r="1488" spans="23:23">
      <c r="W1488">
        <v>1984</v>
      </c>
    </row>
    <row r="1489" spans="23:23">
      <c r="W1489">
        <v>1985</v>
      </c>
    </row>
    <row r="1490" spans="23:23">
      <c r="W1490">
        <v>1986</v>
      </c>
    </row>
    <row r="1491" spans="23:23">
      <c r="W1491">
        <v>1987</v>
      </c>
    </row>
    <row r="1492" spans="23:23">
      <c r="W1492">
        <v>1988</v>
      </c>
    </row>
    <row r="1493" spans="23:23">
      <c r="W1493">
        <v>1989</v>
      </c>
    </row>
    <row r="1494" spans="23:23">
      <c r="W1494">
        <v>1990</v>
      </c>
    </row>
    <row r="1495" spans="23:23">
      <c r="W1495">
        <v>1991</v>
      </c>
    </row>
    <row r="1496" spans="23:23">
      <c r="W1496">
        <v>1992</v>
      </c>
    </row>
    <row r="1497" spans="23:23">
      <c r="W1497">
        <v>1993</v>
      </c>
    </row>
    <row r="1498" spans="23:23">
      <c r="W1498">
        <v>1994</v>
      </c>
    </row>
    <row r="1499" spans="23:23">
      <c r="W1499">
        <v>1995</v>
      </c>
    </row>
    <row r="1500" spans="23:23">
      <c r="W1500">
        <v>1996</v>
      </c>
    </row>
    <row r="1501" spans="23:23">
      <c r="W1501">
        <v>1997</v>
      </c>
    </row>
    <row r="1502" spans="23:23">
      <c r="W1502">
        <v>1998</v>
      </c>
    </row>
    <row r="1503" spans="23:23">
      <c r="W1503">
        <v>1999</v>
      </c>
    </row>
    <row r="1504" spans="23:23">
      <c r="W1504">
        <v>2000</v>
      </c>
    </row>
    <row r="1505" spans="23:23">
      <c r="W1505">
        <v>2001</v>
      </c>
    </row>
    <row r="1506" spans="23:23">
      <c r="W1506">
        <v>2002</v>
      </c>
    </row>
    <row r="1507" spans="23:23">
      <c r="W1507">
        <v>2003</v>
      </c>
    </row>
    <row r="1508" spans="23:23">
      <c r="W1508">
        <v>2004</v>
      </c>
    </row>
    <row r="1509" spans="23:23">
      <c r="W1509">
        <v>2005</v>
      </c>
    </row>
    <row r="1510" spans="23:23">
      <c r="W1510">
        <v>2006</v>
      </c>
    </row>
    <row r="1511" spans="23:23">
      <c r="W1511">
        <v>2007</v>
      </c>
    </row>
    <row r="1512" spans="23:23">
      <c r="W1512">
        <v>2008</v>
      </c>
    </row>
    <row r="1513" spans="23:23">
      <c r="W1513">
        <v>2009</v>
      </c>
    </row>
    <row r="1514" spans="23:23">
      <c r="W1514">
        <v>2010</v>
      </c>
    </row>
    <row r="1515" spans="23:23">
      <c r="W1515">
        <v>2011</v>
      </c>
    </row>
    <row r="1516" spans="23:23">
      <c r="W1516">
        <v>2012</v>
      </c>
    </row>
    <row r="1517" spans="23:23">
      <c r="W1517">
        <v>2013</v>
      </c>
    </row>
    <row r="1518" spans="23:23">
      <c r="W1518">
        <v>2014</v>
      </c>
    </row>
    <row r="1519" spans="23:23">
      <c r="W1519">
        <v>2015</v>
      </c>
    </row>
    <row r="1520" spans="23:23">
      <c r="W1520">
        <v>2016</v>
      </c>
    </row>
    <row r="1521" spans="23:23">
      <c r="W1521">
        <v>2017</v>
      </c>
    </row>
    <row r="1522" spans="23:23">
      <c r="W1522">
        <v>2018</v>
      </c>
    </row>
    <row r="1523" spans="23:23">
      <c r="W1523">
        <v>2019</v>
      </c>
    </row>
    <row r="1524" spans="23:23">
      <c r="W1524">
        <v>2020</v>
      </c>
    </row>
    <row r="1525" spans="23:23">
      <c r="W1525">
        <v>2021</v>
      </c>
    </row>
    <row r="1526" spans="23:23">
      <c r="W1526">
        <v>2022</v>
      </c>
    </row>
    <row r="1527" spans="23:23">
      <c r="W1527">
        <v>2023</v>
      </c>
    </row>
    <row r="1528" spans="23:23">
      <c r="W1528">
        <v>2024</v>
      </c>
    </row>
    <row r="1529" spans="23:23">
      <c r="W1529">
        <v>2025</v>
      </c>
    </row>
    <row r="1530" spans="23:23">
      <c r="W1530">
        <v>2026</v>
      </c>
    </row>
    <row r="1531" spans="23:23">
      <c r="W1531">
        <v>2027</v>
      </c>
    </row>
    <row r="1532" spans="23:23">
      <c r="W1532">
        <v>2028</v>
      </c>
    </row>
    <row r="1533" spans="23:23">
      <c r="W1533">
        <v>2029</v>
      </c>
    </row>
    <row r="1534" spans="23:23">
      <c r="W1534">
        <v>2030</v>
      </c>
    </row>
    <row r="1535" spans="23:23">
      <c r="W1535">
        <v>2031</v>
      </c>
    </row>
    <row r="1536" spans="23:23">
      <c r="W1536">
        <v>2032</v>
      </c>
    </row>
    <row r="1537" spans="23:23">
      <c r="W1537">
        <v>2033</v>
      </c>
    </row>
    <row r="1538" spans="23:23">
      <c r="W1538">
        <v>2034</v>
      </c>
    </row>
    <row r="1539" spans="23:23">
      <c r="W1539">
        <v>2035</v>
      </c>
    </row>
    <row r="1540" spans="23:23">
      <c r="W1540">
        <v>2036</v>
      </c>
    </row>
    <row r="1541" spans="23:23">
      <c r="W1541">
        <v>2037</v>
      </c>
    </row>
    <row r="1542" spans="23:23">
      <c r="W1542">
        <v>2038</v>
      </c>
    </row>
    <row r="1543" spans="23:23">
      <c r="W1543">
        <v>2039</v>
      </c>
    </row>
    <row r="1544" spans="23:23">
      <c r="W1544">
        <v>2040</v>
      </c>
    </row>
    <row r="1545" spans="23:23">
      <c r="W1545">
        <v>2041</v>
      </c>
    </row>
    <row r="1546" spans="23:23">
      <c r="W1546">
        <v>2042</v>
      </c>
    </row>
    <row r="1547" spans="23:23">
      <c r="W1547">
        <v>2043</v>
      </c>
    </row>
    <row r="1548" spans="23:23">
      <c r="W1548">
        <v>2044</v>
      </c>
    </row>
    <row r="1549" spans="23:23">
      <c r="W1549">
        <v>2045</v>
      </c>
    </row>
    <row r="1550" spans="23:23">
      <c r="W1550">
        <v>2046</v>
      </c>
    </row>
    <row r="1551" spans="23:23">
      <c r="W1551">
        <v>2047</v>
      </c>
    </row>
    <row r="1552" spans="23:23">
      <c r="W1552">
        <v>2048</v>
      </c>
    </row>
    <row r="1553" spans="23:23">
      <c r="W1553">
        <v>2049</v>
      </c>
    </row>
    <row r="1554" spans="23:23">
      <c r="W1554">
        <v>2050</v>
      </c>
    </row>
    <row r="1555" spans="23:23">
      <c r="W1555">
        <v>2051</v>
      </c>
    </row>
    <row r="1556" spans="23:23">
      <c r="W1556">
        <v>2052</v>
      </c>
    </row>
    <row r="1557" spans="23:23">
      <c r="W1557">
        <v>2053</v>
      </c>
    </row>
    <row r="1558" spans="23:23">
      <c r="W1558">
        <v>2054</v>
      </c>
    </row>
    <row r="1559" spans="23:23">
      <c r="W1559">
        <v>2055</v>
      </c>
    </row>
    <row r="1560" spans="23:23">
      <c r="W1560">
        <v>2056</v>
      </c>
    </row>
    <row r="1561" spans="23:23">
      <c r="W1561">
        <v>2057</v>
      </c>
    </row>
    <row r="1562" spans="23:23">
      <c r="W1562">
        <v>2058</v>
      </c>
    </row>
    <row r="1563" spans="23:23">
      <c r="W1563">
        <v>2059</v>
      </c>
    </row>
    <row r="1564" spans="23:23">
      <c r="W1564">
        <v>2060</v>
      </c>
    </row>
    <row r="1565" spans="23:23">
      <c r="W1565">
        <v>2061</v>
      </c>
    </row>
    <row r="1566" spans="23:23">
      <c r="W1566">
        <v>2062</v>
      </c>
    </row>
    <row r="1567" spans="23:23">
      <c r="W1567">
        <v>2063</v>
      </c>
    </row>
    <row r="1568" spans="23:23">
      <c r="W1568">
        <v>2064</v>
      </c>
    </row>
    <row r="1569" spans="23:23">
      <c r="W1569">
        <v>2065</v>
      </c>
    </row>
    <row r="1570" spans="23:23">
      <c r="W1570">
        <v>2066</v>
      </c>
    </row>
    <row r="1571" spans="23:23">
      <c r="W1571">
        <v>2067</v>
      </c>
    </row>
    <row r="1572" spans="23:23">
      <c r="W1572">
        <v>2068</v>
      </c>
    </row>
    <row r="1573" spans="23:23">
      <c r="W1573">
        <v>2069</v>
      </c>
    </row>
    <row r="1574" spans="23:23">
      <c r="W1574">
        <v>2070</v>
      </c>
    </row>
    <row r="1575" spans="23:23">
      <c r="W1575">
        <v>2071</v>
      </c>
    </row>
    <row r="1576" spans="23:23">
      <c r="W1576">
        <v>2072</v>
      </c>
    </row>
    <row r="1577" spans="23:23">
      <c r="W1577">
        <v>2073</v>
      </c>
    </row>
    <row r="1578" spans="23:23">
      <c r="W1578">
        <v>2074</v>
      </c>
    </row>
    <row r="1579" spans="23:23">
      <c r="W1579">
        <v>2075</v>
      </c>
    </row>
    <row r="1580" spans="23:23">
      <c r="W1580">
        <v>2076</v>
      </c>
    </row>
    <row r="1581" spans="23:23">
      <c r="W1581">
        <v>2077</v>
      </c>
    </row>
    <row r="1582" spans="23:23">
      <c r="W1582">
        <v>2078</v>
      </c>
    </row>
    <row r="1583" spans="23:23">
      <c r="W1583">
        <v>2079</v>
      </c>
    </row>
    <row r="1584" spans="23:23">
      <c r="W1584">
        <v>2080</v>
      </c>
    </row>
    <row r="1585" spans="23:23">
      <c r="W1585">
        <v>2081</v>
      </c>
    </row>
    <row r="1586" spans="23:23">
      <c r="W1586">
        <v>2082</v>
      </c>
    </row>
    <row r="1587" spans="23:23">
      <c r="W1587">
        <v>2083</v>
      </c>
    </row>
    <row r="1588" spans="23:23">
      <c r="W1588">
        <v>2084</v>
      </c>
    </row>
    <row r="1589" spans="23:23">
      <c r="W1589">
        <v>2085</v>
      </c>
    </row>
    <row r="1590" spans="23:23">
      <c r="W1590">
        <v>2086</v>
      </c>
    </row>
    <row r="1591" spans="23:23">
      <c r="W1591">
        <v>2087</v>
      </c>
    </row>
    <row r="1592" spans="23:23">
      <c r="W1592">
        <v>2088</v>
      </c>
    </row>
    <row r="1593" spans="23:23">
      <c r="W1593">
        <v>2089</v>
      </c>
    </row>
    <row r="1594" spans="23:23">
      <c r="W1594">
        <v>2090</v>
      </c>
    </row>
    <row r="1595" spans="23:23">
      <c r="W1595">
        <v>2091</v>
      </c>
    </row>
    <row r="1596" spans="23:23">
      <c r="W1596">
        <v>2092</v>
      </c>
    </row>
    <row r="1597" spans="23:23">
      <c r="W1597">
        <v>2093</v>
      </c>
    </row>
    <row r="1598" spans="23:23">
      <c r="W1598">
        <v>2094</v>
      </c>
    </row>
    <row r="1599" spans="23:23">
      <c r="W1599">
        <v>2095</v>
      </c>
    </row>
    <row r="1600" spans="23:23">
      <c r="W1600">
        <v>2096</v>
      </c>
    </row>
    <row r="1601" spans="23:23">
      <c r="W1601">
        <v>2097</v>
      </c>
    </row>
    <row r="1602" spans="23:23">
      <c r="W1602">
        <v>2098</v>
      </c>
    </row>
    <row r="1603" spans="23:23">
      <c r="W1603">
        <v>2099</v>
      </c>
    </row>
    <row r="1604" spans="23:23">
      <c r="W1604">
        <v>2100</v>
      </c>
    </row>
    <row r="1605" spans="23:23">
      <c r="W1605">
        <v>2101</v>
      </c>
    </row>
    <row r="1606" spans="23:23">
      <c r="W1606">
        <v>2102</v>
      </c>
    </row>
    <row r="1607" spans="23:23">
      <c r="W1607">
        <v>2103</v>
      </c>
    </row>
    <row r="1608" spans="23:23">
      <c r="W1608">
        <v>2104</v>
      </c>
    </row>
    <row r="1609" spans="23:23">
      <c r="W1609">
        <v>2105</v>
      </c>
    </row>
    <row r="1610" spans="23:23">
      <c r="W1610">
        <v>2106</v>
      </c>
    </row>
    <row r="1611" spans="23:23">
      <c r="W1611">
        <v>2107</v>
      </c>
    </row>
    <row r="1612" spans="23:23">
      <c r="W1612">
        <v>2108</v>
      </c>
    </row>
    <row r="1613" spans="23:23">
      <c r="W1613">
        <v>2109</v>
      </c>
    </row>
    <row r="1614" spans="23:23">
      <c r="W1614">
        <v>2110</v>
      </c>
    </row>
    <row r="1615" spans="23:23">
      <c r="W1615">
        <v>2111</v>
      </c>
    </row>
    <row r="1616" spans="23:23">
      <c r="W1616">
        <v>2112</v>
      </c>
    </row>
    <row r="1617" spans="23:23">
      <c r="W1617">
        <v>2113</v>
      </c>
    </row>
    <row r="1618" spans="23:23">
      <c r="W1618">
        <v>2114</v>
      </c>
    </row>
    <row r="1619" spans="23:23">
      <c r="W1619">
        <v>2115</v>
      </c>
    </row>
    <row r="1620" spans="23:23">
      <c r="W1620">
        <v>2116</v>
      </c>
    </row>
    <row r="1621" spans="23:23">
      <c r="W1621">
        <v>2117</v>
      </c>
    </row>
    <row r="1622" spans="23:23">
      <c r="W1622">
        <v>2118</v>
      </c>
    </row>
    <row r="1623" spans="23:23">
      <c r="W1623">
        <v>2119</v>
      </c>
    </row>
    <row r="1624" spans="23:23">
      <c r="W1624">
        <v>2120</v>
      </c>
    </row>
    <row r="1625" spans="23:23">
      <c r="W1625">
        <v>2121</v>
      </c>
    </row>
    <row r="1626" spans="23:23">
      <c r="W1626">
        <v>2122</v>
      </c>
    </row>
    <row r="1627" spans="23:23">
      <c r="W1627">
        <v>2123</v>
      </c>
    </row>
    <row r="1628" spans="23:23">
      <c r="W1628">
        <v>2124</v>
      </c>
    </row>
    <row r="1629" spans="23:23">
      <c r="W1629">
        <v>2125</v>
      </c>
    </row>
    <row r="1630" spans="23:23">
      <c r="W1630">
        <v>2126</v>
      </c>
    </row>
    <row r="1631" spans="23:23">
      <c r="W1631">
        <v>2127</v>
      </c>
    </row>
    <row r="1632" spans="23:23">
      <c r="W1632">
        <v>2128</v>
      </c>
    </row>
    <row r="1633" spans="23:23">
      <c r="W1633">
        <v>2129</v>
      </c>
    </row>
    <row r="1634" spans="23:23">
      <c r="W1634">
        <v>2130</v>
      </c>
    </row>
    <row r="1635" spans="23:23">
      <c r="W1635">
        <v>2131</v>
      </c>
    </row>
    <row r="1636" spans="23:23">
      <c r="W1636">
        <v>2132</v>
      </c>
    </row>
    <row r="1637" spans="23:23">
      <c r="W1637">
        <v>2133</v>
      </c>
    </row>
    <row r="1638" spans="23:23">
      <c r="W1638">
        <v>2134</v>
      </c>
    </row>
    <row r="1639" spans="23:23">
      <c r="W1639">
        <v>2135</v>
      </c>
    </row>
    <row r="1640" spans="23:23">
      <c r="W1640">
        <v>2136</v>
      </c>
    </row>
    <row r="1641" spans="23:23">
      <c r="W1641">
        <v>2137</v>
      </c>
    </row>
    <row r="1642" spans="23:23">
      <c r="W1642">
        <v>2138</v>
      </c>
    </row>
    <row r="1643" spans="23:23">
      <c r="W1643">
        <v>2139</v>
      </c>
    </row>
    <row r="1644" spans="23:23">
      <c r="W1644">
        <v>2140</v>
      </c>
    </row>
    <row r="1645" spans="23:23">
      <c r="W1645">
        <v>2141</v>
      </c>
    </row>
    <row r="1646" spans="23:23">
      <c r="W1646">
        <v>2142</v>
      </c>
    </row>
    <row r="1647" spans="23:23">
      <c r="W1647">
        <v>2143</v>
      </c>
    </row>
    <row r="1648" spans="23:23">
      <c r="W1648">
        <v>2144</v>
      </c>
    </row>
    <row r="1649" spans="23:23">
      <c r="W1649">
        <v>2145</v>
      </c>
    </row>
    <row r="1650" spans="23:23">
      <c r="W1650">
        <v>2146</v>
      </c>
    </row>
    <row r="1651" spans="23:23">
      <c r="W1651">
        <v>2147</v>
      </c>
    </row>
    <row r="1652" spans="23:23">
      <c r="W1652">
        <v>2148</v>
      </c>
    </row>
    <row r="1653" spans="23:23">
      <c r="W1653">
        <v>2149</v>
      </c>
    </row>
    <row r="1654" spans="23:23">
      <c r="W1654">
        <v>2150</v>
      </c>
    </row>
    <row r="1655" spans="23:23">
      <c r="W1655">
        <v>2151</v>
      </c>
    </row>
    <row r="1656" spans="23:23">
      <c r="W1656">
        <v>2152</v>
      </c>
    </row>
    <row r="1657" spans="23:23">
      <c r="W1657">
        <v>2153</v>
      </c>
    </row>
    <row r="1658" spans="23:23">
      <c r="W1658">
        <v>2154</v>
      </c>
    </row>
    <row r="1659" spans="23:23">
      <c r="W1659">
        <v>2155</v>
      </c>
    </row>
    <row r="1660" spans="23:23">
      <c r="W1660">
        <v>2156</v>
      </c>
    </row>
    <row r="1661" spans="23:23">
      <c r="W1661">
        <v>2157</v>
      </c>
    </row>
    <row r="1662" spans="23:23">
      <c r="W1662">
        <v>2158</v>
      </c>
    </row>
    <row r="1663" spans="23:23">
      <c r="W1663">
        <v>2159</v>
      </c>
    </row>
    <row r="1664" spans="23:23">
      <c r="W1664">
        <v>2160</v>
      </c>
    </row>
    <row r="1665" spans="23:23">
      <c r="W1665">
        <v>2161</v>
      </c>
    </row>
    <row r="1666" spans="23:23">
      <c r="W1666">
        <v>2162</v>
      </c>
    </row>
    <row r="1667" spans="23:23">
      <c r="W1667">
        <v>2163</v>
      </c>
    </row>
    <row r="1668" spans="23:23">
      <c r="W1668">
        <v>2164</v>
      </c>
    </row>
    <row r="1669" spans="23:23">
      <c r="W1669">
        <v>2165</v>
      </c>
    </row>
    <row r="1670" spans="23:23">
      <c r="W1670">
        <v>2166</v>
      </c>
    </row>
    <row r="1671" spans="23:23">
      <c r="W1671">
        <v>2167</v>
      </c>
    </row>
    <row r="1672" spans="23:23">
      <c r="W1672">
        <v>2168</v>
      </c>
    </row>
    <row r="1673" spans="23:23">
      <c r="W1673">
        <v>2169</v>
      </c>
    </row>
    <row r="1674" spans="23:23">
      <c r="W1674">
        <v>2170</v>
      </c>
    </row>
    <row r="1675" spans="23:23">
      <c r="W1675">
        <v>2171</v>
      </c>
    </row>
    <row r="1676" spans="23:23">
      <c r="W1676">
        <v>2172</v>
      </c>
    </row>
    <row r="1677" spans="23:23">
      <c r="W1677">
        <v>2173</v>
      </c>
    </row>
    <row r="1678" spans="23:23">
      <c r="W1678">
        <v>2174</v>
      </c>
    </row>
    <row r="1679" spans="23:23">
      <c r="W1679">
        <v>2175</v>
      </c>
    </row>
    <row r="1680" spans="23:23">
      <c r="W1680">
        <v>2176</v>
      </c>
    </row>
    <row r="1681" spans="23:23">
      <c r="W1681">
        <v>2177</v>
      </c>
    </row>
    <row r="1682" spans="23:23">
      <c r="W1682">
        <v>2178</v>
      </c>
    </row>
    <row r="1683" spans="23:23">
      <c r="W1683">
        <v>2179</v>
      </c>
    </row>
    <row r="1684" spans="23:23">
      <c r="W1684">
        <v>2180</v>
      </c>
    </row>
    <row r="1685" spans="23:23">
      <c r="W1685">
        <v>2181</v>
      </c>
    </row>
    <row r="1686" spans="23:23">
      <c r="W1686">
        <v>2182</v>
      </c>
    </row>
    <row r="1687" spans="23:23">
      <c r="W1687">
        <v>2183</v>
      </c>
    </row>
    <row r="1688" spans="23:23">
      <c r="W1688">
        <v>2184</v>
      </c>
    </row>
    <row r="1689" spans="23:23">
      <c r="W1689">
        <v>2185</v>
      </c>
    </row>
    <row r="1690" spans="23:23">
      <c r="W1690">
        <v>2186</v>
      </c>
    </row>
    <row r="1691" spans="23:23">
      <c r="W1691">
        <v>2187</v>
      </c>
    </row>
    <row r="1692" spans="23:23">
      <c r="W1692">
        <v>2188</v>
      </c>
    </row>
    <row r="1693" spans="23:23">
      <c r="W1693">
        <v>2189</v>
      </c>
    </row>
    <row r="1694" spans="23:23">
      <c r="W1694">
        <v>2190</v>
      </c>
    </row>
    <row r="1695" spans="23:23">
      <c r="W1695">
        <v>2191</v>
      </c>
    </row>
    <row r="1696" spans="23:23">
      <c r="W1696">
        <v>2192</v>
      </c>
    </row>
    <row r="1697" spans="23:23">
      <c r="W1697">
        <v>2193</v>
      </c>
    </row>
    <row r="1698" spans="23:23">
      <c r="W1698">
        <v>2194</v>
      </c>
    </row>
    <row r="1699" spans="23:23">
      <c r="W1699">
        <v>2195</v>
      </c>
    </row>
    <row r="1700" spans="23:23">
      <c r="W1700">
        <v>2196</v>
      </c>
    </row>
    <row r="1701" spans="23:23">
      <c r="W1701">
        <v>2197</v>
      </c>
    </row>
    <row r="1702" spans="23:23">
      <c r="W1702">
        <v>2198</v>
      </c>
    </row>
    <row r="1703" spans="23:23">
      <c r="W1703">
        <v>2199</v>
      </c>
    </row>
    <row r="1704" spans="23:23">
      <c r="W1704">
        <v>2200</v>
      </c>
    </row>
    <row r="1705" spans="23:23">
      <c r="W1705">
        <v>2201</v>
      </c>
    </row>
    <row r="1706" spans="23:23">
      <c r="W1706">
        <v>2202</v>
      </c>
    </row>
    <row r="1707" spans="23:23">
      <c r="W1707">
        <v>2203</v>
      </c>
    </row>
    <row r="1708" spans="23:23">
      <c r="W1708">
        <v>2204</v>
      </c>
    </row>
    <row r="1709" spans="23:23">
      <c r="W1709">
        <v>2205</v>
      </c>
    </row>
    <row r="1710" spans="23:23">
      <c r="W1710">
        <v>2206</v>
      </c>
    </row>
    <row r="1711" spans="23:23">
      <c r="W1711">
        <v>2207</v>
      </c>
    </row>
    <row r="1712" spans="23:23">
      <c r="W1712">
        <v>2208</v>
      </c>
    </row>
    <row r="1713" spans="23:23">
      <c r="W1713">
        <v>2209</v>
      </c>
    </row>
    <row r="1714" spans="23:23">
      <c r="W1714">
        <v>2210</v>
      </c>
    </row>
    <row r="1715" spans="23:23">
      <c r="W1715">
        <v>2211</v>
      </c>
    </row>
    <row r="1716" spans="23:23">
      <c r="W1716">
        <v>2212</v>
      </c>
    </row>
    <row r="1717" spans="23:23">
      <c r="W1717">
        <v>2213</v>
      </c>
    </row>
    <row r="1718" spans="23:23">
      <c r="W1718">
        <v>2214</v>
      </c>
    </row>
    <row r="1719" spans="23:23">
      <c r="W1719">
        <v>2215</v>
      </c>
    </row>
    <row r="1720" spans="23:23">
      <c r="W1720">
        <v>2216</v>
      </c>
    </row>
    <row r="1721" spans="23:23">
      <c r="W1721">
        <v>2217</v>
      </c>
    </row>
    <row r="1722" spans="23:23">
      <c r="W1722">
        <v>2218</v>
      </c>
    </row>
    <row r="1723" spans="23:23">
      <c r="W1723">
        <v>2219</v>
      </c>
    </row>
    <row r="1724" spans="23:23">
      <c r="W1724">
        <v>2220</v>
      </c>
    </row>
    <row r="1725" spans="23:23">
      <c r="W1725">
        <v>2221</v>
      </c>
    </row>
    <row r="1726" spans="23:23">
      <c r="W1726">
        <v>2222</v>
      </c>
    </row>
    <row r="1727" spans="23:23">
      <c r="W1727">
        <v>2223</v>
      </c>
    </row>
    <row r="1728" spans="23:23">
      <c r="W1728">
        <v>2224</v>
      </c>
    </row>
    <row r="1729" spans="23:23">
      <c r="W1729">
        <v>2225</v>
      </c>
    </row>
    <row r="1730" spans="23:23">
      <c r="W1730">
        <v>2226</v>
      </c>
    </row>
    <row r="1731" spans="23:23">
      <c r="W1731">
        <v>2227</v>
      </c>
    </row>
    <row r="1732" spans="23:23">
      <c r="W1732">
        <v>2228</v>
      </c>
    </row>
    <row r="1733" spans="23:23">
      <c r="W1733">
        <v>2229</v>
      </c>
    </row>
    <row r="1734" spans="23:23">
      <c r="W1734">
        <v>2230</v>
      </c>
    </row>
    <row r="1735" spans="23:23">
      <c r="W1735">
        <v>2231</v>
      </c>
    </row>
    <row r="1736" spans="23:23">
      <c r="W1736">
        <v>2232</v>
      </c>
    </row>
    <row r="1737" spans="23:23">
      <c r="W1737">
        <v>2233</v>
      </c>
    </row>
    <row r="1738" spans="23:23">
      <c r="W1738">
        <v>2234</v>
      </c>
    </row>
    <row r="1739" spans="23:23">
      <c r="W1739">
        <v>2235</v>
      </c>
    </row>
    <row r="1740" spans="23:23">
      <c r="W1740">
        <v>2236</v>
      </c>
    </row>
    <row r="1741" spans="23:23">
      <c r="W1741">
        <v>2237</v>
      </c>
    </row>
    <row r="1742" spans="23:23">
      <c r="W1742">
        <v>2238</v>
      </c>
    </row>
    <row r="1743" spans="23:23">
      <c r="W1743">
        <v>2239</v>
      </c>
    </row>
    <row r="1744" spans="23:23">
      <c r="W1744">
        <v>2240</v>
      </c>
    </row>
    <row r="1745" spans="23:23">
      <c r="W1745">
        <v>2241</v>
      </c>
    </row>
    <row r="1746" spans="23:23">
      <c r="W1746">
        <v>2242</v>
      </c>
    </row>
    <row r="1747" spans="23:23">
      <c r="W1747">
        <v>2243</v>
      </c>
    </row>
    <row r="1748" spans="23:23">
      <c r="W1748">
        <v>2244</v>
      </c>
    </row>
    <row r="1749" spans="23:23">
      <c r="W1749">
        <v>2245</v>
      </c>
    </row>
    <row r="1750" spans="23:23">
      <c r="W1750">
        <v>2246</v>
      </c>
    </row>
    <row r="1751" spans="23:23">
      <c r="W1751">
        <v>2247</v>
      </c>
    </row>
    <row r="1752" spans="23:23">
      <c r="W1752">
        <v>2248</v>
      </c>
    </row>
    <row r="1753" spans="23:23">
      <c r="W1753">
        <v>2249</v>
      </c>
    </row>
    <row r="1754" spans="23:23">
      <c r="W1754">
        <v>2250</v>
      </c>
    </row>
    <row r="1755" spans="23:23">
      <c r="W1755">
        <v>2251</v>
      </c>
    </row>
    <row r="1756" spans="23:23">
      <c r="W1756">
        <v>2252</v>
      </c>
    </row>
    <row r="1757" spans="23:23">
      <c r="W1757">
        <v>2253</v>
      </c>
    </row>
    <row r="1758" spans="23:23">
      <c r="W1758">
        <v>2254</v>
      </c>
    </row>
    <row r="1759" spans="23:23">
      <c r="W1759">
        <v>2255</v>
      </c>
    </row>
    <row r="1760" spans="23:23">
      <c r="W1760">
        <v>2256</v>
      </c>
    </row>
    <row r="1761" spans="23:23">
      <c r="W1761">
        <v>2257</v>
      </c>
    </row>
    <row r="1762" spans="23:23">
      <c r="W1762">
        <v>2258</v>
      </c>
    </row>
    <row r="1763" spans="23:23">
      <c r="W1763">
        <v>2259</v>
      </c>
    </row>
    <row r="1764" spans="23:23">
      <c r="W1764">
        <v>2260</v>
      </c>
    </row>
    <row r="1765" spans="23:23">
      <c r="W1765">
        <v>2261</v>
      </c>
    </row>
    <row r="1766" spans="23:23">
      <c r="W1766">
        <v>2262</v>
      </c>
    </row>
    <row r="1767" spans="23:23">
      <c r="W1767">
        <v>2263</v>
      </c>
    </row>
    <row r="1768" spans="23:23">
      <c r="W1768">
        <v>2264</v>
      </c>
    </row>
    <row r="1769" spans="23:23">
      <c r="W1769">
        <v>2265</v>
      </c>
    </row>
    <row r="1770" spans="23:23">
      <c r="W1770">
        <v>2266</v>
      </c>
    </row>
    <row r="1771" spans="23:23">
      <c r="W1771">
        <v>2267</v>
      </c>
    </row>
    <row r="1772" spans="23:23">
      <c r="W1772">
        <v>2268</v>
      </c>
    </row>
    <row r="1773" spans="23:23">
      <c r="W1773">
        <v>2269</v>
      </c>
    </row>
    <row r="1774" spans="23:23">
      <c r="W1774">
        <v>2270</v>
      </c>
    </row>
    <row r="1775" spans="23:23">
      <c r="W1775">
        <v>2271</v>
      </c>
    </row>
    <row r="1776" spans="23:23">
      <c r="W1776">
        <v>2272</v>
      </c>
    </row>
    <row r="1777" spans="23:23">
      <c r="W1777">
        <v>2273</v>
      </c>
    </row>
    <row r="1778" spans="23:23">
      <c r="W1778">
        <v>2274</v>
      </c>
    </row>
    <row r="1779" spans="23:23">
      <c r="W1779">
        <v>2275</v>
      </c>
    </row>
    <row r="1780" spans="23:23">
      <c r="W1780">
        <v>2276</v>
      </c>
    </row>
    <row r="1781" spans="23:23">
      <c r="W1781">
        <v>2277</v>
      </c>
    </row>
    <row r="1782" spans="23:23">
      <c r="W1782">
        <v>2278</v>
      </c>
    </row>
    <row r="1783" spans="23:23">
      <c r="W1783">
        <v>2279</v>
      </c>
    </row>
    <row r="1784" spans="23:23">
      <c r="W1784">
        <v>2280</v>
      </c>
    </row>
    <row r="1785" spans="23:23">
      <c r="W1785">
        <v>2281</v>
      </c>
    </row>
    <row r="1786" spans="23:23">
      <c r="W1786">
        <v>2282</v>
      </c>
    </row>
    <row r="1787" spans="23:23">
      <c r="W1787">
        <v>2283</v>
      </c>
    </row>
    <row r="1788" spans="23:23">
      <c r="W1788">
        <v>2284</v>
      </c>
    </row>
    <row r="1789" spans="23:23">
      <c r="W1789">
        <v>2285</v>
      </c>
    </row>
    <row r="1790" spans="23:23">
      <c r="W1790">
        <v>2286</v>
      </c>
    </row>
    <row r="1791" spans="23:23">
      <c r="W1791">
        <v>2287</v>
      </c>
    </row>
    <row r="1792" spans="23:23">
      <c r="W1792">
        <v>2288</v>
      </c>
    </row>
    <row r="1793" spans="23:23">
      <c r="W1793">
        <v>2289</v>
      </c>
    </row>
    <row r="1794" spans="23:23">
      <c r="W1794">
        <v>2290</v>
      </c>
    </row>
    <row r="1795" spans="23:23">
      <c r="W1795">
        <v>2291</v>
      </c>
    </row>
    <row r="1796" spans="23:23">
      <c r="W1796">
        <v>2292</v>
      </c>
    </row>
    <row r="1797" spans="23:23">
      <c r="W1797">
        <v>2293</v>
      </c>
    </row>
    <row r="1798" spans="23:23">
      <c r="W1798">
        <v>2294</v>
      </c>
    </row>
    <row r="1799" spans="23:23">
      <c r="W1799">
        <v>2295</v>
      </c>
    </row>
    <row r="1800" spans="23:23">
      <c r="W1800">
        <v>2296</v>
      </c>
    </row>
    <row r="1801" spans="23:23">
      <c r="W1801">
        <v>2297</v>
      </c>
    </row>
    <row r="1802" spans="23:23">
      <c r="W1802">
        <v>2298</v>
      </c>
    </row>
    <row r="1803" spans="23:23">
      <c r="W1803">
        <v>2299</v>
      </c>
    </row>
    <row r="1804" spans="23:23">
      <c r="W1804">
        <v>2300</v>
      </c>
    </row>
    <row r="1805" spans="23:23">
      <c r="W1805">
        <v>2301</v>
      </c>
    </row>
    <row r="1806" spans="23:23">
      <c r="W1806">
        <v>2302</v>
      </c>
    </row>
    <row r="1807" spans="23:23">
      <c r="W1807">
        <v>2303</v>
      </c>
    </row>
    <row r="1808" spans="23:23">
      <c r="W1808">
        <v>2304</v>
      </c>
    </row>
    <row r="1809" spans="23:23">
      <c r="W1809">
        <v>2305</v>
      </c>
    </row>
    <row r="1810" spans="23:23">
      <c r="W1810">
        <v>2306</v>
      </c>
    </row>
    <row r="1811" spans="23:23">
      <c r="W1811">
        <v>2307</v>
      </c>
    </row>
    <row r="1812" spans="23:23">
      <c r="W1812">
        <v>2308</v>
      </c>
    </row>
    <row r="1813" spans="23:23">
      <c r="W1813">
        <v>2309</v>
      </c>
    </row>
    <row r="1814" spans="23:23">
      <c r="W1814">
        <v>2310</v>
      </c>
    </row>
    <row r="1815" spans="23:23">
      <c r="W1815">
        <v>2311</v>
      </c>
    </row>
    <row r="1816" spans="23:23">
      <c r="W1816">
        <v>2312</v>
      </c>
    </row>
    <row r="1817" spans="23:23">
      <c r="W1817">
        <v>2313</v>
      </c>
    </row>
    <row r="1818" spans="23:23">
      <c r="W1818">
        <v>2314</v>
      </c>
    </row>
    <row r="1819" spans="23:23">
      <c r="W1819">
        <v>2315</v>
      </c>
    </row>
    <row r="1820" spans="23:23">
      <c r="W1820">
        <v>2316</v>
      </c>
    </row>
    <row r="1821" spans="23:23">
      <c r="W1821">
        <v>2317</v>
      </c>
    </row>
    <row r="1822" spans="23:23">
      <c r="W1822">
        <v>2318</v>
      </c>
    </row>
    <row r="1823" spans="23:23">
      <c r="W1823">
        <v>2319</v>
      </c>
    </row>
    <row r="1824" spans="23:23">
      <c r="W1824">
        <v>2320</v>
      </c>
    </row>
    <row r="1825" spans="23:23">
      <c r="W1825">
        <v>2321</v>
      </c>
    </row>
    <row r="1826" spans="23:23">
      <c r="W1826">
        <v>2322</v>
      </c>
    </row>
    <row r="1827" spans="23:23">
      <c r="W1827">
        <v>2323</v>
      </c>
    </row>
    <row r="1828" spans="23:23">
      <c r="W1828">
        <v>2324</v>
      </c>
    </row>
    <row r="1829" spans="23:23">
      <c r="W1829">
        <v>2325</v>
      </c>
    </row>
    <row r="1830" spans="23:23">
      <c r="W1830">
        <v>2326</v>
      </c>
    </row>
    <row r="1831" spans="23:23">
      <c r="W1831">
        <v>2327</v>
      </c>
    </row>
    <row r="1832" spans="23:23">
      <c r="W1832">
        <v>2328</v>
      </c>
    </row>
    <row r="1833" spans="23:23">
      <c r="W1833">
        <v>2329</v>
      </c>
    </row>
    <row r="1834" spans="23:23">
      <c r="W1834">
        <v>2330</v>
      </c>
    </row>
    <row r="1835" spans="23:23">
      <c r="W1835">
        <v>2331</v>
      </c>
    </row>
    <row r="1836" spans="23:23">
      <c r="W1836">
        <v>2332</v>
      </c>
    </row>
    <row r="1837" spans="23:23">
      <c r="W1837">
        <v>2333</v>
      </c>
    </row>
    <row r="1838" spans="23:23">
      <c r="W1838">
        <v>2334</v>
      </c>
    </row>
    <row r="1839" spans="23:23">
      <c r="W1839">
        <v>2335</v>
      </c>
    </row>
    <row r="1840" spans="23:23">
      <c r="W1840">
        <v>2336</v>
      </c>
    </row>
    <row r="1841" spans="23:23">
      <c r="W1841">
        <v>2337</v>
      </c>
    </row>
    <row r="1842" spans="23:23">
      <c r="W1842">
        <v>2338</v>
      </c>
    </row>
    <row r="1843" spans="23:23">
      <c r="W1843">
        <v>2339</v>
      </c>
    </row>
    <row r="1844" spans="23:23">
      <c r="W1844">
        <v>2340</v>
      </c>
    </row>
    <row r="1845" spans="23:23">
      <c r="W1845">
        <v>2341</v>
      </c>
    </row>
    <row r="1846" spans="23:23">
      <c r="W1846">
        <v>2342</v>
      </c>
    </row>
    <row r="1847" spans="23:23">
      <c r="W1847">
        <v>2343</v>
      </c>
    </row>
    <row r="1848" spans="23:23">
      <c r="W1848">
        <v>2344</v>
      </c>
    </row>
    <row r="1849" spans="23:23">
      <c r="W1849">
        <v>2345</v>
      </c>
    </row>
    <row r="1850" spans="23:23">
      <c r="W1850">
        <v>2346</v>
      </c>
    </row>
    <row r="1851" spans="23:23">
      <c r="W1851">
        <v>2347</v>
      </c>
    </row>
    <row r="1852" spans="23:23">
      <c r="W1852">
        <v>2348</v>
      </c>
    </row>
    <row r="1853" spans="23:23">
      <c r="W1853">
        <v>2349</v>
      </c>
    </row>
    <row r="1854" spans="23:23">
      <c r="W1854">
        <v>2350</v>
      </c>
    </row>
    <row r="1855" spans="23:23">
      <c r="W1855">
        <v>2351</v>
      </c>
    </row>
    <row r="1856" spans="23:23">
      <c r="W1856">
        <v>2352</v>
      </c>
    </row>
    <row r="1857" spans="23:23">
      <c r="W1857">
        <v>2353</v>
      </c>
    </row>
    <row r="1858" spans="23:23">
      <c r="W1858">
        <v>2354</v>
      </c>
    </row>
    <row r="1859" spans="23:23">
      <c r="W1859">
        <v>2355</v>
      </c>
    </row>
    <row r="1860" spans="23:23">
      <c r="W1860">
        <v>2356</v>
      </c>
    </row>
    <row r="1861" spans="23:23">
      <c r="W1861">
        <v>2357</v>
      </c>
    </row>
    <row r="1862" spans="23:23">
      <c r="W1862">
        <v>2358</v>
      </c>
    </row>
    <row r="1863" spans="23:23">
      <c r="W1863">
        <v>2359</v>
      </c>
    </row>
    <row r="1864" spans="23:23">
      <c r="W1864">
        <v>2360</v>
      </c>
    </row>
    <row r="1865" spans="23:23">
      <c r="W1865">
        <v>2361</v>
      </c>
    </row>
    <row r="1866" spans="23:23">
      <c r="W1866">
        <v>2362</v>
      </c>
    </row>
    <row r="1867" spans="23:23">
      <c r="W1867">
        <v>2363</v>
      </c>
    </row>
    <row r="1868" spans="23:23">
      <c r="W1868">
        <v>2364</v>
      </c>
    </row>
    <row r="1869" spans="23:23">
      <c r="W1869">
        <v>2365</v>
      </c>
    </row>
    <row r="1870" spans="23:23">
      <c r="W1870">
        <v>2366</v>
      </c>
    </row>
    <row r="1871" spans="23:23">
      <c r="W1871">
        <v>2367</v>
      </c>
    </row>
    <row r="1872" spans="23:23">
      <c r="W1872">
        <v>2368</v>
      </c>
    </row>
    <row r="1873" spans="23:23">
      <c r="W1873">
        <v>2369</v>
      </c>
    </row>
    <row r="1874" spans="23:23">
      <c r="W1874">
        <v>2370</v>
      </c>
    </row>
    <row r="1875" spans="23:23">
      <c r="W1875">
        <v>2371</v>
      </c>
    </row>
    <row r="1876" spans="23:23">
      <c r="W1876">
        <v>2372</v>
      </c>
    </row>
    <row r="1877" spans="23:23">
      <c r="W1877">
        <v>2373</v>
      </c>
    </row>
    <row r="1878" spans="23:23">
      <c r="W1878">
        <v>2374</v>
      </c>
    </row>
    <row r="1879" spans="23:23">
      <c r="W1879">
        <v>2375</v>
      </c>
    </row>
    <row r="1880" spans="23:23">
      <c r="W1880">
        <v>2376</v>
      </c>
    </row>
    <row r="1881" spans="23:23">
      <c r="W1881">
        <v>2377</v>
      </c>
    </row>
    <row r="1882" spans="23:23">
      <c r="W1882">
        <v>2378</v>
      </c>
    </row>
    <row r="1883" spans="23:23">
      <c r="W1883">
        <v>2379</v>
      </c>
    </row>
    <row r="1884" spans="23:23">
      <c r="W1884">
        <v>2380</v>
      </c>
    </row>
    <row r="1885" spans="23:23">
      <c r="W1885">
        <v>2381</v>
      </c>
    </row>
    <row r="1886" spans="23:23">
      <c r="W1886">
        <v>2382</v>
      </c>
    </row>
    <row r="1887" spans="23:23">
      <c r="W1887">
        <v>2383</v>
      </c>
    </row>
    <row r="1888" spans="23:23">
      <c r="W1888">
        <v>2384</v>
      </c>
    </row>
    <row r="1889" spans="23:23">
      <c r="W1889">
        <v>2385</v>
      </c>
    </row>
    <row r="1890" spans="23:23">
      <c r="W1890">
        <v>2386</v>
      </c>
    </row>
    <row r="1891" spans="23:23">
      <c r="W1891">
        <v>2387</v>
      </c>
    </row>
    <row r="1892" spans="23:23">
      <c r="W1892">
        <v>2388</v>
      </c>
    </row>
    <row r="1893" spans="23:23">
      <c r="W1893">
        <v>2389</v>
      </c>
    </row>
    <row r="1894" spans="23:23">
      <c r="W1894">
        <v>2390</v>
      </c>
    </row>
    <row r="1895" spans="23:23">
      <c r="W1895">
        <v>2391</v>
      </c>
    </row>
    <row r="1896" spans="23:23">
      <c r="W1896">
        <v>2392</v>
      </c>
    </row>
    <row r="1897" spans="23:23">
      <c r="W1897">
        <v>2393</v>
      </c>
    </row>
    <row r="1898" spans="23:23">
      <c r="W1898">
        <v>2394</v>
      </c>
    </row>
    <row r="1899" spans="23:23">
      <c r="W1899">
        <v>2395</v>
      </c>
    </row>
    <row r="1900" spans="23:23">
      <c r="W1900">
        <v>2396</v>
      </c>
    </row>
    <row r="1901" spans="23:23">
      <c r="W1901">
        <v>2397</v>
      </c>
    </row>
    <row r="1902" spans="23:23">
      <c r="W1902">
        <v>2398</v>
      </c>
    </row>
    <row r="1903" spans="23:23">
      <c r="W1903">
        <v>2399</v>
      </c>
    </row>
    <row r="1904" spans="23:23">
      <c r="W1904">
        <v>2400</v>
      </c>
    </row>
    <row r="1905" spans="23:23">
      <c r="W1905">
        <v>2401</v>
      </c>
    </row>
    <row r="1906" spans="23:23">
      <c r="W1906">
        <v>2402</v>
      </c>
    </row>
    <row r="1907" spans="23:23">
      <c r="W1907">
        <v>2403</v>
      </c>
    </row>
    <row r="1908" spans="23:23">
      <c r="W1908">
        <v>2404</v>
      </c>
    </row>
    <row r="1909" spans="23:23">
      <c r="W1909">
        <v>2405</v>
      </c>
    </row>
    <row r="1910" spans="23:23">
      <c r="W1910">
        <v>2406</v>
      </c>
    </row>
    <row r="1911" spans="23:23">
      <c r="W1911">
        <v>2407</v>
      </c>
    </row>
    <row r="1912" spans="23:23">
      <c r="W1912">
        <v>2408</v>
      </c>
    </row>
    <row r="1913" spans="23:23">
      <c r="W1913">
        <v>2409</v>
      </c>
    </row>
    <row r="1914" spans="23:23">
      <c r="W1914">
        <v>2410</v>
      </c>
    </row>
    <row r="1915" spans="23:23">
      <c r="W1915">
        <v>2411</v>
      </c>
    </row>
    <row r="1916" spans="23:23">
      <c r="W1916">
        <v>2412</v>
      </c>
    </row>
    <row r="1917" spans="23:23">
      <c r="W1917">
        <v>2413</v>
      </c>
    </row>
    <row r="1918" spans="23:23">
      <c r="W1918">
        <v>2414</v>
      </c>
    </row>
    <row r="1919" spans="23:23">
      <c r="W1919">
        <v>2415</v>
      </c>
    </row>
    <row r="1920" spans="23:23">
      <c r="W1920">
        <v>2416</v>
      </c>
    </row>
    <row r="1921" spans="23:23">
      <c r="W1921">
        <v>2417</v>
      </c>
    </row>
    <row r="1922" spans="23:23">
      <c r="W1922">
        <v>2418</v>
      </c>
    </row>
    <row r="1923" spans="23:23">
      <c r="W1923">
        <v>2419</v>
      </c>
    </row>
    <row r="1924" spans="23:23">
      <c r="W1924">
        <v>2420</v>
      </c>
    </row>
    <row r="1925" spans="23:23">
      <c r="W1925">
        <v>2421</v>
      </c>
    </row>
    <row r="1926" spans="23:23">
      <c r="W1926">
        <v>2422</v>
      </c>
    </row>
    <row r="1927" spans="23:23">
      <c r="W1927">
        <v>2423</v>
      </c>
    </row>
    <row r="1928" spans="23:23">
      <c r="W1928">
        <v>2424</v>
      </c>
    </row>
    <row r="1929" spans="23:23">
      <c r="W1929">
        <v>2425</v>
      </c>
    </row>
    <row r="1930" spans="23:23">
      <c r="W1930">
        <v>2426</v>
      </c>
    </row>
    <row r="1931" spans="23:23">
      <c r="W1931">
        <v>2427</v>
      </c>
    </row>
    <row r="1932" spans="23:23">
      <c r="W1932">
        <v>2428</v>
      </c>
    </row>
    <row r="1933" spans="23:23">
      <c r="W1933">
        <v>2429</v>
      </c>
    </row>
    <row r="1934" spans="23:23">
      <c r="W1934">
        <v>2430</v>
      </c>
    </row>
    <row r="1935" spans="23:23">
      <c r="W1935">
        <v>2431</v>
      </c>
    </row>
    <row r="1936" spans="23:23">
      <c r="W1936">
        <v>2432</v>
      </c>
    </row>
    <row r="1937" spans="23:23">
      <c r="W1937">
        <v>2433</v>
      </c>
    </row>
    <row r="1938" spans="23:23">
      <c r="W1938">
        <v>2434</v>
      </c>
    </row>
    <row r="1939" spans="23:23">
      <c r="W1939">
        <v>2435</v>
      </c>
    </row>
    <row r="1940" spans="23:23">
      <c r="W1940">
        <v>2436</v>
      </c>
    </row>
    <row r="1941" spans="23:23">
      <c r="W1941">
        <v>2437</v>
      </c>
    </row>
    <row r="1942" spans="23:23">
      <c r="W1942">
        <v>2438</v>
      </c>
    </row>
    <row r="1943" spans="23:23">
      <c r="W1943">
        <v>2439</v>
      </c>
    </row>
    <row r="1944" spans="23:23">
      <c r="W1944">
        <v>2440</v>
      </c>
    </row>
    <row r="1945" spans="23:23">
      <c r="W1945">
        <v>2441</v>
      </c>
    </row>
    <row r="1946" spans="23:23">
      <c r="W1946">
        <v>2442</v>
      </c>
    </row>
    <row r="1947" spans="23:23">
      <c r="W1947">
        <v>2443</v>
      </c>
    </row>
    <row r="1948" spans="23:23">
      <c r="W1948">
        <v>2444</v>
      </c>
    </row>
    <row r="1949" spans="23:23">
      <c r="W1949">
        <v>2445</v>
      </c>
    </row>
    <row r="1950" spans="23:23">
      <c r="W1950">
        <v>2446</v>
      </c>
    </row>
    <row r="1951" spans="23:23">
      <c r="W1951">
        <v>2447</v>
      </c>
    </row>
    <row r="1952" spans="23:23">
      <c r="W1952">
        <v>2448</v>
      </c>
    </row>
    <row r="1953" spans="23:23">
      <c r="W1953">
        <v>2449</v>
      </c>
    </row>
    <row r="1954" spans="23:23">
      <c r="W1954">
        <v>2450</v>
      </c>
    </row>
    <row r="1955" spans="23:23">
      <c r="W1955">
        <v>2451</v>
      </c>
    </row>
    <row r="1956" spans="23:23">
      <c r="W1956">
        <v>2452</v>
      </c>
    </row>
    <row r="1957" spans="23:23">
      <c r="W1957">
        <v>2453</v>
      </c>
    </row>
    <row r="1958" spans="23:23">
      <c r="W1958">
        <v>2454</v>
      </c>
    </row>
    <row r="1959" spans="23:23">
      <c r="W1959">
        <v>2455</v>
      </c>
    </row>
    <row r="1960" spans="23:23">
      <c r="W1960">
        <v>2456</v>
      </c>
    </row>
    <row r="1961" spans="23:23">
      <c r="W1961">
        <v>2457</v>
      </c>
    </row>
    <row r="1962" spans="23:23">
      <c r="W1962">
        <v>2458</v>
      </c>
    </row>
    <row r="1963" spans="23:23">
      <c r="W1963">
        <v>2459</v>
      </c>
    </row>
    <row r="1964" spans="23:23">
      <c r="W1964">
        <v>2460</v>
      </c>
    </row>
    <row r="1965" spans="23:23">
      <c r="W1965">
        <v>2461</v>
      </c>
    </row>
    <row r="1966" spans="23:23">
      <c r="W1966">
        <v>2462</v>
      </c>
    </row>
    <row r="1967" spans="23:23">
      <c r="W1967">
        <v>2463</v>
      </c>
    </row>
    <row r="1968" spans="23:23">
      <c r="W1968">
        <v>2464</v>
      </c>
    </row>
    <row r="1969" spans="23:23">
      <c r="W1969">
        <v>2465</v>
      </c>
    </row>
    <row r="1970" spans="23:23">
      <c r="W1970">
        <v>2466</v>
      </c>
    </row>
    <row r="1971" spans="23:23">
      <c r="W1971">
        <v>2467</v>
      </c>
    </row>
    <row r="1972" spans="23:23">
      <c r="W1972">
        <v>2468</v>
      </c>
    </row>
    <row r="1973" spans="23:23">
      <c r="W1973">
        <v>2469</v>
      </c>
    </row>
    <row r="1974" spans="23:23">
      <c r="W1974">
        <v>2470</v>
      </c>
    </row>
    <row r="1975" spans="23:23">
      <c r="W1975">
        <v>2471</v>
      </c>
    </row>
    <row r="1976" spans="23:23">
      <c r="W1976">
        <v>2472</v>
      </c>
    </row>
    <row r="1977" spans="23:23">
      <c r="W1977">
        <v>2473</v>
      </c>
    </row>
    <row r="1978" spans="23:23">
      <c r="W1978">
        <v>2474</v>
      </c>
    </row>
    <row r="1979" spans="23:23">
      <c r="W1979">
        <v>2475</v>
      </c>
    </row>
    <row r="1980" spans="23:23">
      <c r="W1980">
        <v>2476</v>
      </c>
    </row>
    <row r="1981" spans="23:23">
      <c r="W1981">
        <v>2477</v>
      </c>
    </row>
    <row r="1982" spans="23:23">
      <c r="W1982">
        <v>2478</v>
      </c>
    </row>
    <row r="1983" spans="23:23">
      <c r="W1983">
        <v>2479</v>
      </c>
    </row>
    <row r="1984" spans="23:23">
      <c r="W1984">
        <v>2480</v>
      </c>
    </row>
    <row r="1985" spans="23:23">
      <c r="W1985">
        <v>2481</v>
      </c>
    </row>
    <row r="1986" spans="23:23">
      <c r="W1986">
        <v>2482</v>
      </c>
    </row>
    <row r="1987" spans="23:23">
      <c r="W1987">
        <v>2483</v>
      </c>
    </row>
    <row r="1988" spans="23:23">
      <c r="W1988">
        <v>2484</v>
      </c>
    </row>
    <row r="1989" spans="23:23">
      <c r="W1989">
        <v>2485</v>
      </c>
    </row>
    <row r="1990" spans="23:23">
      <c r="W1990">
        <v>2486</v>
      </c>
    </row>
    <row r="1991" spans="23:23">
      <c r="W1991">
        <v>2487</v>
      </c>
    </row>
    <row r="1992" spans="23:23">
      <c r="W1992">
        <v>2488</v>
      </c>
    </row>
    <row r="1993" spans="23:23">
      <c r="W1993">
        <v>2489</v>
      </c>
    </row>
    <row r="1994" spans="23:23">
      <c r="W1994">
        <v>2490</v>
      </c>
    </row>
    <row r="1995" spans="23:23">
      <c r="W1995">
        <v>2491</v>
      </c>
    </row>
    <row r="1996" spans="23:23">
      <c r="W1996">
        <v>2492</v>
      </c>
    </row>
    <row r="1997" spans="23:23">
      <c r="W1997">
        <v>2493</v>
      </c>
    </row>
    <row r="1998" spans="23:23">
      <c r="W1998">
        <v>2494</v>
      </c>
    </row>
    <row r="1999" spans="23:23">
      <c r="W1999">
        <v>2495</v>
      </c>
    </row>
    <row r="2000" spans="23:23">
      <c r="W2000">
        <v>2496</v>
      </c>
    </row>
    <row r="2001" spans="23:23">
      <c r="W2001">
        <v>2497</v>
      </c>
    </row>
    <row r="2002" spans="23:23">
      <c r="W2002">
        <v>2498</v>
      </c>
    </row>
    <row r="2003" spans="23:23">
      <c r="W2003">
        <v>2499</v>
      </c>
    </row>
    <row r="2004" spans="23:23">
      <c r="W2004">
        <v>2500</v>
      </c>
    </row>
    <row r="2005" spans="23:23">
      <c r="W2005">
        <v>2501</v>
      </c>
    </row>
    <row r="2006" spans="23:23">
      <c r="W2006">
        <v>2502</v>
      </c>
    </row>
    <row r="2007" spans="23:23">
      <c r="W2007">
        <v>2503</v>
      </c>
    </row>
    <row r="2008" spans="23:23">
      <c r="W2008">
        <v>2504</v>
      </c>
    </row>
    <row r="2009" spans="23:23">
      <c r="W2009">
        <v>2505</v>
      </c>
    </row>
    <row r="2010" spans="23:23">
      <c r="W2010">
        <v>2506</v>
      </c>
    </row>
    <row r="2011" spans="23:23">
      <c r="W2011">
        <v>2507</v>
      </c>
    </row>
    <row r="2012" spans="23:23">
      <c r="W2012">
        <v>2508</v>
      </c>
    </row>
    <row r="2013" spans="23:23">
      <c r="W2013">
        <v>2509</v>
      </c>
    </row>
    <row r="2014" spans="23:23">
      <c r="W2014">
        <v>2510</v>
      </c>
    </row>
    <row r="2015" spans="23:23">
      <c r="W2015">
        <v>2511</v>
      </c>
    </row>
    <row r="2016" spans="23:23">
      <c r="W2016">
        <v>2512</v>
      </c>
    </row>
    <row r="2017" spans="23:23">
      <c r="W2017">
        <v>2513</v>
      </c>
    </row>
    <row r="2018" spans="23:23">
      <c r="W2018">
        <v>2514</v>
      </c>
    </row>
    <row r="2019" spans="23:23">
      <c r="W2019">
        <v>2515</v>
      </c>
    </row>
    <row r="2020" spans="23:23">
      <c r="W2020">
        <v>2516</v>
      </c>
    </row>
    <row r="2021" spans="23:23">
      <c r="W2021">
        <v>2517</v>
      </c>
    </row>
    <row r="2022" spans="23:23">
      <c r="W2022">
        <v>2518</v>
      </c>
    </row>
    <row r="2023" spans="23:23">
      <c r="W2023">
        <v>2519</v>
      </c>
    </row>
    <row r="2024" spans="23:23">
      <c r="W2024">
        <v>2520</v>
      </c>
    </row>
    <row r="2025" spans="23:23">
      <c r="W2025">
        <v>2521</v>
      </c>
    </row>
    <row r="2026" spans="23:23">
      <c r="W2026">
        <v>2522</v>
      </c>
    </row>
    <row r="2027" spans="23:23">
      <c r="W2027">
        <v>2523</v>
      </c>
    </row>
    <row r="2028" spans="23:23">
      <c r="W2028">
        <v>2524</v>
      </c>
    </row>
    <row r="2029" spans="23:23">
      <c r="W2029">
        <v>2525</v>
      </c>
    </row>
    <row r="2030" spans="23:23">
      <c r="W2030">
        <v>2526</v>
      </c>
    </row>
    <row r="2031" spans="23:23">
      <c r="W2031">
        <v>2527</v>
      </c>
    </row>
    <row r="2032" spans="23:23">
      <c r="W2032">
        <v>2528</v>
      </c>
    </row>
    <row r="2033" spans="23:23">
      <c r="W2033">
        <v>2529</v>
      </c>
    </row>
    <row r="2034" spans="23:23">
      <c r="W2034">
        <v>2530</v>
      </c>
    </row>
    <row r="2035" spans="23:23">
      <c r="W2035">
        <v>2531</v>
      </c>
    </row>
    <row r="2036" spans="23:23">
      <c r="W2036">
        <v>2532</v>
      </c>
    </row>
    <row r="2037" spans="23:23">
      <c r="W2037">
        <v>2533</v>
      </c>
    </row>
    <row r="2038" spans="23:23">
      <c r="W2038">
        <v>2534</v>
      </c>
    </row>
    <row r="2039" spans="23:23">
      <c r="W2039">
        <v>2535</v>
      </c>
    </row>
    <row r="2040" spans="23:23">
      <c r="W2040">
        <v>2536</v>
      </c>
    </row>
    <row r="2041" spans="23:23">
      <c r="W2041">
        <v>2537</v>
      </c>
    </row>
    <row r="2042" spans="23:23">
      <c r="W2042">
        <v>2538</v>
      </c>
    </row>
    <row r="2043" spans="23:23">
      <c r="W2043">
        <v>2539</v>
      </c>
    </row>
    <row r="2044" spans="23:23">
      <c r="W2044">
        <v>2540</v>
      </c>
    </row>
    <row r="2045" spans="23:23">
      <c r="W2045">
        <v>2541</v>
      </c>
    </row>
    <row r="2046" spans="23:23">
      <c r="W2046">
        <v>2542</v>
      </c>
    </row>
    <row r="2047" spans="23:23">
      <c r="W2047">
        <v>2543</v>
      </c>
    </row>
    <row r="2048" spans="23:23">
      <c r="W2048">
        <v>2544</v>
      </c>
    </row>
    <row r="2049" spans="23:23">
      <c r="W2049">
        <v>2545</v>
      </c>
    </row>
    <row r="2050" spans="23:23">
      <c r="W2050">
        <v>2546</v>
      </c>
    </row>
    <row r="2051" spans="23:23">
      <c r="W2051">
        <v>2547</v>
      </c>
    </row>
    <row r="2052" spans="23:23">
      <c r="W2052">
        <v>2548</v>
      </c>
    </row>
    <row r="2053" spans="23:23">
      <c r="W2053">
        <v>2549</v>
      </c>
    </row>
    <row r="2054" spans="23:23">
      <c r="W2054">
        <v>2550</v>
      </c>
    </row>
    <row r="2055" spans="23:23">
      <c r="W2055">
        <v>2551</v>
      </c>
    </row>
    <row r="2056" spans="23:23">
      <c r="W2056">
        <v>2552</v>
      </c>
    </row>
    <row r="2057" spans="23:23">
      <c r="W2057">
        <v>2553</v>
      </c>
    </row>
    <row r="2058" spans="23:23">
      <c r="W2058">
        <v>2554</v>
      </c>
    </row>
    <row r="2059" spans="23:23">
      <c r="W2059">
        <v>2555</v>
      </c>
    </row>
    <row r="2060" spans="23:23">
      <c r="W2060">
        <v>2556</v>
      </c>
    </row>
    <row r="2061" spans="23:23">
      <c r="W2061">
        <v>2557</v>
      </c>
    </row>
    <row r="2062" spans="23:23">
      <c r="W2062">
        <v>2558</v>
      </c>
    </row>
    <row r="2063" spans="23:23">
      <c r="W2063">
        <v>2559</v>
      </c>
    </row>
    <row r="2064" spans="23:23">
      <c r="W2064">
        <v>2560</v>
      </c>
    </row>
    <row r="2065" spans="23:23">
      <c r="W2065">
        <v>2561</v>
      </c>
    </row>
    <row r="2066" spans="23:23">
      <c r="W2066">
        <v>2562</v>
      </c>
    </row>
    <row r="2067" spans="23:23">
      <c r="W2067">
        <v>2563</v>
      </c>
    </row>
    <row r="2068" spans="23:23">
      <c r="W2068">
        <v>2564</v>
      </c>
    </row>
    <row r="2069" spans="23:23">
      <c r="W2069">
        <v>2565</v>
      </c>
    </row>
    <row r="2070" spans="23:23">
      <c r="W2070">
        <v>2566</v>
      </c>
    </row>
    <row r="2071" spans="23:23">
      <c r="W2071">
        <v>2567</v>
      </c>
    </row>
    <row r="2072" spans="23:23">
      <c r="W2072">
        <v>2568</v>
      </c>
    </row>
    <row r="2073" spans="23:23">
      <c r="W2073">
        <v>2569</v>
      </c>
    </row>
    <row r="2074" spans="23:23">
      <c r="W2074">
        <v>2570</v>
      </c>
    </row>
    <row r="2075" spans="23:23">
      <c r="W2075">
        <v>2571</v>
      </c>
    </row>
    <row r="2076" spans="23:23">
      <c r="W2076">
        <v>2572</v>
      </c>
    </row>
    <row r="2077" spans="23:23">
      <c r="W2077">
        <v>2573</v>
      </c>
    </row>
    <row r="2078" spans="23:23">
      <c r="W2078">
        <v>2574</v>
      </c>
    </row>
    <row r="2079" spans="23:23">
      <c r="W2079">
        <v>2575</v>
      </c>
    </row>
    <row r="2080" spans="23:23">
      <c r="W2080">
        <v>2576</v>
      </c>
    </row>
    <row r="2081" spans="23:23">
      <c r="W2081">
        <v>2577</v>
      </c>
    </row>
    <row r="2082" spans="23:23">
      <c r="W2082">
        <v>2578</v>
      </c>
    </row>
    <row r="2083" spans="23:23">
      <c r="W2083">
        <v>2579</v>
      </c>
    </row>
    <row r="2084" spans="23:23">
      <c r="W2084">
        <v>2580</v>
      </c>
    </row>
    <row r="2085" spans="23:23">
      <c r="W2085">
        <v>2581</v>
      </c>
    </row>
    <row r="2086" spans="23:23">
      <c r="W2086">
        <v>2582</v>
      </c>
    </row>
    <row r="2087" spans="23:23">
      <c r="W2087">
        <v>2583</v>
      </c>
    </row>
    <row r="2088" spans="23:23">
      <c r="W2088">
        <v>2584</v>
      </c>
    </row>
    <row r="2089" spans="23:23">
      <c r="W2089">
        <v>2585</v>
      </c>
    </row>
    <row r="2090" spans="23:23">
      <c r="W2090">
        <v>2586</v>
      </c>
    </row>
    <row r="2091" spans="23:23">
      <c r="W2091">
        <v>2587</v>
      </c>
    </row>
    <row r="2092" spans="23:23">
      <c r="W2092">
        <v>2588</v>
      </c>
    </row>
    <row r="2093" spans="23:23">
      <c r="W2093">
        <v>2589</v>
      </c>
    </row>
    <row r="2094" spans="23:23">
      <c r="W2094">
        <v>2590</v>
      </c>
    </row>
    <row r="2095" spans="23:23">
      <c r="W2095">
        <v>2591</v>
      </c>
    </row>
    <row r="2096" spans="23:23">
      <c r="W2096">
        <v>2592</v>
      </c>
    </row>
    <row r="2097" spans="23:23">
      <c r="W2097">
        <v>2593</v>
      </c>
    </row>
    <row r="2098" spans="23:23">
      <c r="W2098">
        <v>2594</v>
      </c>
    </row>
    <row r="2099" spans="23:23">
      <c r="W2099">
        <v>2595</v>
      </c>
    </row>
    <row r="2100" spans="23:23">
      <c r="W2100">
        <v>2596</v>
      </c>
    </row>
    <row r="2101" spans="23:23">
      <c r="W2101">
        <v>2597</v>
      </c>
    </row>
    <row r="2102" spans="23:23">
      <c r="W2102">
        <v>2598</v>
      </c>
    </row>
    <row r="2103" spans="23:23">
      <c r="W2103">
        <v>2599</v>
      </c>
    </row>
    <row r="2104" spans="23:23">
      <c r="W2104">
        <v>2600</v>
      </c>
    </row>
    <row r="2105" spans="23:23">
      <c r="W2105">
        <v>2601</v>
      </c>
    </row>
    <row r="2106" spans="23:23">
      <c r="W2106">
        <v>2602</v>
      </c>
    </row>
    <row r="2107" spans="23:23">
      <c r="W2107">
        <v>2603</v>
      </c>
    </row>
    <row r="2108" spans="23:23">
      <c r="W2108">
        <v>2604</v>
      </c>
    </row>
    <row r="2109" spans="23:23">
      <c r="W2109">
        <v>2605</v>
      </c>
    </row>
    <row r="2110" spans="23:23">
      <c r="W2110">
        <v>2606</v>
      </c>
    </row>
    <row r="2111" spans="23:23">
      <c r="W2111">
        <v>2607</v>
      </c>
    </row>
    <row r="2112" spans="23:23">
      <c r="W2112">
        <v>2608</v>
      </c>
    </row>
    <row r="2113" spans="23:23">
      <c r="W2113">
        <v>2609</v>
      </c>
    </row>
    <row r="2114" spans="23:23">
      <c r="W2114">
        <v>2610</v>
      </c>
    </row>
    <row r="2115" spans="23:23">
      <c r="W2115">
        <v>2611</v>
      </c>
    </row>
    <row r="2116" spans="23:23">
      <c r="W2116">
        <v>2612</v>
      </c>
    </row>
    <row r="2117" spans="23:23">
      <c r="W2117">
        <v>2613</v>
      </c>
    </row>
    <row r="2118" spans="23:23">
      <c r="W2118">
        <v>2614</v>
      </c>
    </row>
    <row r="2119" spans="23:23">
      <c r="W2119">
        <v>2615</v>
      </c>
    </row>
    <row r="2120" spans="23:23">
      <c r="W2120">
        <v>2616</v>
      </c>
    </row>
    <row r="2121" spans="23:23">
      <c r="W2121">
        <v>2617</v>
      </c>
    </row>
    <row r="2122" spans="23:23">
      <c r="W2122">
        <v>2618</v>
      </c>
    </row>
    <row r="2123" spans="23:23">
      <c r="W2123">
        <v>2619</v>
      </c>
    </row>
    <row r="2124" spans="23:23">
      <c r="W2124">
        <v>2620</v>
      </c>
    </row>
    <row r="2125" spans="23:23">
      <c r="W2125">
        <v>2621</v>
      </c>
    </row>
    <row r="2126" spans="23:23">
      <c r="W2126">
        <v>2622</v>
      </c>
    </row>
    <row r="2127" spans="23:23">
      <c r="W2127">
        <v>2623</v>
      </c>
    </row>
    <row r="2128" spans="23:23">
      <c r="W2128">
        <v>2624</v>
      </c>
    </row>
    <row r="2129" spans="23:23">
      <c r="W2129">
        <v>2625</v>
      </c>
    </row>
    <row r="2130" spans="23:23">
      <c r="W2130">
        <v>2626</v>
      </c>
    </row>
    <row r="2131" spans="23:23">
      <c r="W2131">
        <v>2627</v>
      </c>
    </row>
    <row r="2132" spans="23:23">
      <c r="W2132">
        <v>2628</v>
      </c>
    </row>
    <row r="2133" spans="23:23">
      <c r="W2133">
        <v>2629</v>
      </c>
    </row>
    <row r="2134" spans="23:23">
      <c r="W2134">
        <v>2630</v>
      </c>
    </row>
    <row r="2135" spans="23:23">
      <c r="W2135">
        <v>2631</v>
      </c>
    </row>
    <row r="2136" spans="23:23">
      <c r="W2136">
        <v>2632</v>
      </c>
    </row>
    <row r="2137" spans="23:23">
      <c r="W2137">
        <v>2633</v>
      </c>
    </row>
    <row r="2138" spans="23:23">
      <c r="W2138">
        <v>2634</v>
      </c>
    </row>
    <row r="2139" spans="23:23">
      <c r="W2139">
        <v>2635</v>
      </c>
    </row>
    <row r="2140" spans="23:23">
      <c r="W2140">
        <v>2636</v>
      </c>
    </row>
    <row r="2141" spans="23:23">
      <c r="W2141">
        <v>2637</v>
      </c>
    </row>
    <row r="2142" spans="23:23">
      <c r="W2142">
        <v>2638</v>
      </c>
    </row>
    <row r="2143" spans="23:23">
      <c r="W2143">
        <v>2639</v>
      </c>
    </row>
    <row r="2144" spans="23:23">
      <c r="W2144">
        <v>2640</v>
      </c>
    </row>
    <row r="2145" spans="23:23">
      <c r="W2145">
        <v>2641</v>
      </c>
    </row>
    <row r="2146" spans="23:23">
      <c r="W2146">
        <v>2642</v>
      </c>
    </row>
    <row r="2147" spans="23:23">
      <c r="W2147">
        <v>2643</v>
      </c>
    </row>
    <row r="2148" spans="23:23">
      <c r="W2148">
        <v>2644</v>
      </c>
    </row>
    <row r="2149" spans="23:23">
      <c r="W2149">
        <v>2645</v>
      </c>
    </row>
    <row r="2150" spans="23:23">
      <c r="W2150">
        <v>2646</v>
      </c>
    </row>
    <row r="2151" spans="23:23">
      <c r="W2151">
        <v>2647</v>
      </c>
    </row>
    <row r="2152" spans="23:23">
      <c r="W2152">
        <v>2648</v>
      </c>
    </row>
    <row r="2153" spans="23:23">
      <c r="W2153">
        <v>2649</v>
      </c>
    </row>
    <row r="2154" spans="23:23">
      <c r="W2154">
        <v>2650</v>
      </c>
    </row>
    <row r="2155" spans="23:23">
      <c r="W2155">
        <v>2651</v>
      </c>
    </row>
    <row r="2156" spans="23:23">
      <c r="W2156">
        <v>2652</v>
      </c>
    </row>
    <row r="2157" spans="23:23">
      <c r="W2157">
        <v>2653</v>
      </c>
    </row>
    <row r="2158" spans="23:23">
      <c r="W2158">
        <v>2654</v>
      </c>
    </row>
    <row r="2159" spans="23:23">
      <c r="W2159">
        <v>2655</v>
      </c>
    </row>
    <row r="2160" spans="23:23">
      <c r="W2160">
        <v>2656</v>
      </c>
    </row>
    <row r="2161" spans="23:23">
      <c r="W2161">
        <v>2657</v>
      </c>
    </row>
    <row r="2162" spans="23:23">
      <c r="W2162">
        <v>2658</v>
      </c>
    </row>
    <row r="2163" spans="23:23">
      <c r="W2163">
        <v>2659</v>
      </c>
    </row>
    <row r="2164" spans="23:23">
      <c r="W2164">
        <v>2660</v>
      </c>
    </row>
    <row r="2165" spans="23:23">
      <c r="W2165">
        <v>2661</v>
      </c>
    </row>
    <row r="2166" spans="23:23">
      <c r="W2166">
        <v>2662</v>
      </c>
    </row>
    <row r="2167" spans="23:23">
      <c r="W2167">
        <v>2663</v>
      </c>
    </row>
    <row r="2168" spans="23:23">
      <c r="W2168">
        <v>2664</v>
      </c>
    </row>
    <row r="2169" spans="23:23">
      <c r="W2169">
        <v>2665</v>
      </c>
    </row>
    <row r="2170" spans="23:23">
      <c r="W2170">
        <v>2666</v>
      </c>
    </row>
    <row r="2171" spans="23:23">
      <c r="W2171">
        <v>2667</v>
      </c>
    </row>
    <row r="2172" spans="23:23">
      <c r="W2172">
        <v>2668</v>
      </c>
    </row>
    <row r="2173" spans="23:23">
      <c r="W2173">
        <v>2669</v>
      </c>
    </row>
    <row r="2174" spans="23:23">
      <c r="W2174">
        <v>2670</v>
      </c>
    </row>
    <row r="2175" spans="23:23">
      <c r="W2175">
        <v>2671</v>
      </c>
    </row>
    <row r="2176" spans="23:23">
      <c r="W2176">
        <v>2672</v>
      </c>
    </row>
    <row r="2177" spans="23:23">
      <c r="W2177">
        <v>2673</v>
      </c>
    </row>
    <row r="2178" spans="23:23">
      <c r="W2178">
        <v>2674</v>
      </c>
    </row>
    <row r="2179" spans="23:23">
      <c r="W2179">
        <v>2675</v>
      </c>
    </row>
    <row r="2180" spans="23:23">
      <c r="W2180">
        <v>2676</v>
      </c>
    </row>
    <row r="2181" spans="23:23">
      <c r="W2181">
        <v>2677</v>
      </c>
    </row>
    <row r="2182" spans="23:23">
      <c r="W2182">
        <v>2678</v>
      </c>
    </row>
    <row r="2183" spans="23:23">
      <c r="W2183">
        <v>2679</v>
      </c>
    </row>
    <row r="2184" spans="23:23">
      <c r="W2184">
        <v>2680</v>
      </c>
    </row>
    <row r="2185" spans="23:23">
      <c r="W2185">
        <v>2681</v>
      </c>
    </row>
    <row r="2186" spans="23:23">
      <c r="W2186">
        <v>2682</v>
      </c>
    </row>
    <row r="2187" spans="23:23">
      <c r="W2187">
        <v>2683</v>
      </c>
    </row>
    <row r="2188" spans="23:23">
      <c r="W2188">
        <v>2684</v>
      </c>
    </row>
    <row r="2189" spans="23:23">
      <c r="W2189">
        <v>2685</v>
      </c>
    </row>
    <row r="2190" spans="23:23">
      <c r="W2190">
        <v>2686</v>
      </c>
    </row>
    <row r="2191" spans="23:23">
      <c r="W2191">
        <v>2687</v>
      </c>
    </row>
    <row r="2192" spans="23:23">
      <c r="W2192">
        <v>2688</v>
      </c>
    </row>
    <row r="2193" spans="23:23">
      <c r="W2193">
        <v>2689</v>
      </c>
    </row>
    <row r="2194" spans="23:23">
      <c r="W2194">
        <v>2690</v>
      </c>
    </row>
    <row r="2195" spans="23:23">
      <c r="W2195">
        <v>2691</v>
      </c>
    </row>
    <row r="2196" spans="23:23">
      <c r="W2196">
        <v>2692</v>
      </c>
    </row>
    <row r="2197" spans="23:23">
      <c r="W2197">
        <v>2693</v>
      </c>
    </row>
    <row r="2198" spans="23:23">
      <c r="W2198">
        <v>2694</v>
      </c>
    </row>
    <row r="2199" spans="23:23">
      <c r="W2199">
        <v>2695</v>
      </c>
    </row>
    <row r="2200" spans="23:23">
      <c r="W2200">
        <v>2696</v>
      </c>
    </row>
    <row r="2201" spans="23:23">
      <c r="W2201">
        <v>2697</v>
      </c>
    </row>
    <row r="2202" spans="23:23">
      <c r="W2202">
        <v>2698</v>
      </c>
    </row>
    <row r="2203" spans="23:23">
      <c r="W2203">
        <v>2699</v>
      </c>
    </row>
    <row r="2204" spans="23:23">
      <c r="W2204">
        <v>2700</v>
      </c>
    </row>
    <row r="2205" spans="23:23">
      <c r="W2205">
        <v>2701</v>
      </c>
    </row>
    <row r="2206" spans="23:23">
      <c r="W2206">
        <v>2702</v>
      </c>
    </row>
    <row r="2207" spans="23:23">
      <c r="W2207">
        <v>2703</v>
      </c>
    </row>
    <row r="2208" spans="23:23">
      <c r="W2208">
        <v>2704</v>
      </c>
    </row>
    <row r="2209" spans="23:23">
      <c r="W2209">
        <v>2705</v>
      </c>
    </row>
    <row r="2210" spans="23:23">
      <c r="W2210">
        <v>2706</v>
      </c>
    </row>
    <row r="2211" spans="23:23">
      <c r="W2211">
        <v>2707</v>
      </c>
    </row>
    <row r="2212" spans="23:23">
      <c r="W2212">
        <v>2708</v>
      </c>
    </row>
    <row r="2213" spans="23:23">
      <c r="W2213">
        <v>2709</v>
      </c>
    </row>
    <row r="2214" spans="23:23">
      <c r="W2214">
        <v>2710</v>
      </c>
    </row>
    <row r="2215" spans="23:23">
      <c r="W2215">
        <v>2711</v>
      </c>
    </row>
    <row r="2216" spans="23:23">
      <c r="W2216">
        <v>2712</v>
      </c>
    </row>
    <row r="2217" spans="23:23">
      <c r="W2217">
        <v>2713</v>
      </c>
    </row>
    <row r="2218" spans="23:23">
      <c r="W2218">
        <v>2714</v>
      </c>
    </row>
    <row r="2219" spans="23:23">
      <c r="W2219">
        <v>2715</v>
      </c>
    </row>
    <row r="2220" spans="23:23">
      <c r="W2220">
        <v>2716</v>
      </c>
    </row>
    <row r="2221" spans="23:23">
      <c r="W2221">
        <v>2717</v>
      </c>
    </row>
    <row r="2222" spans="23:23">
      <c r="W2222">
        <v>2718</v>
      </c>
    </row>
    <row r="2223" spans="23:23">
      <c r="W2223">
        <v>2719</v>
      </c>
    </row>
    <row r="2224" spans="23:23">
      <c r="W2224">
        <v>2720</v>
      </c>
    </row>
    <row r="2225" spans="23:23">
      <c r="W2225">
        <v>2721</v>
      </c>
    </row>
    <row r="2226" spans="23:23">
      <c r="W2226">
        <v>2722</v>
      </c>
    </row>
    <row r="2227" spans="23:23">
      <c r="W2227">
        <v>2723</v>
      </c>
    </row>
    <row r="2228" spans="23:23">
      <c r="W2228">
        <v>2724</v>
      </c>
    </row>
    <row r="2229" spans="23:23">
      <c r="W2229">
        <v>2725</v>
      </c>
    </row>
    <row r="2230" spans="23:23">
      <c r="W2230">
        <v>2726</v>
      </c>
    </row>
    <row r="2231" spans="23:23">
      <c r="W2231">
        <v>2727</v>
      </c>
    </row>
    <row r="2232" spans="23:23">
      <c r="W2232">
        <v>2728</v>
      </c>
    </row>
    <row r="2233" spans="23:23">
      <c r="W2233">
        <v>2729</v>
      </c>
    </row>
    <row r="2234" spans="23:23">
      <c r="W2234">
        <v>2730</v>
      </c>
    </row>
    <row r="2235" spans="23:23">
      <c r="W2235">
        <v>2731</v>
      </c>
    </row>
    <row r="2236" spans="23:23">
      <c r="W2236">
        <v>2732</v>
      </c>
    </row>
    <row r="2237" spans="23:23">
      <c r="W2237">
        <v>2733</v>
      </c>
    </row>
    <row r="2238" spans="23:23">
      <c r="W2238">
        <v>2734</v>
      </c>
    </row>
    <row r="2239" spans="23:23">
      <c r="W2239">
        <v>2735</v>
      </c>
    </row>
    <row r="2240" spans="23:23">
      <c r="W2240">
        <v>2736</v>
      </c>
    </row>
    <row r="2241" spans="23:23">
      <c r="W2241">
        <v>2737</v>
      </c>
    </row>
    <row r="2242" spans="23:23">
      <c r="W2242">
        <v>2738</v>
      </c>
    </row>
    <row r="2243" spans="23:23">
      <c r="W2243">
        <v>2739</v>
      </c>
    </row>
    <row r="2244" spans="23:23">
      <c r="W2244">
        <v>2740</v>
      </c>
    </row>
    <row r="2245" spans="23:23">
      <c r="W2245">
        <v>2741</v>
      </c>
    </row>
    <row r="2246" spans="23:23">
      <c r="W2246">
        <v>2742</v>
      </c>
    </row>
    <row r="2247" spans="23:23">
      <c r="W2247">
        <v>2743</v>
      </c>
    </row>
    <row r="2248" spans="23:23">
      <c r="W2248">
        <v>2744</v>
      </c>
    </row>
    <row r="2249" spans="23:23">
      <c r="W2249">
        <v>2745</v>
      </c>
    </row>
    <row r="2250" spans="23:23">
      <c r="W2250">
        <v>2746</v>
      </c>
    </row>
    <row r="2251" spans="23:23">
      <c r="W2251">
        <v>2747</v>
      </c>
    </row>
    <row r="2252" spans="23:23">
      <c r="W2252">
        <v>2748</v>
      </c>
    </row>
    <row r="2253" spans="23:23">
      <c r="W2253">
        <v>2749</v>
      </c>
    </row>
    <row r="2254" spans="23:23">
      <c r="W2254">
        <v>2750</v>
      </c>
    </row>
    <row r="2255" spans="23:23">
      <c r="W2255">
        <v>2751</v>
      </c>
    </row>
    <row r="2256" spans="23:23">
      <c r="W2256">
        <v>2752</v>
      </c>
    </row>
    <row r="2257" spans="23:23">
      <c r="W2257">
        <v>2753</v>
      </c>
    </row>
    <row r="2258" spans="23:23">
      <c r="W2258">
        <v>2754</v>
      </c>
    </row>
    <row r="2259" spans="23:23">
      <c r="W2259">
        <v>2755</v>
      </c>
    </row>
    <row r="2260" spans="23:23">
      <c r="W2260">
        <v>2756</v>
      </c>
    </row>
    <row r="2261" spans="23:23">
      <c r="W2261">
        <v>2757</v>
      </c>
    </row>
    <row r="2262" spans="23:23">
      <c r="W2262">
        <v>2758</v>
      </c>
    </row>
    <row r="2263" spans="23:23">
      <c r="W2263">
        <v>2759</v>
      </c>
    </row>
    <row r="2264" spans="23:23">
      <c r="W2264">
        <v>2760</v>
      </c>
    </row>
    <row r="2265" spans="23:23">
      <c r="W2265">
        <v>2761</v>
      </c>
    </row>
    <row r="2266" spans="23:23">
      <c r="W2266">
        <v>2762</v>
      </c>
    </row>
    <row r="2267" spans="23:23">
      <c r="W2267">
        <v>2763</v>
      </c>
    </row>
    <row r="2268" spans="23:23">
      <c r="W2268">
        <v>2764</v>
      </c>
    </row>
    <row r="2269" spans="23:23">
      <c r="W2269">
        <v>2765</v>
      </c>
    </row>
    <row r="2270" spans="23:23">
      <c r="W2270">
        <v>2766</v>
      </c>
    </row>
    <row r="2271" spans="23:23">
      <c r="W2271">
        <v>2767</v>
      </c>
    </row>
    <row r="2272" spans="23:23">
      <c r="W2272">
        <v>2768</v>
      </c>
    </row>
    <row r="2273" spans="23:23">
      <c r="W2273">
        <v>2769</v>
      </c>
    </row>
    <row r="2274" spans="23:23">
      <c r="W2274">
        <v>2770</v>
      </c>
    </row>
    <row r="2275" spans="23:23">
      <c r="W2275">
        <v>2771</v>
      </c>
    </row>
    <row r="2276" spans="23:23">
      <c r="W2276">
        <v>2772</v>
      </c>
    </row>
    <row r="2277" spans="23:23">
      <c r="W2277">
        <v>2773</v>
      </c>
    </row>
    <row r="2278" spans="23:23">
      <c r="W2278">
        <v>2774</v>
      </c>
    </row>
    <row r="2279" spans="23:23">
      <c r="W2279">
        <v>2775</v>
      </c>
    </row>
    <row r="2280" spans="23:23">
      <c r="W2280">
        <v>2776</v>
      </c>
    </row>
    <row r="2281" spans="23:23">
      <c r="W2281">
        <v>2777</v>
      </c>
    </row>
    <row r="2282" spans="23:23">
      <c r="W2282">
        <v>2778</v>
      </c>
    </row>
    <row r="2283" spans="23:23">
      <c r="W2283">
        <v>2779</v>
      </c>
    </row>
    <row r="2284" spans="23:23">
      <c r="W2284">
        <v>2780</v>
      </c>
    </row>
    <row r="2285" spans="23:23">
      <c r="W2285">
        <v>2781</v>
      </c>
    </row>
    <row r="2286" spans="23:23">
      <c r="W2286">
        <v>2782</v>
      </c>
    </row>
    <row r="2287" spans="23:23">
      <c r="W2287">
        <v>2783</v>
      </c>
    </row>
    <row r="2288" spans="23:23">
      <c r="W2288">
        <v>2784</v>
      </c>
    </row>
    <row r="2289" spans="23:23">
      <c r="W2289">
        <v>2785</v>
      </c>
    </row>
    <row r="2290" spans="23:23">
      <c r="W2290">
        <v>2786</v>
      </c>
    </row>
    <row r="2291" spans="23:23">
      <c r="W2291">
        <v>2787</v>
      </c>
    </row>
    <row r="2292" spans="23:23">
      <c r="W2292">
        <v>2788</v>
      </c>
    </row>
    <row r="2293" spans="23:23">
      <c r="W2293">
        <v>2789</v>
      </c>
    </row>
    <row r="2294" spans="23:23">
      <c r="W2294">
        <v>2790</v>
      </c>
    </row>
    <row r="2295" spans="23:23">
      <c r="W2295">
        <v>2791</v>
      </c>
    </row>
    <row r="2296" spans="23:23">
      <c r="W2296">
        <v>2792</v>
      </c>
    </row>
    <row r="2297" spans="23:23">
      <c r="W2297">
        <v>2793</v>
      </c>
    </row>
    <row r="2298" spans="23:23">
      <c r="W2298">
        <v>2794</v>
      </c>
    </row>
    <row r="2299" spans="23:23">
      <c r="W2299">
        <v>2795</v>
      </c>
    </row>
    <row r="2300" spans="23:23">
      <c r="W2300">
        <v>2796</v>
      </c>
    </row>
    <row r="2301" spans="23:23">
      <c r="W2301">
        <v>2797</v>
      </c>
    </row>
    <row r="2302" spans="23:23">
      <c r="W2302">
        <v>2798</v>
      </c>
    </row>
    <row r="2303" spans="23:23">
      <c r="W2303">
        <v>2799</v>
      </c>
    </row>
    <row r="2304" spans="23:23">
      <c r="W2304">
        <v>2800</v>
      </c>
    </row>
    <row r="2305" spans="23:23">
      <c r="W2305">
        <v>2801</v>
      </c>
    </row>
    <row r="2306" spans="23:23">
      <c r="W2306">
        <v>2802</v>
      </c>
    </row>
    <row r="2307" spans="23:23">
      <c r="W2307">
        <v>2803</v>
      </c>
    </row>
    <row r="2308" spans="23:23">
      <c r="W2308">
        <v>2804</v>
      </c>
    </row>
    <row r="2309" spans="23:23">
      <c r="W2309">
        <v>2805</v>
      </c>
    </row>
    <row r="2310" spans="23:23">
      <c r="W2310">
        <v>2806</v>
      </c>
    </row>
    <row r="2311" spans="23:23">
      <c r="W2311">
        <v>2807</v>
      </c>
    </row>
    <row r="2312" spans="23:23">
      <c r="W2312">
        <v>2808</v>
      </c>
    </row>
    <row r="2313" spans="23:23">
      <c r="W2313">
        <v>2809</v>
      </c>
    </row>
    <row r="2314" spans="23:23">
      <c r="W2314">
        <v>2810</v>
      </c>
    </row>
    <row r="2315" spans="23:23">
      <c r="W2315">
        <v>2811</v>
      </c>
    </row>
    <row r="2316" spans="23:23">
      <c r="W2316">
        <v>2812</v>
      </c>
    </row>
    <row r="2317" spans="23:23">
      <c r="W2317">
        <v>2813</v>
      </c>
    </row>
    <row r="2318" spans="23:23">
      <c r="W2318">
        <v>2814</v>
      </c>
    </row>
    <row r="2319" spans="23:23">
      <c r="W2319">
        <v>2815</v>
      </c>
    </row>
    <row r="2320" spans="23:23">
      <c r="W2320">
        <v>2816</v>
      </c>
    </row>
    <row r="2321" spans="23:23">
      <c r="W2321">
        <v>2817</v>
      </c>
    </row>
    <row r="2322" spans="23:23">
      <c r="W2322">
        <v>2818</v>
      </c>
    </row>
    <row r="2323" spans="23:23">
      <c r="W2323">
        <v>2819</v>
      </c>
    </row>
    <row r="2324" spans="23:23">
      <c r="W2324">
        <v>2820</v>
      </c>
    </row>
    <row r="2325" spans="23:23">
      <c r="W2325">
        <v>2821</v>
      </c>
    </row>
    <row r="2326" spans="23:23">
      <c r="W2326">
        <v>2822</v>
      </c>
    </row>
    <row r="2327" spans="23:23">
      <c r="W2327">
        <v>2823</v>
      </c>
    </row>
    <row r="2328" spans="23:23">
      <c r="W2328">
        <v>2824</v>
      </c>
    </row>
    <row r="2329" spans="23:23">
      <c r="W2329">
        <v>2825</v>
      </c>
    </row>
    <row r="2330" spans="23:23">
      <c r="W2330">
        <v>2826</v>
      </c>
    </row>
    <row r="2331" spans="23:23">
      <c r="W2331">
        <v>2827</v>
      </c>
    </row>
    <row r="2332" spans="23:23">
      <c r="W2332">
        <v>2828</v>
      </c>
    </row>
    <row r="2333" spans="23:23">
      <c r="W2333">
        <v>2829</v>
      </c>
    </row>
    <row r="2334" spans="23:23">
      <c r="W2334">
        <v>2830</v>
      </c>
    </row>
    <row r="2335" spans="23:23">
      <c r="W2335">
        <v>2831</v>
      </c>
    </row>
    <row r="2336" spans="23:23">
      <c r="W2336">
        <v>2832</v>
      </c>
    </row>
    <row r="2337" spans="23:23">
      <c r="W2337">
        <v>2833</v>
      </c>
    </row>
    <row r="2338" spans="23:23">
      <c r="W2338">
        <v>2834</v>
      </c>
    </row>
    <row r="2339" spans="23:23">
      <c r="W2339">
        <v>2835</v>
      </c>
    </row>
    <row r="2340" spans="23:23">
      <c r="W2340">
        <v>2836</v>
      </c>
    </row>
    <row r="2341" spans="23:23">
      <c r="W2341">
        <v>2837</v>
      </c>
    </row>
    <row r="2342" spans="23:23">
      <c r="W2342">
        <v>2838</v>
      </c>
    </row>
    <row r="2343" spans="23:23">
      <c r="W2343">
        <v>2839</v>
      </c>
    </row>
    <row r="2344" spans="23:23">
      <c r="W2344">
        <v>2840</v>
      </c>
    </row>
    <row r="2345" spans="23:23">
      <c r="W2345">
        <v>2841</v>
      </c>
    </row>
    <row r="2346" spans="23:23">
      <c r="W2346">
        <v>2842</v>
      </c>
    </row>
    <row r="2347" spans="23:23">
      <c r="W2347">
        <v>2843</v>
      </c>
    </row>
    <row r="2348" spans="23:23">
      <c r="W2348">
        <v>2844</v>
      </c>
    </row>
    <row r="2349" spans="23:23">
      <c r="W2349">
        <v>2845</v>
      </c>
    </row>
    <row r="2350" spans="23:23">
      <c r="W2350">
        <v>2846</v>
      </c>
    </row>
    <row r="2351" spans="23:23">
      <c r="W2351">
        <v>2847</v>
      </c>
    </row>
    <row r="2352" spans="23:23">
      <c r="W2352">
        <v>2848</v>
      </c>
    </row>
    <row r="2353" spans="23:23">
      <c r="W2353">
        <v>2849</v>
      </c>
    </row>
    <row r="2354" spans="23:23">
      <c r="W2354">
        <v>2850</v>
      </c>
    </row>
    <row r="2355" spans="23:23">
      <c r="W2355">
        <v>2851</v>
      </c>
    </row>
    <row r="2356" spans="23:23">
      <c r="W2356">
        <v>2852</v>
      </c>
    </row>
    <row r="2357" spans="23:23">
      <c r="W2357">
        <v>2853</v>
      </c>
    </row>
    <row r="2358" spans="23:23">
      <c r="W2358">
        <v>2854</v>
      </c>
    </row>
    <row r="2359" spans="23:23">
      <c r="W2359">
        <v>2855</v>
      </c>
    </row>
    <row r="2360" spans="23:23">
      <c r="W2360">
        <v>2856</v>
      </c>
    </row>
    <row r="2361" spans="23:23">
      <c r="W2361">
        <v>2857</v>
      </c>
    </row>
    <row r="2362" spans="23:23">
      <c r="W2362">
        <v>2858</v>
      </c>
    </row>
    <row r="2363" spans="23:23">
      <c r="W2363">
        <v>2859</v>
      </c>
    </row>
    <row r="2364" spans="23:23">
      <c r="W2364">
        <v>2860</v>
      </c>
    </row>
    <row r="2365" spans="23:23">
      <c r="W2365">
        <v>2861</v>
      </c>
    </row>
    <row r="2366" spans="23:23">
      <c r="W2366">
        <v>2862</v>
      </c>
    </row>
    <row r="2367" spans="23:23">
      <c r="W2367">
        <v>2863</v>
      </c>
    </row>
    <row r="2368" spans="23:23">
      <c r="W2368">
        <v>2864</v>
      </c>
    </row>
    <row r="2369" spans="23:23">
      <c r="W2369">
        <v>2865</v>
      </c>
    </row>
    <row r="2370" spans="23:23">
      <c r="W2370">
        <v>2866</v>
      </c>
    </row>
    <row r="2371" spans="23:23">
      <c r="W2371">
        <v>2867</v>
      </c>
    </row>
    <row r="2372" spans="23:23">
      <c r="W2372">
        <v>2868</v>
      </c>
    </row>
    <row r="2373" spans="23:23">
      <c r="W2373">
        <v>2869</v>
      </c>
    </row>
    <row r="2374" spans="23:23">
      <c r="W2374">
        <v>2870</v>
      </c>
    </row>
    <row r="2375" spans="23:23">
      <c r="W2375">
        <v>2871</v>
      </c>
    </row>
    <row r="2376" spans="23:23">
      <c r="W2376">
        <v>2872</v>
      </c>
    </row>
    <row r="2377" spans="23:23">
      <c r="W2377">
        <v>2873</v>
      </c>
    </row>
    <row r="2378" spans="23:23">
      <c r="W2378">
        <v>2874</v>
      </c>
    </row>
    <row r="2379" spans="23:23">
      <c r="W2379">
        <v>2875</v>
      </c>
    </row>
    <row r="2380" spans="23:23">
      <c r="W2380">
        <v>2876</v>
      </c>
    </row>
    <row r="2381" spans="23:23">
      <c r="W2381">
        <v>2877</v>
      </c>
    </row>
    <row r="2382" spans="23:23">
      <c r="W2382">
        <v>2878</v>
      </c>
    </row>
    <row r="2383" spans="23:23">
      <c r="W2383">
        <v>2879</v>
      </c>
    </row>
    <row r="2384" spans="23:23">
      <c r="W2384">
        <v>2880</v>
      </c>
    </row>
    <row r="2385" spans="23:23">
      <c r="W2385">
        <v>2881</v>
      </c>
    </row>
    <row r="2386" spans="23:23">
      <c r="W2386">
        <v>2882</v>
      </c>
    </row>
    <row r="2387" spans="23:23">
      <c r="W2387">
        <v>2883</v>
      </c>
    </row>
    <row r="2388" spans="23:23">
      <c r="W2388">
        <v>2884</v>
      </c>
    </row>
    <row r="2389" spans="23:23">
      <c r="W2389">
        <v>2885</v>
      </c>
    </row>
    <row r="2390" spans="23:23">
      <c r="W2390">
        <v>2886</v>
      </c>
    </row>
    <row r="2391" spans="23:23">
      <c r="W2391">
        <v>2887</v>
      </c>
    </row>
    <row r="2392" spans="23:23">
      <c r="W2392">
        <v>2888</v>
      </c>
    </row>
    <row r="2393" spans="23:23">
      <c r="W2393">
        <v>2889</v>
      </c>
    </row>
    <row r="2394" spans="23:23">
      <c r="W2394">
        <v>2890</v>
      </c>
    </row>
    <row r="2395" spans="23:23">
      <c r="W2395">
        <v>2891</v>
      </c>
    </row>
    <row r="2396" spans="23:23">
      <c r="W2396">
        <v>2892</v>
      </c>
    </row>
    <row r="2397" spans="23:23">
      <c r="W2397">
        <v>2893</v>
      </c>
    </row>
    <row r="2398" spans="23:23">
      <c r="W2398">
        <v>2894</v>
      </c>
    </row>
    <row r="2399" spans="23:23">
      <c r="W2399">
        <v>2895</v>
      </c>
    </row>
    <row r="2400" spans="23:23">
      <c r="W2400">
        <v>2896</v>
      </c>
    </row>
    <row r="2401" spans="23:23">
      <c r="W2401">
        <v>2897</v>
      </c>
    </row>
    <row r="2402" spans="23:23">
      <c r="W2402">
        <v>2898</v>
      </c>
    </row>
    <row r="2403" spans="23:23">
      <c r="W2403">
        <v>2899</v>
      </c>
    </row>
    <row r="2404" spans="23:23">
      <c r="W2404">
        <v>2900</v>
      </c>
    </row>
    <row r="2405" spans="23:23">
      <c r="W2405">
        <v>2901</v>
      </c>
    </row>
    <row r="2406" spans="23:23">
      <c r="W2406">
        <v>2902</v>
      </c>
    </row>
    <row r="2407" spans="23:23">
      <c r="W2407">
        <v>2903</v>
      </c>
    </row>
    <row r="2408" spans="23:23">
      <c r="W2408">
        <v>2904</v>
      </c>
    </row>
    <row r="2409" spans="23:23">
      <c r="W2409">
        <v>2905</v>
      </c>
    </row>
    <row r="2410" spans="23:23">
      <c r="W2410">
        <v>2906</v>
      </c>
    </row>
    <row r="2411" spans="23:23">
      <c r="W2411">
        <v>2907</v>
      </c>
    </row>
    <row r="2412" spans="23:23">
      <c r="W2412">
        <v>2908</v>
      </c>
    </row>
    <row r="2413" spans="23:23">
      <c r="W2413">
        <v>2909</v>
      </c>
    </row>
    <row r="2414" spans="23:23">
      <c r="W2414">
        <v>2910</v>
      </c>
    </row>
    <row r="2415" spans="23:23">
      <c r="W2415">
        <v>2911</v>
      </c>
    </row>
    <row r="2416" spans="23:23">
      <c r="W2416">
        <v>2912</v>
      </c>
    </row>
    <row r="2417" spans="23:23">
      <c r="W2417">
        <v>2913</v>
      </c>
    </row>
    <row r="2418" spans="23:23">
      <c r="W2418">
        <v>2914</v>
      </c>
    </row>
    <row r="2419" spans="23:23">
      <c r="W2419">
        <v>2915</v>
      </c>
    </row>
    <row r="2420" spans="23:23">
      <c r="W2420">
        <v>2916</v>
      </c>
    </row>
    <row r="2421" spans="23:23">
      <c r="W2421">
        <v>2917</v>
      </c>
    </row>
    <row r="2422" spans="23:23">
      <c r="W2422">
        <v>2918</v>
      </c>
    </row>
    <row r="2423" spans="23:23">
      <c r="W2423">
        <v>2919</v>
      </c>
    </row>
    <row r="2424" spans="23:23">
      <c r="W2424">
        <v>2920</v>
      </c>
    </row>
    <row r="2425" spans="23:23">
      <c r="W2425">
        <v>2921</v>
      </c>
    </row>
    <row r="2426" spans="23:23">
      <c r="W2426">
        <v>2922</v>
      </c>
    </row>
    <row r="2427" spans="23:23">
      <c r="W2427">
        <v>2923</v>
      </c>
    </row>
    <row r="2428" spans="23:23">
      <c r="W2428">
        <v>2924</v>
      </c>
    </row>
    <row r="2429" spans="23:23">
      <c r="W2429">
        <v>2925</v>
      </c>
    </row>
    <row r="2430" spans="23:23">
      <c r="W2430">
        <v>2926</v>
      </c>
    </row>
    <row r="2431" spans="23:23">
      <c r="W2431">
        <v>2927</v>
      </c>
    </row>
    <row r="2432" spans="23:23">
      <c r="W2432">
        <v>2928</v>
      </c>
    </row>
    <row r="2433" spans="23:23">
      <c r="W2433">
        <v>2929</v>
      </c>
    </row>
    <row r="2434" spans="23:23">
      <c r="W2434">
        <v>2930</v>
      </c>
    </row>
    <row r="2435" spans="23:23">
      <c r="W2435">
        <v>2931</v>
      </c>
    </row>
    <row r="2436" spans="23:23">
      <c r="W2436">
        <v>2932</v>
      </c>
    </row>
    <row r="2437" spans="23:23">
      <c r="W2437">
        <v>2933</v>
      </c>
    </row>
    <row r="2438" spans="23:23">
      <c r="W2438">
        <v>2934</v>
      </c>
    </row>
    <row r="2439" spans="23:23">
      <c r="W2439">
        <v>2935</v>
      </c>
    </row>
    <row r="2440" spans="23:23">
      <c r="W2440">
        <v>2936</v>
      </c>
    </row>
    <row r="2441" spans="23:23">
      <c r="W2441">
        <v>2937</v>
      </c>
    </row>
    <row r="2442" spans="23:23">
      <c r="W2442">
        <v>2938</v>
      </c>
    </row>
    <row r="2443" spans="23:23">
      <c r="W2443">
        <v>2939</v>
      </c>
    </row>
    <row r="2444" spans="23:23">
      <c r="W2444">
        <v>2940</v>
      </c>
    </row>
    <row r="2445" spans="23:23">
      <c r="W2445">
        <v>2941</v>
      </c>
    </row>
    <row r="2446" spans="23:23">
      <c r="W2446">
        <v>2942</v>
      </c>
    </row>
    <row r="2447" spans="23:23">
      <c r="W2447">
        <v>2943</v>
      </c>
    </row>
    <row r="2448" spans="23:23">
      <c r="W2448">
        <v>2944</v>
      </c>
    </row>
    <row r="2449" spans="23:23">
      <c r="W2449">
        <v>2945</v>
      </c>
    </row>
    <row r="2450" spans="23:23">
      <c r="W2450">
        <v>2946</v>
      </c>
    </row>
    <row r="2451" spans="23:23">
      <c r="W2451">
        <v>2947</v>
      </c>
    </row>
    <row r="2452" spans="23:23">
      <c r="W2452">
        <v>2948</v>
      </c>
    </row>
    <row r="2453" spans="23:23">
      <c r="W2453">
        <v>2949</v>
      </c>
    </row>
    <row r="2454" spans="23:23">
      <c r="W2454">
        <v>2950</v>
      </c>
    </row>
    <row r="2455" spans="23:23">
      <c r="W2455">
        <v>2951</v>
      </c>
    </row>
    <row r="2456" spans="23:23">
      <c r="W2456">
        <v>2952</v>
      </c>
    </row>
    <row r="2457" spans="23:23">
      <c r="W2457">
        <v>2953</v>
      </c>
    </row>
    <row r="2458" spans="23:23">
      <c r="W2458">
        <v>2954</v>
      </c>
    </row>
    <row r="2459" spans="23:23">
      <c r="W2459">
        <v>2955</v>
      </c>
    </row>
    <row r="2460" spans="23:23">
      <c r="W2460">
        <v>2956</v>
      </c>
    </row>
    <row r="2461" spans="23:23">
      <c r="W2461">
        <v>2957</v>
      </c>
    </row>
    <row r="2462" spans="23:23">
      <c r="W2462">
        <v>2958</v>
      </c>
    </row>
    <row r="2463" spans="23:23">
      <c r="W2463">
        <v>2959</v>
      </c>
    </row>
    <row r="2464" spans="23:23">
      <c r="W2464">
        <v>2960</v>
      </c>
    </row>
    <row r="2465" spans="23:23">
      <c r="W2465">
        <v>2961</v>
      </c>
    </row>
    <row r="2466" spans="23:23">
      <c r="W2466">
        <v>2962</v>
      </c>
    </row>
    <row r="2467" spans="23:23">
      <c r="W2467">
        <v>2963</v>
      </c>
    </row>
    <row r="2468" spans="23:23">
      <c r="W2468">
        <v>2964</v>
      </c>
    </row>
    <row r="2469" spans="23:23">
      <c r="W2469">
        <v>2965</v>
      </c>
    </row>
    <row r="2470" spans="23:23">
      <c r="W2470">
        <v>2966</v>
      </c>
    </row>
    <row r="2471" spans="23:23">
      <c r="W2471">
        <v>2967</v>
      </c>
    </row>
    <row r="2472" spans="23:23">
      <c r="W2472">
        <v>2968</v>
      </c>
    </row>
    <row r="2473" spans="23:23">
      <c r="W2473">
        <v>2969</v>
      </c>
    </row>
    <row r="2474" spans="23:23">
      <c r="W2474">
        <v>2970</v>
      </c>
    </row>
    <row r="2475" spans="23:23">
      <c r="W2475">
        <v>2971</v>
      </c>
    </row>
    <row r="2476" spans="23:23">
      <c r="W2476">
        <v>2972</v>
      </c>
    </row>
    <row r="2477" spans="23:23">
      <c r="W2477">
        <v>2973</v>
      </c>
    </row>
    <row r="2478" spans="23:23">
      <c r="W2478">
        <v>2974</v>
      </c>
    </row>
    <row r="2479" spans="23:23">
      <c r="W2479">
        <v>2975</v>
      </c>
    </row>
    <row r="2480" spans="23:23">
      <c r="W2480">
        <v>2976</v>
      </c>
    </row>
    <row r="2481" spans="23:23">
      <c r="W2481">
        <v>2977</v>
      </c>
    </row>
    <row r="2482" spans="23:23">
      <c r="W2482">
        <v>2978</v>
      </c>
    </row>
    <row r="2483" spans="23:23">
      <c r="W2483">
        <v>2979</v>
      </c>
    </row>
    <row r="2484" spans="23:23">
      <c r="W2484">
        <v>2980</v>
      </c>
    </row>
    <row r="2485" spans="23:23">
      <c r="W2485">
        <v>2981</v>
      </c>
    </row>
    <row r="2486" spans="23:23">
      <c r="W2486">
        <v>2982</v>
      </c>
    </row>
    <row r="2487" spans="23:23">
      <c r="W2487">
        <v>2983</v>
      </c>
    </row>
    <row r="2488" spans="23:23">
      <c r="W2488">
        <v>2984</v>
      </c>
    </row>
    <row r="2489" spans="23:23">
      <c r="W2489">
        <v>2985</v>
      </c>
    </row>
    <row r="2490" spans="23:23">
      <c r="W2490">
        <v>2986</v>
      </c>
    </row>
    <row r="2491" spans="23:23">
      <c r="W2491">
        <v>2987</v>
      </c>
    </row>
    <row r="2492" spans="23:23">
      <c r="W2492">
        <v>2988</v>
      </c>
    </row>
    <row r="2493" spans="23:23">
      <c r="W2493">
        <v>2989</v>
      </c>
    </row>
    <row r="2494" spans="23:23">
      <c r="W2494">
        <v>2990</v>
      </c>
    </row>
    <row r="2495" spans="23:23">
      <c r="W2495">
        <v>2991</v>
      </c>
    </row>
    <row r="2496" spans="23:23">
      <c r="W2496">
        <v>2992</v>
      </c>
    </row>
    <row r="2497" spans="23:23">
      <c r="W2497">
        <v>2993</v>
      </c>
    </row>
    <row r="2498" spans="23:23">
      <c r="W2498">
        <v>2994</v>
      </c>
    </row>
    <row r="2499" spans="23:23">
      <c r="W2499">
        <v>2995</v>
      </c>
    </row>
    <row r="2500" spans="23:23">
      <c r="W2500">
        <v>2996</v>
      </c>
    </row>
    <row r="2501" spans="23:23">
      <c r="W2501">
        <v>2997</v>
      </c>
    </row>
    <row r="2502" spans="23:23">
      <c r="W2502">
        <v>2998</v>
      </c>
    </row>
    <row r="2503" spans="23:23">
      <c r="W2503">
        <v>2999</v>
      </c>
    </row>
    <row r="2504" spans="23:23">
      <c r="W2504">
        <v>3000</v>
      </c>
    </row>
    <row r="2505" spans="23:23">
      <c r="W2505">
        <v>3001</v>
      </c>
    </row>
    <row r="2506" spans="23:23">
      <c r="W2506">
        <v>3002</v>
      </c>
    </row>
    <row r="2507" spans="23:23">
      <c r="W2507">
        <v>3003</v>
      </c>
    </row>
    <row r="2508" spans="23:23">
      <c r="W2508">
        <v>3004</v>
      </c>
    </row>
    <row r="2509" spans="23:23">
      <c r="W2509">
        <v>3005</v>
      </c>
    </row>
    <row r="2510" spans="23:23">
      <c r="W2510">
        <v>3006</v>
      </c>
    </row>
    <row r="2511" spans="23:23">
      <c r="W2511">
        <v>3007</v>
      </c>
    </row>
    <row r="2512" spans="23:23">
      <c r="W2512">
        <v>3008</v>
      </c>
    </row>
    <row r="2513" spans="23:23">
      <c r="W2513">
        <v>3009</v>
      </c>
    </row>
    <row r="2514" spans="23:23">
      <c r="W2514">
        <v>3010</v>
      </c>
    </row>
    <row r="2515" spans="23:23">
      <c r="W2515">
        <v>3011</v>
      </c>
    </row>
    <row r="2516" spans="23:23">
      <c r="W2516">
        <v>3012</v>
      </c>
    </row>
    <row r="2517" spans="23:23">
      <c r="W2517">
        <v>3013</v>
      </c>
    </row>
    <row r="2518" spans="23:23">
      <c r="W2518">
        <v>3014</v>
      </c>
    </row>
    <row r="2519" spans="23:23">
      <c r="W2519">
        <v>3015</v>
      </c>
    </row>
    <row r="2520" spans="23:23">
      <c r="W2520">
        <v>3016</v>
      </c>
    </row>
    <row r="2521" spans="23:23">
      <c r="W2521">
        <v>3017</v>
      </c>
    </row>
    <row r="2522" spans="23:23">
      <c r="W2522">
        <v>3018</v>
      </c>
    </row>
    <row r="2523" spans="23:23">
      <c r="W2523">
        <v>3019</v>
      </c>
    </row>
    <row r="2524" spans="23:23">
      <c r="W2524">
        <v>3020</v>
      </c>
    </row>
    <row r="2525" spans="23:23">
      <c r="W2525">
        <v>3021</v>
      </c>
    </row>
    <row r="2526" spans="23:23">
      <c r="W2526">
        <v>3022</v>
      </c>
    </row>
    <row r="2527" spans="23:23">
      <c r="W2527">
        <v>3023</v>
      </c>
    </row>
    <row r="2528" spans="23:23">
      <c r="W2528">
        <v>3024</v>
      </c>
    </row>
    <row r="2529" spans="23:23">
      <c r="W2529">
        <v>3025</v>
      </c>
    </row>
    <row r="2530" spans="23:23">
      <c r="W2530">
        <v>3026</v>
      </c>
    </row>
    <row r="2531" spans="23:23">
      <c r="W2531">
        <v>3027</v>
      </c>
    </row>
    <row r="2532" spans="23:23">
      <c r="W2532">
        <v>3028</v>
      </c>
    </row>
    <row r="2533" spans="23:23">
      <c r="W2533">
        <v>3029</v>
      </c>
    </row>
    <row r="2534" spans="23:23">
      <c r="W2534">
        <v>3030</v>
      </c>
    </row>
    <row r="2535" spans="23:23">
      <c r="W2535">
        <v>3031</v>
      </c>
    </row>
    <row r="2536" spans="23:23">
      <c r="W2536">
        <v>3032</v>
      </c>
    </row>
    <row r="2537" spans="23:23">
      <c r="W2537">
        <v>3033</v>
      </c>
    </row>
    <row r="2538" spans="23:23">
      <c r="W2538">
        <v>3034</v>
      </c>
    </row>
    <row r="2539" spans="23:23">
      <c r="W2539">
        <v>3035</v>
      </c>
    </row>
    <row r="2540" spans="23:23">
      <c r="W2540">
        <v>3036</v>
      </c>
    </row>
    <row r="2541" spans="23:23">
      <c r="W2541">
        <v>3037</v>
      </c>
    </row>
    <row r="2542" spans="23:23">
      <c r="W2542">
        <v>3038</v>
      </c>
    </row>
    <row r="2543" spans="23:23">
      <c r="W2543">
        <v>3039</v>
      </c>
    </row>
    <row r="2544" spans="23:23">
      <c r="W2544">
        <v>3040</v>
      </c>
    </row>
    <row r="2545" spans="23:23">
      <c r="W2545">
        <v>3041</v>
      </c>
    </row>
    <row r="2546" spans="23:23">
      <c r="W2546">
        <v>3042</v>
      </c>
    </row>
    <row r="2547" spans="23:23">
      <c r="W2547">
        <v>3043</v>
      </c>
    </row>
    <row r="2548" spans="23:23">
      <c r="W2548">
        <v>3044</v>
      </c>
    </row>
    <row r="2549" spans="23:23">
      <c r="W2549">
        <v>3045</v>
      </c>
    </row>
    <row r="2550" spans="23:23">
      <c r="W2550">
        <v>3046</v>
      </c>
    </row>
    <row r="2551" spans="23:23">
      <c r="W2551">
        <v>3047</v>
      </c>
    </row>
    <row r="2552" spans="23:23">
      <c r="W2552">
        <v>3048</v>
      </c>
    </row>
    <row r="2553" spans="23:23">
      <c r="W2553">
        <v>3049</v>
      </c>
    </row>
    <row r="2554" spans="23:23">
      <c r="W2554">
        <v>3050</v>
      </c>
    </row>
    <row r="2555" spans="23:23">
      <c r="W2555">
        <v>3051</v>
      </c>
    </row>
    <row r="2556" spans="23:23">
      <c r="W2556">
        <v>3052</v>
      </c>
    </row>
    <row r="2557" spans="23:23">
      <c r="W2557">
        <v>3053</v>
      </c>
    </row>
    <row r="2558" spans="23:23">
      <c r="W2558">
        <v>3054</v>
      </c>
    </row>
    <row r="2559" spans="23:23">
      <c r="W2559">
        <v>3055</v>
      </c>
    </row>
    <row r="2560" spans="23:23">
      <c r="W2560">
        <v>3056</v>
      </c>
    </row>
    <row r="2561" spans="23:23">
      <c r="W2561">
        <v>3057</v>
      </c>
    </row>
    <row r="2562" spans="23:23">
      <c r="W2562">
        <v>3058</v>
      </c>
    </row>
    <row r="2563" spans="23:23">
      <c r="W2563">
        <v>3059</v>
      </c>
    </row>
    <row r="2564" spans="23:23">
      <c r="W2564">
        <v>3060</v>
      </c>
    </row>
    <row r="2565" spans="23:23">
      <c r="W2565">
        <v>3061</v>
      </c>
    </row>
    <row r="2566" spans="23:23">
      <c r="W2566">
        <v>3062</v>
      </c>
    </row>
    <row r="2567" spans="23:23">
      <c r="W2567">
        <v>3063</v>
      </c>
    </row>
    <row r="2568" spans="23:23">
      <c r="W2568">
        <v>3064</v>
      </c>
    </row>
    <row r="2569" spans="23:23">
      <c r="W2569">
        <v>3065</v>
      </c>
    </row>
    <row r="2570" spans="23:23">
      <c r="W2570">
        <v>3066</v>
      </c>
    </row>
    <row r="2571" spans="23:23">
      <c r="W2571">
        <v>3067</v>
      </c>
    </row>
    <row r="2572" spans="23:23">
      <c r="W2572">
        <v>3068</v>
      </c>
    </row>
    <row r="2573" spans="23:23">
      <c r="W2573">
        <v>3069</v>
      </c>
    </row>
    <row r="2574" spans="23:23">
      <c r="W2574">
        <v>3070</v>
      </c>
    </row>
    <row r="2575" spans="23:23">
      <c r="W2575">
        <v>3071</v>
      </c>
    </row>
    <row r="2576" spans="23:23">
      <c r="W2576">
        <v>3072</v>
      </c>
    </row>
    <row r="2577" spans="23:23">
      <c r="W2577">
        <v>3073</v>
      </c>
    </row>
    <row r="2578" spans="23:23">
      <c r="W2578">
        <v>3074</v>
      </c>
    </row>
    <row r="2579" spans="23:23">
      <c r="W2579">
        <v>3075</v>
      </c>
    </row>
    <row r="2580" spans="23:23">
      <c r="W2580">
        <v>3076</v>
      </c>
    </row>
    <row r="2581" spans="23:23">
      <c r="W2581">
        <v>3077</v>
      </c>
    </row>
    <row r="2582" spans="23:23">
      <c r="W2582">
        <v>3078</v>
      </c>
    </row>
    <row r="2583" spans="23:23">
      <c r="W2583">
        <v>3079</v>
      </c>
    </row>
    <row r="2584" spans="23:23">
      <c r="W2584">
        <v>3080</v>
      </c>
    </row>
    <row r="2585" spans="23:23">
      <c r="W2585">
        <v>3081</v>
      </c>
    </row>
    <row r="2586" spans="23:23">
      <c r="W2586">
        <v>3082</v>
      </c>
    </row>
    <row r="2587" spans="23:23">
      <c r="W2587">
        <v>3083</v>
      </c>
    </row>
    <row r="2588" spans="23:23">
      <c r="W2588">
        <v>3084</v>
      </c>
    </row>
    <row r="2589" spans="23:23">
      <c r="W2589">
        <v>3085</v>
      </c>
    </row>
    <row r="2590" spans="23:23">
      <c r="W2590">
        <v>3086</v>
      </c>
    </row>
    <row r="2591" spans="23:23">
      <c r="W2591">
        <v>3087</v>
      </c>
    </row>
    <row r="2592" spans="23:23">
      <c r="W2592">
        <v>3088</v>
      </c>
    </row>
    <row r="2593" spans="23:23">
      <c r="W2593">
        <v>3089</v>
      </c>
    </row>
    <row r="2594" spans="23:23">
      <c r="W2594">
        <v>3090</v>
      </c>
    </row>
    <row r="2595" spans="23:23">
      <c r="W2595">
        <v>3091</v>
      </c>
    </row>
    <row r="2596" spans="23:23">
      <c r="W2596">
        <v>3092</v>
      </c>
    </row>
    <row r="2597" spans="23:23">
      <c r="W2597">
        <v>3093</v>
      </c>
    </row>
    <row r="2598" spans="23:23">
      <c r="W2598">
        <v>3094</v>
      </c>
    </row>
    <row r="2599" spans="23:23">
      <c r="W2599">
        <v>3095</v>
      </c>
    </row>
    <row r="2600" spans="23:23">
      <c r="W2600">
        <v>3096</v>
      </c>
    </row>
    <row r="2601" spans="23:23">
      <c r="W2601">
        <v>3097</v>
      </c>
    </row>
    <row r="2602" spans="23:23">
      <c r="W2602">
        <v>3098</v>
      </c>
    </row>
    <row r="2603" spans="23:23">
      <c r="W2603">
        <v>3099</v>
      </c>
    </row>
    <row r="2604" spans="23:23">
      <c r="W2604">
        <v>3100</v>
      </c>
    </row>
    <row r="2605" spans="23:23">
      <c r="W2605">
        <v>3101</v>
      </c>
    </row>
    <row r="2606" spans="23:23">
      <c r="W2606">
        <v>3102</v>
      </c>
    </row>
    <row r="2607" spans="23:23">
      <c r="W2607">
        <v>3103</v>
      </c>
    </row>
    <row r="2608" spans="23:23">
      <c r="W2608">
        <v>3104</v>
      </c>
    </row>
    <row r="2609" spans="23:23">
      <c r="W2609">
        <v>3105</v>
      </c>
    </row>
    <row r="2610" spans="23:23">
      <c r="W2610">
        <v>3106</v>
      </c>
    </row>
    <row r="2611" spans="23:23">
      <c r="W2611">
        <v>3107</v>
      </c>
    </row>
    <row r="2612" spans="23:23">
      <c r="W2612">
        <v>3108</v>
      </c>
    </row>
    <row r="2613" spans="23:23">
      <c r="W2613">
        <v>3109</v>
      </c>
    </row>
    <row r="2614" spans="23:23">
      <c r="W2614">
        <v>3110</v>
      </c>
    </row>
    <row r="2615" spans="23:23">
      <c r="W2615">
        <v>3111</v>
      </c>
    </row>
    <row r="2616" spans="23:23">
      <c r="W2616">
        <v>3112</v>
      </c>
    </row>
    <row r="2617" spans="23:23">
      <c r="W2617">
        <v>3113</v>
      </c>
    </row>
    <row r="2618" spans="23:23">
      <c r="W2618">
        <v>3114</v>
      </c>
    </row>
    <row r="2619" spans="23:23">
      <c r="W2619">
        <v>3115</v>
      </c>
    </row>
    <row r="2620" spans="23:23">
      <c r="W2620">
        <v>3116</v>
      </c>
    </row>
    <row r="2621" spans="23:23">
      <c r="W2621">
        <v>3117</v>
      </c>
    </row>
    <row r="2622" spans="23:23">
      <c r="W2622">
        <v>3118</v>
      </c>
    </row>
    <row r="2623" spans="23:23">
      <c r="W2623">
        <v>3119</v>
      </c>
    </row>
    <row r="2624" spans="23:23">
      <c r="W2624">
        <v>3120</v>
      </c>
    </row>
    <row r="2625" spans="23:23">
      <c r="W2625">
        <v>3121</v>
      </c>
    </row>
    <row r="2626" spans="23:23">
      <c r="W2626">
        <v>3122</v>
      </c>
    </row>
    <row r="2627" spans="23:23">
      <c r="W2627">
        <v>3123</v>
      </c>
    </row>
    <row r="2628" spans="23:23">
      <c r="W2628">
        <v>3124</v>
      </c>
    </row>
    <row r="2629" spans="23:23">
      <c r="W2629">
        <v>3125</v>
      </c>
    </row>
    <row r="2630" spans="23:23">
      <c r="W2630">
        <v>3126</v>
      </c>
    </row>
    <row r="2631" spans="23:23">
      <c r="W2631">
        <v>3127</v>
      </c>
    </row>
    <row r="2632" spans="23:23">
      <c r="W2632">
        <v>3128</v>
      </c>
    </row>
    <row r="2633" spans="23:23">
      <c r="W2633">
        <v>3129</v>
      </c>
    </row>
    <row r="2634" spans="23:23">
      <c r="W2634">
        <v>3130</v>
      </c>
    </row>
    <row r="2635" spans="23:23">
      <c r="W2635">
        <v>3131</v>
      </c>
    </row>
    <row r="2636" spans="23:23">
      <c r="W2636">
        <v>3132</v>
      </c>
    </row>
    <row r="2637" spans="23:23">
      <c r="W2637">
        <v>3133</v>
      </c>
    </row>
    <row r="2638" spans="23:23">
      <c r="W2638">
        <v>3134</v>
      </c>
    </row>
    <row r="2639" spans="23:23">
      <c r="W2639">
        <v>3135</v>
      </c>
    </row>
    <row r="2640" spans="23:23">
      <c r="W2640">
        <v>3136</v>
      </c>
    </row>
    <row r="2641" spans="23:23">
      <c r="W2641">
        <v>3137</v>
      </c>
    </row>
    <row r="2642" spans="23:23">
      <c r="W2642">
        <v>3138</v>
      </c>
    </row>
    <row r="2643" spans="23:23">
      <c r="W2643">
        <v>3139</v>
      </c>
    </row>
    <row r="2644" spans="23:23">
      <c r="W2644">
        <v>3140</v>
      </c>
    </row>
    <row r="2645" spans="23:23">
      <c r="W2645">
        <v>3141</v>
      </c>
    </row>
    <row r="2646" spans="23:23">
      <c r="W2646">
        <v>3142</v>
      </c>
    </row>
    <row r="2647" spans="23:23">
      <c r="W2647">
        <v>3143</v>
      </c>
    </row>
    <row r="2648" spans="23:23">
      <c r="W2648">
        <v>3144</v>
      </c>
    </row>
    <row r="2649" spans="23:23">
      <c r="W2649">
        <v>3145</v>
      </c>
    </row>
    <row r="2650" spans="23:23">
      <c r="W2650">
        <v>3146</v>
      </c>
    </row>
    <row r="2651" spans="23:23">
      <c r="W2651">
        <v>3147</v>
      </c>
    </row>
    <row r="2652" spans="23:23">
      <c r="W2652">
        <v>3148</v>
      </c>
    </row>
    <row r="2653" spans="23:23">
      <c r="W2653">
        <v>3149</v>
      </c>
    </row>
    <row r="2654" spans="23:23">
      <c r="W2654">
        <v>3150</v>
      </c>
    </row>
    <row r="2655" spans="23:23">
      <c r="W2655">
        <v>3151</v>
      </c>
    </row>
    <row r="2656" spans="23:23">
      <c r="W2656">
        <v>3152</v>
      </c>
    </row>
    <row r="2657" spans="23:23">
      <c r="W2657">
        <v>3153</v>
      </c>
    </row>
    <row r="2658" spans="23:23">
      <c r="W2658">
        <v>3154</v>
      </c>
    </row>
    <row r="2659" spans="23:23">
      <c r="W2659">
        <v>3155</v>
      </c>
    </row>
    <row r="2660" spans="23:23">
      <c r="W2660">
        <v>3156</v>
      </c>
    </row>
    <row r="2661" spans="23:23">
      <c r="W2661">
        <v>3157</v>
      </c>
    </row>
    <row r="2662" spans="23:23">
      <c r="W2662">
        <v>3158</v>
      </c>
    </row>
    <row r="2663" spans="23:23">
      <c r="W2663">
        <v>3159</v>
      </c>
    </row>
    <row r="2664" spans="23:23">
      <c r="W2664">
        <v>3160</v>
      </c>
    </row>
    <row r="2665" spans="23:23">
      <c r="W2665">
        <v>3161</v>
      </c>
    </row>
    <row r="2666" spans="23:23">
      <c r="W2666">
        <v>3162</v>
      </c>
    </row>
    <row r="2667" spans="23:23">
      <c r="W2667">
        <v>3163</v>
      </c>
    </row>
    <row r="2668" spans="23:23">
      <c r="W2668">
        <v>3164</v>
      </c>
    </row>
    <row r="2669" spans="23:23">
      <c r="W2669">
        <v>3165</v>
      </c>
    </row>
    <row r="2670" spans="23:23">
      <c r="W2670">
        <v>3166</v>
      </c>
    </row>
    <row r="2671" spans="23:23">
      <c r="W2671">
        <v>3167</v>
      </c>
    </row>
    <row r="2672" spans="23:23">
      <c r="W2672">
        <v>3168</v>
      </c>
    </row>
    <row r="2673" spans="23:23">
      <c r="W2673">
        <v>3169</v>
      </c>
    </row>
    <row r="2674" spans="23:23">
      <c r="W2674">
        <v>3170</v>
      </c>
    </row>
    <row r="2675" spans="23:23">
      <c r="W2675">
        <v>3171</v>
      </c>
    </row>
    <row r="2676" spans="23:23">
      <c r="W2676">
        <v>3172</v>
      </c>
    </row>
    <row r="2677" spans="23:23">
      <c r="W2677">
        <v>3173</v>
      </c>
    </row>
    <row r="2678" spans="23:23">
      <c r="W2678">
        <v>3174</v>
      </c>
    </row>
    <row r="2679" spans="23:23">
      <c r="W2679">
        <v>3175</v>
      </c>
    </row>
    <row r="2680" spans="23:23">
      <c r="W2680">
        <v>3176</v>
      </c>
    </row>
    <row r="2681" spans="23:23">
      <c r="W2681">
        <v>3177</v>
      </c>
    </row>
    <row r="2682" spans="23:23">
      <c r="W2682">
        <v>3178</v>
      </c>
    </row>
    <row r="2683" spans="23:23">
      <c r="W2683">
        <v>3179</v>
      </c>
    </row>
    <row r="2684" spans="23:23">
      <c r="W2684">
        <v>3180</v>
      </c>
    </row>
    <row r="2685" spans="23:23">
      <c r="W2685">
        <v>3181</v>
      </c>
    </row>
    <row r="2686" spans="23:23">
      <c r="W2686">
        <v>3182</v>
      </c>
    </row>
    <row r="2687" spans="23:23">
      <c r="W2687">
        <v>3183</v>
      </c>
    </row>
    <row r="2688" spans="23:23">
      <c r="W2688">
        <v>3184</v>
      </c>
    </row>
    <row r="2689" spans="23:23">
      <c r="W2689">
        <v>3185</v>
      </c>
    </row>
    <row r="2690" spans="23:23">
      <c r="W2690">
        <v>3186</v>
      </c>
    </row>
    <row r="2691" spans="23:23">
      <c r="W2691">
        <v>3187</v>
      </c>
    </row>
    <row r="2692" spans="23:23">
      <c r="W2692">
        <v>3188</v>
      </c>
    </row>
    <row r="2693" spans="23:23">
      <c r="W2693">
        <v>3189</v>
      </c>
    </row>
    <row r="2694" spans="23:23">
      <c r="W2694">
        <v>3190</v>
      </c>
    </row>
    <row r="2695" spans="23:23">
      <c r="W2695">
        <v>3191</v>
      </c>
    </row>
    <row r="2696" spans="23:23">
      <c r="W2696">
        <v>3192</v>
      </c>
    </row>
    <row r="2697" spans="23:23">
      <c r="W2697">
        <v>3193</v>
      </c>
    </row>
    <row r="2698" spans="23:23">
      <c r="W2698">
        <v>3194</v>
      </c>
    </row>
    <row r="2699" spans="23:23">
      <c r="W2699">
        <v>3195</v>
      </c>
    </row>
    <row r="2700" spans="23:23">
      <c r="W2700">
        <v>3196</v>
      </c>
    </row>
    <row r="2701" spans="23:23">
      <c r="W2701">
        <v>3197</v>
      </c>
    </row>
    <row r="2702" spans="23:23">
      <c r="W2702">
        <v>3198</v>
      </c>
    </row>
    <row r="2703" spans="23:23">
      <c r="W2703">
        <v>3199</v>
      </c>
    </row>
  </sheetData>
  <dataValidations count="8">
    <dataValidation type="list" allowBlank="1" showInputMessage="1" showErrorMessage="1" sqref="E3">
      <formula1>$V$3:$V$15</formula1>
    </dataValidation>
    <dataValidation type="list" allowBlank="1" showInputMessage="1" showErrorMessage="1" sqref="F3">
      <formula1>$W$4:$W$2703</formula1>
    </dataValidation>
    <dataValidation type="list" allowBlank="1" showInputMessage="1" showErrorMessage="1" sqref="D4">
      <formula1>$X$3:$X$183</formula1>
    </dataValidation>
    <dataValidation type="list" allowBlank="1" showInputMessage="1" showErrorMessage="1" sqref="D6">
      <formula1>$Y$3:$Y$62</formula1>
    </dataValidation>
    <dataValidation type="list" allowBlank="1" showInputMessage="1" showErrorMessage="1" sqref="C2">
      <formula1>$Z$4:$Z$5</formula1>
    </dataValidation>
    <dataValidation type="list" allowBlank="1" showInputMessage="1" showErrorMessage="1" sqref="D2">
      <formula1>$AA$4:$AA$5</formula1>
    </dataValidation>
    <dataValidation type="list" allowBlank="1" showInputMessage="1" showErrorMessage="1" sqref="C4">
      <formula1>$X$3:$X$183</formula1>
    </dataValidation>
    <dataValidation type="list" allowBlank="1" showInputMessage="1" showErrorMessage="1" sqref="C5 C6 D5">
      <formula1>$Y$3:$Y$62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Q19"/>
  <sheetViews>
    <sheetView topLeftCell="C3" workbookViewId="0">
      <selection activeCell="D8" sqref="D8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1:16">
      <c r="D1" s="135"/>
    </row>
    <row r="2" spans="1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1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'sun,mon,arde ijtima'!S30</f>
        <v>148421751.69781068</v>
      </c>
      <c r="I3" s="119" t="s">
        <v>191</v>
      </c>
      <c r="J3" s="120"/>
      <c r="K3" s="120"/>
      <c r="L3" s="65"/>
      <c r="M3" s="121">
        <f>'sun,mon,arde ijtima'!L35</f>
        <v>362004.32376928692</v>
      </c>
      <c r="N3" s="121" t="s">
        <v>191</v>
      </c>
      <c r="O3" s="121"/>
      <c r="P3" s="121"/>
    </row>
    <row r="4" spans="1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1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1:16" ht="15">
      <c r="C6" s="154" t="s">
        <v>4</v>
      </c>
      <c r="D6" s="154">
        <v>10</v>
      </c>
      <c r="E6" s="154">
        <v>58</v>
      </c>
      <c r="G6" s="143"/>
      <c r="H6" s="120" t="str">
        <f>'sun,mon,arde ijtima'!O5</f>
        <v>NEGATIF</v>
      </c>
      <c r="I6" s="120">
        <f>'sun,mon,arde ijtima'!P5</f>
        <v>22</v>
      </c>
      <c r="J6" s="120">
        <f>'sun,mon,arde ijtima'!Q5</f>
        <v>5</v>
      </c>
      <c r="K6" s="120">
        <f>'sun,mon,arde ijtima'!R5</f>
        <v>17</v>
      </c>
      <c r="L6" s="65"/>
      <c r="M6" s="121" t="str">
        <f>'sun,mon,arde ijtima'!O4</f>
        <v>NEGATIF</v>
      </c>
      <c r="N6" s="121">
        <f>'sun,mon,arde ijtima'!P4</f>
        <v>19</v>
      </c>
      <c r="O6" s="121">
        <f>'sun,mon,arde ijtima'!Q4</f>
        <v>13</v>
      </c>
      <c r="P6" s="121">
        <f>'sun,mon,arde ijtima'!R4</f>
        <v>22</v>
      </c>
    </row>
    <row r="7" spans="1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1:16" ht="15">
      <c r="C8" s="154" t="s">
        <v>45</v>
      </c>
      <c r="D8" s="165">
        <f>'prediksi saat ijtima&amp;istiqbal'!I4</f>
        <v>3</v>
      </c>
      <c r="E8" s="12">
        <f>'prediksi saat ijtima&amp;istiqbal'!I3</f>
        <v>0</v>
      </c>
      <c r="G8" s="144" t="s">
        <v>320</v>
      </c>
      <c r="H8" s="120"/>
      <c r="I8" s="120">
        <f>'sun,mon,arde ijtima'!P8</f>
        <v>111</v>
      </c>
      <c r="J8" s="120">
        <f>'sun,mon,arde ijtima'!Q8</f>
        <v>29</v>
      </c>
      <c r="K8" s="120">
        <f>'sun,mon,arde ijtima'!R8</f>
        <v>34</v>
      </c>
      <c r="L8" s="65"/>
      <c r="M8" s="121"/>
      <c r="N8" s="121">
        <f>'sun,mon,arde ijtima'!P7</f>
        <v>108</v>
      </c>
      <c r="O8" s="121">
        <f>'sun,mon,arde ijtima'!Q7</f>
        <v>9</v>
      </c>
      <c r="P8" s="121">
        <f>'sun,mon,arde ijtima'!R7</f>
        <v>49</v>
      </c>
    </row>
    <row r="9" spans="1:16" ht="15">
      <c r="C9" s="154" t="s">
        <v>44</v>
      </c>
      <c r="D9" s="154">
        <f>'prediksi saat ijtima&amp;istiqbal'!I5</f>
        <v>12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1:16" ht="15.75" thickBot="1">
      <c r="C10" s="154" t="s">
        <v>84</v>
      </c>
      <c r="D10" s="154">
        <f>'prediksi saat ijtima&amp;istiqbal'!I6</f>
        <v>2013</v>
      </c>
      <c r="G10" s="145" t="s">
        <v>323</v>
      </c>
      <c r="H10" s="146" t="str">
        <f>'sun,mon,arde ijtima'!T5</f>
        <v>POSITIF</v>
      </c>
      <c r="I10" s="146">
        <f>'sun,mon,arde ijtima'!U5</f>
        <v>29</v>
      </c>
      <c r="J10" s="146">
        <f>'sun,mon,arde ijtima'!V5</f>
        <v>53</v>
      </c>
      <c r="K10" s="146">
        <f>'sun,mon,arde ijtima'!W5</f>
        <v>35</v>
      </c>
      <c r="L10" s="65"/>
      <c r="M10" s="147" t="str">
        <f>'sun,mon,arde ijtima'!T4</f>
        <v>POSITIF</v>
      </c>
      <c r="N10" s="147">
        <f>'sun,mon,arde ijtima'!U4</f>
        <v>29</v>
      </c>
      <c r="O10" s="147">
        <f>'sun,mon,arde ijtima'!V4</f>
        <v>36</v>
      </c>
      <c r="P10" s="147">
        <f>'sun,mon,arde ijtima'!W4</f>
        <v>22</v>
      </c>
    </row>
    <row r="11" spans="1:16" ht="15.75" thickBot="1">
      <c r="A11" s="190"/>
      <c r="C11" s="154" t="s">
        <v>85</v>
      </c>
      <c r="D11" s="154">
        <f>HOUR('prediksi saat ijtima&amp;istiqbal'!I8)</f>
        <v>7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1:16" ht="15">
      <c r="C12" s="154" t="s">
        <v>139</v>
      </c>
      <c r="D12" s="154">
        <f>MINUTE('prediksi saat ijtima&amp;istiqbal'!I8)</f>
        <v>22</v>
      </c>
      <c r="G12" s="148" t="s">
        <v>324</v>
      </c>
      <c r="H12" s="149">
        <f>'sun,mon,arde ijtima'!Q28</f>
        <v>299.47565975164321</v>
      </c>
      <c r="I12" s="162" t="str">
        <f>"⁰"</f>
        <v>⁰</v>
      </c>
      <c r="J12" s="161" t="str">
        <f>"'"</f>
        <v>'</v>
      </c>
      <c r="K12" s="159" t="str">
        <f>""""</f>
        <v>"</v>
      </c>
      <c r="L12" s="122"/>
      <c r="M12" s="150">
        <f>'sun,mon,arde ijtima'!L46</f>
        <v>298.96721679684833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1:16" ht="15">
      <c r="C13" s="154" t="s">
        <v>67</v>
      </c>
      <c r="D13" s="154">
        <f>SECOND('prediksi saat ijtima&amp;istiqbal'!I8)</f>
        <v>20</v>
      </c>
      <c r="G13" s="144" t="s">
        <v>332</v>
      </c>
      <c r="H13" s="155">
        <f>H12/15</f>
        <v>19.965043983442879</v>
      </c>
      <c r="I13" s="60">
        <f>INT(H13)</f>
        <v>19</v>
      </c>
      <c r="J13" s="60">
        <f>INT(60*(H13-I13))</f>
        <v>57</v>
      </c>
      <c r="K13" s="60">
        <f>INT(3600*(H13-I13)-60*J13)</f>
        <v>54</v>
      </c>
      <c r="L13" s="122"/>
      <c r="M13" s="155">
        <f>M12/15</f>
        <v>19.931147786456556</v>
      </c>
      <c r="N13" s="60">
        <f>INT(M13)</f>
        <v>19</v>
      </c>
      <c r="O13" s="60">
        <f>INT(60*(M13-N13))</f>
        <v>55</v>
      </c>
      <c r="P13" s="61">
        <f>INT(3600*(M13-N13)-60*O13)</f>
        <v>52</v>
      </c>
    </row>
    <row r="14" spans="1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1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333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1:16" ht="15">
      <c r="C16" s="127" t="s">
        <v>341</v>
      </c>
      <c r="D16" s="128"/>
      <c r="E16" s="129"/>
      <c r="F16" s="130"/>
      <c r="G16" s="130"/>
      <c r="H16" s="180">
        <f>ABS(H12-M12)</f>
        <v>0.508442954794873</v>
      </c>
      <c r="I16" s="180">
        <f>INT(H16)</f>
        <v>0</v>
      </c>
      <c r="J16" s="140">
        <f>INT(60*(H16-I16))</f>
        <v>30</v>
      </c>
      <c r="K16" s="140">
        <f>INT(3600*(H16-I16)-60*J16)</f>
        <v>30</v>
      </c>
      <c r="L16" s="65"/>
      <c r="M16" s="181">
        <f>ABS('sun,mon,arde ijtima'!L54-'sun,mon,arde ijtima'!Q39)</f>
        <v>3.3290889765326312</v>
      </c>
      <c r="N16" s="182">
        <f>INT(M16)</f>
        <v>3</v>
      </c>
      <c r="O16" s="182">
        <f>INT(60*(M16-N16))</f>
        <v>19</v>
      </c>
      <c r="P16" s="182">
        <f>INT(3600*(M16-N16)-60*O16)</f>
        <v>44</v>
      </c>
    </row>
    <row r="17" spans="3:17" ht="15.75" thickBot="1">
      <c r="C17" s="127" t="s">
        <v>328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 t="s">
        <v>342</v>
      </c>
      <c r="D18" s="132"/>
      <c r="E18" s="133"/>
      <c r="F18" s="134"/>
      <c r="G18" s="134"/>
      <c r="H18" s="60">
        <f>ABS('sun,mon,arde ijtima'!L50-'sun,mon,arde ijtima'!Q35)</f>
        <v>2.8652071148474079</v>
      </c>
      <c r="I18" s="60">
        <f>INT(H18)</f>
        <v>2</v>
      </c>
      <c r="J18" s="191">
        <f>INT(60*(H18-I18))</f>
        <v>51</v>
      </c>
      <c r="K18" s="174">
        <f>INT(3600*(H18-I18)-60*J18)</f>
        <v>54</v>
      </c>
      <c r="L18" s="168" t="s">
        <v>344</v>
      </c>
      <c r="M18" s="185">
        <f>ABS('sun,mon,arde ijtima'!Q42-'sun,mon,arde ijtima'!L57)</f>
        <v>0.28696550149117783</v>
      </c>
      <c r="N18" s="186">
        <f>INT(M18)</f>
        <v>0</v>
      </c>
      <c r="O18" s="186">
        <f>INT(60*(M18-N18))</f>
        <v>17</v>
      </c>
      <c r="P18" s="187">
        <f>INT(3600*(M18-N18)-60*(O18))</f>
        <v>13</v>
      </c>
      <c r="Q18" s="183" t="s">
        <v>345</v>
      </c>
    </row>
    <row r="19" spans="3:17" ht="15">
      <c r="H19" s="60">
        <f>ABS('sun,mon,arde ijtima'!Q35+'sun,mon,arde ijtima'!L50)</f>
        <v>41.311070730027318</v>
      </c>
      <c r="I19" s="60">
        <f>INT(H19)</f>
        <v>41</v>
      </c>
      <c r="J19" s="60">
        <f>INT(60*(H19-I19))</f>
        <v>18</v>
      </c>
      <c r="K19" s="60">
        <f>INT(3600*(H19-I19)-60*J19)</f>
        <v>39</v>
      </c>
      <c r="L19" t="s">
        <v>343</v>
      </c>
      <c r="M19" s="188">
        <f>ABS('sun,mon,arde ijtima'!L57+'sun,mon,arde ijtima'!Q42)</f>
        <v>59.499314237876547</v>
      </c>
      <c r="N19" s="188">
        <f>INT(M19)</f>
        <v>59</v>
      </c>
      <c r="O19" s="188">
        <f>INT(60*(M19-N19))</f>
        <v>29</v>
      </c>
      <c r="P19" s="188">
        <f>INT(3600*(M19-N19)-60*O19)</f>
        <v>57</v>
      </c>
      <c r="Q19" s="189" t="s">
        <v>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R20"/>
  <sheetViews>
    <sheetView topLeftCell="A4" workbookViewId="0">
      <selection activeCell="D10" sqref="D10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8">
      <c r="D1" s="135"/>
    </row>
    <row r="2" spans="3:18" ht="15">
      <c r="C2" s="197" t="s">
        <v>329</v>
      </c>
      <c r="D2" s="197" t="s">
        <v>330</v>
      </c>
      <c r="E2" s="197"/>
      <c r="F2" s="197"/>
      <c r="G2" s="197" t="s">
        <v>325</v>
      </c>
      <c r="H2" s="198" t="s">
        <v>236</v>
      </c>
      <c r="I2" s="198"/>
      <c r="J2" s="198"/>
      <c r="K2" s="198"/>
      <c r="L2" s="199"/>
      <c r="M2" s="200" t="s">
        <v>319</v>
      </c>
      <c r="N2" s="200"/>
      <c r="O2" s="200"/>
      <c r="P2" s="200"/>
      <c r="Q2" s="199"/>
      <c r="R2" s="199"/>
    </row>
    <row r="3" spans="3:18" ht="15">
      <c r="C3" s="201" t="s">
        <v>335</v>
      </c>
      <c r="D3" s="202" t="s">
        <v>0</v>
      </c>
      <c r="E3" s="202" t="s">
        <v>1</v>
      </c>
      <c r="F3" s="199"/>
      <c r="G3" s="203" t="s">
        <v>322</v>
      </c>
      <c r="H3" s="204">
        <f>'s,m,a ghurb bila ijma''qobla grb'!S30</f>
        <v>149463197.97543138</v>
      </c>
      <c r="I3" s="204" t="s">
        <v>191</v>
      </c>
      <c r="J3" s="198"/>
      <c r="K3" s="198"/>
      <c r="L3" s="199"/>
      <c r="M3" s="200">
        <f>'s,m,a ghurb bila ijma''qobla grb'!L35</f>
        <v>361067.8129781661</v>
      </c>
      <c r="N3" s="200" t="s">
        <v>191</v>
      </c>
      <c r="O3" s="200"/>
      <c r="P3" s="200"/>
      <c r="Q3" s="199"/>
      <c r="R3" s="199"/>
    </row>
    <row r="4" spans="3:18" ht="15">
      <c r="C4" s="201" t="s">
        <v>211</v>
      </c>
      <c r="D4" s="201">
        <f>'s,m,a ghurb bila ijma''qobla grb'!G5</f>
        <v>7</v>
      </c>
      <c r="E4" s="201">
        <f>'s,m,a ghurb bila ijma''qobla grb'!G6</f>
        <v>111</v>
      </c>
      <c r="F4" s="199"/>
      <c r="G4" s="197"/>
      <c r="H4" s="198"/>
      <c r="I4" s="198"/>
      <c r="J4" s="198"/>
      <c r="K4" s="198"/>
      <c r="L4" s="199"/>
      <c r="M4" s="200"/>
      <c r="N4" s="200"/>
      <c r="O4" s="200"/>
      <c r="P4" s="200"/>
      <c r="Q4" s="199"/>
      <c r="R4" s="199"/>
    </row>
    <row r="5" spans="3:18" ht="15">
      <c r="C5" s="201" t="s">
        <v>3</v>
      </c>
      <c r="D5" s="201">
        <f>'s,m,a ghurb bila ijma''qobla grb'!I5</f>
        <v>0</v>
      </c>
      <c r="E5" s="201">
        <f>'s,m,a ghurb bila ijma''qobla grb'!I6</f>
        <v>18</v>
      </c>
      <c r="F5" s="199"/>
      <c r="G5" s="205" t="s">
        <v>321</v>
      </c>
      <c r="H5" s="198" t="s">
        <v>184</v>
      </c>
      <c r="I5" s="198" t="s">
        <v>211</v>
      </c>
      <c r="J5" s="198" t="s">
        <v>3</v>
      </c>
      <c r="K5" s="198" t="s">
        <v>4</v>
      </c>
      <c r="L5" s="199"/>
      <c r="M5" s="200" t="s">
        <v>184</v>
      </c>
      <c r="N5" s="200" t="s">
        <v>211</v>
      </c>
      <c r="O5" s="200" t="s">
        <v>3</v>
      </c>
      <c r="P5" s="200" t="s">
        <v>4</v>
      </c>
      <c r="Q5" s="199"/>
      <c r="R5" s="199"/>
    </row>
    <row r="6" spans="3:18" ht="15">
      <c r="C6" s="201" t="s">
        <v>4</v>
      </c>
      <c r="D6" s="201">
        <f>'s,m,a ghurb bila ijma''qobla grb'!K5</f>
        <v>10</v>
      </c>
      <c r="E6" s="201">
        <f>'s,m,a ghurb bila ijma''qobla grb'!K6</f>
        <v>58</v>
      </c>
      <c r="F6" s="199"/>
      <c r="G6" s="205"/>
      <c r="H6" s="198" t="str">
        <f>'s,m,a ghurb bila ijma''qobla grb'!Q36</f>
        <v>NEGATIF</v>
      </c>
      <c r="I6" s="198">
        <f>'s,m,a ghurb bila ijma''qobla grb'!P5</f>
        <v>22</v>
      </c>
      <c r="J6" s="198">
        <f>'s,m,a ghurb bila ijma''qobla grb'!Q5</f>
        <v>8</v>
      </c>
      <c r="K6" s="198">
        <f>'s,m,a ghurb bila ijma''qobla grb'!R5</f>
        <v>55</v>
      </c>
      <c r="L6" s="199"/>
      <c r="M6" s="200" t="str">
        <f>'s,m,a ghurb bila ijma''qobla grb'!O4</f>
        <v>NEGATIF</v>
      </c>
      <c r="N6" s="200">
        <f>'s,m,a ghurb bila ijma''qobla grb'!P4</f>
        <v>19</v>
      </c>
      <c r="O6" s="200">
        <f>'s,m,a ghurb bila ijma''qobla grb'!Q4</f>
        <v>29</v>
      </c>
      <c r="P6" s="200">
        <f>'s,m,a ghurb bila ijma''qobla grb'!R4</f>
        <v>51</v>
      </c>
      <c r="Q6" s="199"/>
      <c r="R6" s="199"/>
    </row>
    <row r="7" spans="3:18" ht="15">
      <c r="C7" s="197"/>
      <c r="D7" s="197"/>
      <c r="E7" s="199"/>
      <c r="F7" s="199"/>
      <c r="G7" s="197"/>
      <c r="H7" s="198"/>
      <c r="I7" s="206" t="s">
        <v>334</v>
      </c>
      <c r="J7" s="206" t="s">
        <v>336</v>
      </c>
      <c r="K7" s="206" t="s">
        <v>337</v>
      </c>
      <c r="L7" s="199"/>
      <c r="M7" s="200"/>
      <c r="N7" s="207" t="s">
        <v>334</v>
      </c>
      <c r="O7" s="207" t="s">
        <v>336</v>
      </c>
      <c r="P7" s="207" t="s">
        <v>337</v>
      </c>
      <c r="Q7" s="199"/>
      <c r="R7" s="199"/>
    </row>
    <row r="8" spans="3:18" ht="15">
      <c r="C8" s="201" t="s">
        <v>45</v>
      </c>
      <c r="D8" s="208">
        <f>'s,m,a ghurb bila ijma''qobla grb'!E4</f>
        <v>3</v>
      </c>
      <c r="E8" s="209"/>
      <c r="F8" s="199"/>
      <c r="G8" s="210" t="s">
        <v>320</v>
      </c>
      <c r="H8" s="198"/>
      <c r="I8" s="198">
        <f>'s,m,a ghurb bila ijma''qobla grb'!P8</f>
        <v>247</v>
      </c>
      <c r="J8" s="198">
        <f>'s,m,a ghurb bila ijma''qobla grb'!Q8</f>
        <v>23</v>
      </c>
      <c r="K8" s="198">
        <f>'s,m,a ghurb bila ijma''qobla grb'!R8</f>
        <v>30</v>
      </c>
      <c r="L8" s="199"/>
      <c r="M8" s="200"/>
      <c r="N8" s="200">
        <f>'s,m,a ghurb bila ijma''qobla grb'!P7</f>
        <v>250</v>
      </c>
      <c r="O8" s="200">
        <f>'s,m,a ghurb bila ijma''qobla grb'!Q7</f>
        <v>50</v>
      </c>
      <c r="P8" s="200">
        <f>'s,m,a ghurb bila ijma''qobla grb'!R7</f>
        <v>14</v>
      </c>
      <c r="Q8" s="199"/>
      <c r="R8" s="199"/>
    </row>
    <row r="9" spans="3:18" ht="15">
      <c r="C9" s="201" t="s">
        <v>44</v>
      </c>
      <c r="D9" s="208">
        <f>'prediksi saat ijtima&amp;istiqbal'!I5</f>
        <v>12</v>
      </c>
      <c r="E9" s="199"/>
      <c r="F9" s="199"/>
      <c r="G9" s="197"/>
      <c r="H9" s="198"/>
      <c r="I9" s="198" t="str">
        <f>I7</f>
        <v>⁰</v>
      </c>
      <c r="J9" s="198" t="str">
        <f>J7</f>
        <v>´</v>
      </c>
      <c r="K9" s="198" t="str">
        <f>K7</f>
        <v>"</v>
      </c>
      <c r="L9" s="199"/>
      <c r="M9" s="200"/>
      <c r="N9" s="200" t="str">
        <f>N7</f>
        <v>⁰</v>
      </c>
      <c r="O9" s="200" t="str">
        <f>O7</f>
        <v>´</v>
      </c>
      <c r="P9" s="200" t="str">
        <f>P7</f>
        <v>"</v>
      </c>
      <c r="Q9" s="199"/>
      <c r="R9" s="199"/>
    </row>
    <row r="10" spans="3:18" ht="15.75" thickBot="1">
      <c r="C10" s="201" t="s">
        <v>84</v>
      </c>
      <c r="D10" s="208">
        <f>'prediksi saat ijtima&amp;istiqbal'!K6</f>
        <v>2013</v>
      </c>
      <c r="E10" s="199"/>
      <c r="F10" s="199"/>
      <c r="G10" s="211" t="s">
        <v>323</v>
      </c>
      <c r="H10" s="212" t="str">
        <f>'s,m,a ghurb bila ijma''qobla grb'!T5</f>
        <v>NEGATIF</v>
      </c>
      <c r="I10" s="212">
        <f>'s,m,a ghurb bila ijma''qobla grb'!U5</f>
        <v>2</v>
      </c>
      <c r="J10" s="212">
        <f>'s,m,a ghurb bila ijma''qobla grb'!V5</f>
        <v>1</v>
      </c>
      <c r="K10" s="212">
        <f>'s,m,a ghurb bila ijma''qobla grb'!W5</f>
        <v>34</v>
      </c>
      <c r="L10" s="199"/>
      <c r="M10" s="213" t="str">
        <f>'s,m,a ghurb bila ijma''qobla grb'!T4</f>
        <v>POSITIF</v>
      </c>
      <c r="N10" s="213">
        <f>'s,m,a ghurb bila ijma''qobla grb'!U4</f>
        <v>4</v>
      </c>
      <c r="O10" s="213">
        <f>'s,m,a ghurb bila ijma''qobla grb'!V4</f>
        <v>8</v>
      </c>
      <c r="P10" s="213">
        <f>'s,m,a ghurb bila ijma''qobla grb'!W4</f>
        <v>51</v>
      </c>
      <c r="Q10" s="199"/>
      <c r="R10" s="199"/>
    </row>
    <row r="11" spans="3:18" ht="15.75" thickBot="1">
      <c r="C11" s="201" t="s">
        <v>85</v>
      </c>
      <c r="D11" s="201">
        <f>'s,m,a ghurb bila ijma''qobla grb'!H4</f>
        <v>17</v>
      </c>
      <c r="E11" s="199"/>
      <c r="F11" s="199"/>
      <c r="G11" s="214" t="str">
        <f>LOWER(penggarapan!BM5)</f>
        <v>altitude positif berarti masih diatas ufuk / negatif  maka sudah tenggelam salaam dari bang ali muhsin</v>
      </c>
      <c r="H11" s="215"/>
      <c r="I11" s="215"/>
      <c r="J11" s="215"/>
      <c r="K11" s="215"/>
      <c r="L11" s="215"/>
      <c r="M11" s="215"/>
      <c r="N11" s="215"/>
      <c r="O11" s="215"/>
      <c r="P11" s="216"/>
      <c r="Q11" s="199"/>
      <c r="R11" s="199"/>
    </row>
    <row r="12" spans="3:18" ht="15">
      <c r="C12" s="201" t="s">
        <v>139</v>
      </c>
      <c r="D12" s="201">
        <f>'s,m,a ghurb bila ijma''qobla grb'!I4</f>
        <v>44</v>
      </c>
      <c r="E12" s="199"/>
      <c r="F12" s="199"/>
      <c r="G12" s="217" t="s">
        <v>324</v>
      </c>
      <c r="H12" s="218">
        <f>'s,m,a ghurb bila ijma''qobla grb'!Q28</f>
        <v>95.075122158796006</v>
      </c>
      <c r="I12" s="219" t="str">
        <f>"⁰"</f>
        <v>⁰</v>
      </c>
      <c r="J12" s="220" t="str">
        <f>"'"</f>
        <v>'</v>
      </c>
      <c r="K12" s="221" t="str">
        <f>""""</f>
        <v>"</v>
      </c>
      <c r="L12" s="222"/>
      <c r="M12" s="223">
        <f>'s,m,a ghurb bila ijma''qobla grb'!L46</f>
        <v>88.062340978837582</v>
      </c>
      <c r="N12" s="224" t="str">
        <f>"⁰"</f>
        <v>⁰</v>
      </c>
      <c r="O12" s="220" t="str">
        <f>"'"</f>
        <v>'</v>
      </c>
      <c r="P12" s="221" t="str">
        <f>""""</f>
        <v>"</v>
      </c>
      <c r="Q12" s="199"/>
      <c r="R12" s="199"/>
    </row>
    <row r="13" spans="3:18" ht="15">
      <c r="C13" s="201" t="s">
        <v>67</v>
      </c>
      <c r="D13" s="201">
        <f>'s,m,a ghurb bila ijma''qobla grb'!J4</f>
        <v>54</v>
      </c>
      <c r="E13" s="199"/>
      <c r="F13" s="199"/>
      <c r="G13" s="210" t="s">
        <v>332</v>
      </c>
      <c r="H13" s="225">
        <f>H12/15</f>
        <v>6.3383414772530671</v>
      </c>
      <c r="I13" s="226">
        <f>INT(H13)</f>
        <v>6</v>
      </c>
      <c r="J13" s="226">
        <f>INT(60*(H13-I13))</f>
        <v>20</v>
      </c>
      <c r="K13" s="226">
        <f>INT(3600*(H13-I13)-60*J13)</f>
        <v>18</v>
      </c>
      <c r="L13" s="222"/>
      <c r="M13" s="225">
        <f>M12/15</f>
        <v>5.8708227319225053</v>
      </c>
      <c r="N13" s="226">
        <f>INT(M13)</f>
        <v>5</v>
      </c>
      <c r="O13" s="226">
        <f>INT(60*(M13-N13))</f>
        <v>52</v>
      </c>
      <c r="P13" s="210">
        <f>INT(3600*(M13-N13)-60*O13)</f>
        <v>14</v>
      </c>
      <c r="Q13" s="199"/>
      <c r="R13" s="199"/>
    </row>
    <row r="14" spans="3:18" ht="15" thickBot="1">
      <c r="C14" s="199"/>
      <c r="D14" s="227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</row>
    <row r="15" spans="3:18" ht="15">
      <c r="C15" s="228" t="s">
        <v>327</v>
      </c>
      <c r="D15" s="229"/>
      <c r="E15" s="230"/>
      <c r="F15" s="231"/>
      <c r="G15" s="231"/>
      <c r="H15" s="232" t="s">
        <v>331</v>
      </c>
      <c r="I15" s="233" t="str">
        <f>"⁰"</f>
        <v>⁰</v>
      </c>
      <c r="J15" s="233" t="str">
        <f>"'"</f>
        <v>'</v>
      </c>
      <c r="K15" s="233" t="str">
        <f>""""</f>
        <v>"</v>
      </c>
      <c r="L15" s="199"/>
      <c r="M15" s="234" t="s">
        <v>351</v>
      </c>
      <c r="N15" s="234" t="str">
        <f>"⁰"</f>
        <v>⁰</v>
      </c>
      <c r="O15" s="234" t="str">
        <f>"'"</f>
        <v>'</v>
      </c>
      <c r="P15" s="234" t="str">
        <f>""""</f>
        <v>"</v>
      </c>
      <c r="Q15" s="199"/>
      <c r="R15" s="199"/>
    </row>
    <row r="16" spans="3:18" ht="15">
      <c r="C16" s="235" t="s">
        <v>349</v>
      </c>
      <c r="D16" s="236"/>
      <c r="E16" s="237"/>
      <c r="F16" s="238"/>
      <c r="G16" s="238"/>
      <c r="H16" s="239">
        <f>ABS(H12-M12)</f>
        <v>7.0127811799584236</v>
      </c>
      <c r="I16" s="239">
        <f>INT(H16)</f>
        <v>7</v>
      </c>
      <c r="J16" s="240">
        <f>INT(60*(H16-I16))</f>
        <v>0</v>
      </c>
      <c r="K16" s="240">
        <f>INT(3600*(H16-I16)-60*J16)</f>
        <v>46</v>
      </c>
      <c r="L16" s="199"/>
      <c r="M16" s="241">
        <f>ABS('sun,mon,arde ijtima'!L54-'sun,mon,arde ijtima'!Q39)</f>
        <v>3.3290889765326312</v>
      </c>
      <c r="N16" s="242">
        <f>INT(M16)</f>
        <v>3</v>
      </c>
      <c r="O16" s="242">
        <f>INT(60*(M16-N16))</f>
        <v>19</v>
      </c>
      <c r="P16" s="242">
        <f>INT(3600*(M16-N16)-60*O16)</f>
        <v>44</v>
      </c>
      <c r="Q16" s="199"/>
      <c r="R16" s="199"/>
    </row>
    <row r="17" spans="3:18" ht="15.75" thickBot="1">
      <c r="C17" s="235" t="s">
        <v>350</v>
      </c>
      <c r="D17" s="236"/>
      <c r="E17" s="237"/>
      <c r="F17" s="238"/>
      <c r="G17" s="238"/>
      <c r="H17" s="226" t="s">
        <v>347</v>
      </c>
      <c r="I17" s="226" t="str">
        <f>I15</f>
        <v>⁰</v>
      </c>
      <c r="J17" s="226" t="str">
        <f>J15</f>
        <v>'</v>
      </c>
      <c r="K17" s="226" t="str">
        <f>K15</f>
        <v>"</v>
      </c>
      <c r="L17" s="199"/>
      <c r="M17" s="226" t="s">
        <v>348</v>
      </c>
      <c r="N17" s="226" t="str">
        <f>N15</f>
        <v>⁰</v>
      </c>
      <c r="O17" s="226" t="str">
        <f>O15</f>
        <v>'</v>
      </c>
      <c r="P17" s="226" t="str">
        <f>P15</f>
        <v>"</v>
      </c>
      <c r="Q17" s="199"/>
      <c r="R17" s="199"/>
    </row>
    <row r="18" spans="3:18" ht="15.75" thickBot="1">
      <c r="C18" s="243"/>
      <c r="D18" s="244"/>
      <c r="E18" s="245"/>
      <c r="F18" s="246"/>
      <c r="G18" s="246"/>
      <c r="H18" s="226">
        <f>'s,m,a ghurb bila ijma''qobla grb'!L50-'s,m,a ghurb bila ijma''qobla grb'!Q35</f>
        <v>2.6510449878843545</v>
      </c>
      <c r="I18" s="226">
        <f>INT(H18)</f>
        <v>2</v>
      </c>
      <c r="J18" s="226">
        <f>INT(60*(H18-I18))</f>
        <v>39</v>
      </c>
      <c r="K18" s="247">
        <f ca="1">INT(3600*(H18-I18)-60*K18)</f>
        <v>0</v>
      </c>
      <c r="L18" s="248" t="s">
        <v>344</v>
      </c>
      <c r="M18" s="249">
        <f>'s,m,a ghurb bila ijma''qobla grb'!Q42-'s,m,a ghurb bila ijma''qobla grb'!L57</f>
        <v>-6.1740039243020863</v>
      </c>
      <c r="N18" s="226">
        <f>INT(M18)</f>
        <v>-7</v>
      </c>
      <c r="O18" s="226">
        <f>INT(60*(M18-N18))</f>
        <v>49</v>
      </c>
      <c r="P18" s="250">
        <f>INT(3600*(M18-N18)-60*(O18))</f>
        <v>33</v>
      </c>
      <c r="Q18" s="251" t="s">
        <v>345</v>
      </c>
      <c r="R18" s="199"/>
    </row>
    <row r="19" spans="3:18" ht="15.75" thickBot="1">
      <c r="C19" s="199"/>
      <c r="D19" s="199"/>
      <c r="E19" s="199"/>
      <c r="F19" s="199"/>
      <c r="G19" s="199"/>
      <c r="H19" s="226">
        <f>ABS('sun,mon,arde ijtima'!Q35+'sun,mon,arde ijtima'!L50)</f>
        <v>41.311070730027318</v>
      </c>
      <c r="I19" s="226">
        <f>INT(H19)</f>
        <v>41</v>
      </c>
      <c r="J19" s="226">
        <f>INT(60*(H19-I19))</f>
        <v>18</v>
      </c>
      <c r="K19" s="250">
        <f>INT(3600*(H19-I19)-60*J19)</f>
        <v>39</v>
      </c>
      <c r="L19" s="252" t="s">
        <v>343</v>
      </c>
      <c r="M19" s="253">
        <f>ABS('s,m,a ghurb bila ijma''qobla grb'!Q42+'s,m,a ghurb bila ijma''qobla grb'!L57)</f>
        <v>2.1213668708152054</v>
      </c>
      <c r="N19" s="254">
        <f>INT(M19)</f>
        <v>2</v>
      </c>
      <c r="O19" s="254">
        <f>INT(60*(M19-N19))</f>
        <v>7</v>
      </c>
      <c r="P19" s="255">
        <f>INT(3600*(M19-N19)-60*O19)</f>
        <v>16</v>
      </c>
      <c r="Q19" s="256" t="s">
        <v>346</v>
      </c>
      <c r="R19" s="199"/>
    </row>
    <row r="20" spans="3:18"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Q21"/>
  <sheetViews>
    <sheetView topLeftCell="D9" workbookViewId="0">
      <selection activeCell="H23" sqref="H23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6">
      <c r="D1" s="135"/>
    </row>
    <row r="2" spans="3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3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's,m,a ghurb ijma'' sehari kemudi'!S30</f>
        <v>151656934.38456336</v>
      </c>
      <c r="I3" s="119" t="s">
        <v>191</v>
      </c>
      <c r="J3" s="120"/>
      <c r="K3" s="120"/>
      <c r="L3" s="65"/>
      <c r="M3" s="121">
        <f>'s,m,a ghurb ijma'' sehari kemudi'!L35</f>
        <v>360089.40660842805</v>
      </c>
      <c r="N3" s="121" t="s">
        <v>191</v>
      </c>
      <c r="O3" s="121"/>
      <c r="P3" s="121"/>
    </row>
    <row r="4" spans="3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3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3:16" ht="15">
      <c r="C6" s="154" t="s">
        <v>4</v>
      </c>
      <c r="D6" s="154">
        <v>10</v>
      </c>
      <c r="E6" s="154">
        <v>58</v>
      </c>
      <c r="G6" s="143"/>
      <c r="H6" s="120" t="str">
        <f>'s,m,a ghurb ijma'' sehari kemudi'!O5</f>
        <v>NEGATIF</v>
      </c>
      <c r="I6" s="120">
        <f>'s,m,a ghurb ijma'' sehari kemudi'!P5</f>
        <v>22</v>
      </c>
      <c r="J6" s="120">
        <f>'s,m,a ghurb ijma'' sehari kemudi'!Q5</f>
        <v>17</v>
      </c>
      <c r="K6" s="120">
        <f>'s,m,a ghurb ijma'' sehari kemudi'!R5</f>
        <v>2</v>
      </c>
      <c r="L6" s="65"/>
      <c r="M6" s="121" t="str">
        <f>'s,m,a ghurb ijma'' sehari kemudi'!O4</f>
        <v>NEGATIF</v>
      </c>
      <c r="N6" s="121">
        <f>'s,m,a ghurb ijma'' sehari kemudi'!P4</f>
        <v>19</v>
      </c>
      <c r="O6" s="121">
        <f>'s,m,a ghurb ijma'' sehari kemudi'!Q4</f>
        <v>9</v>
      </c>
      <c r="P6" s="121">
        <f>'s,m,a ghurb ijma'' sehari kemudi'!R4</f>
        <v>23</v>
      </c>
    </row>
    <row r="7" spans="3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3:16" ht="15">
      <c r="C8" s="154" t="s">
        <v>45</v>
      </c>
      <c r="D8" s="165">
        <f>'s,m,a ghurb ijma'' sehari kemudi'!E4</f>
        <v>4</v>
      </c>
      <c r="E8" s="194">
        <f>'prediksi saat ijtima&amp;istiqbal'!K3</f>
        <v>0</v>
      </c>
      <c r="G8" s="144" t="s">
        <v>320</v>
      </c>
      <c r="H8" s="120"/>
      <c r="I8" s="120">
        <f>'s,m,a ghurb ijma'' sehari kemudi'!P8</f>
        <v>247</v>
      </c>
      <c r="J8" s="120">
        <f>'s,m,a ghurb ijma'' sehari kemudi'!Q8</f>
        <v>15</v>
      </c>
      <c r="K8" s="120">
        <f>'s,m,a ghurb ijma'' sehari kemudi'!R8</f>
        <v>20</v>
      </c>
      <c r="L8" s="65"/>
      <c r="M8" s="121"/>
      <c r="N8" s="121">
        <f>'s,m,a ghurb ijma'' sehari kemudi'!P7</f>
        <v>252</v>
      </c>
      <c r="O8" s="121">
        <f>'s,m,a ghurb ijma'' sehari kemudi'!Q7</f>
        <v>4</v>
      </c>
      <c r="P8" s="121">
        <f>'s,m,a ghurb ijma'' sehari kemudi'!R7</f>
        <v>36</v>
      </c>
    </row>
    <row r="9" spans="3:16" ht="15">
      <c r="C9" s="154" t="s">
        <v>44</v>
      </c>
      <c r="D9" s="165">
        <f>'s,m,a ghurb ijma'' sehari kemudi'!F4</f>
        <v>12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3:16" ht="15.75" thickBot="1">
      <c r="C10" s="154" t="s">
        <v>84</v>
      </c>
      <c r="D10" s="165">
        <f>'s,m,a ghurb ijma'' sehari kemudi'!G4</f>
        <v>2013</v>
      </c>
      <c r="G10" s="145" t="s">
        <v>323</v>
      </c>
      <c r="H10" s="146" t="str">
        <f>'s,m,a ghurb ijma'' sehari kemudi'!T5</f>
        <v>NEGATIF</v>
      </c>
      <c r="I10" s="146">
        <f>'s,m,a ghurb ijma'' sehari kemudi'!U5</f>
        <v>2</v>
      </c>
      <c r="J10" s="146">
        <f>'s,m,a ghurb ijma'' sehari kemudi'!V5</f>
        <v>1</v>
      </c>
      <c r="K10" s="146">
        <f>'s,m,a ghurb ijma'' sehari kemudi'!W5</f>
        <v>15</v>
      </c>
      <c r="L10" s="65"/>
      <c r="M10" s="147" t="str">
        <f>'s,m,a ghurb ijma'' sehari kemudi'!T4</f>
        <v>POSITIF</v>
      </c>
      <c r="N10" s="147">
        <f>'s,m,a ghurb ijma'' sehari kemudi'!U4</f>
        <v>17</v>
      </c>
      <c r="O10" s="147">
        <f>'s,m,a ghurb ijma'' sehari kemudi'!V4</f>
        <v>56</v>
      </c>
      <c r="P10" s="147">
        <f>'s,m,a ghurb ijma'' sehari kemudi'!W4</f>
        <v>46</v>
      </c>
    </row>
    <row r="11" spans="3:16" ht="15.75" thickBot="1">
      <c r="C11" s="154" t="s">
        <v>85</v>
      </c>
      <c r="D11" s="154">
        <f>'s,m,a ghurb ijma'' sehari kemudi'!H4</f>
        <v>17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3:16" ht="15">
      <c r="C12" s="154" t="s">
        <v>139</v>
      </c>
      <c r="D12" s="154">
        <f>'s,m,a ghurb ijma'' sehari kemudi'!I4</f>
        <v>45</v>
      </c>
      <c r="G12" s="148" t="s">
        <v>324</v>
      </c>
      <c r="H12" s="149">
        <f>'s,m,a ghurb ijma'' sehari kemudi'!Q28</f>
        <v>95.090992751447544</v>
      </c>
      <c r="I12" s="162" t="str">
        <f>"⁰"</f>
        <v>⁰</v>
      </c>
      <c r="J12" s="161" t="str">
        <f>"'"</f>
        <v>'</v>
      </c>
      <c r="K12" s="159" t="str">
        <f>""""</f>
        <v>"</v>
      </c>
      <c r="L12" s="122"/>
      <c r="M12" s="150">
        <f>'s,m,a ghurb ijma'' sehari kemudi'!L46</f>
        <v>73.383262885744841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3:16" ht="15">
      <c r="C13" s="154" t="s">
        <v>67</v>
      </c>
      <c r="D13" s="154">
        <f>'s,m,a ghurb ijma'' sehari kemudi'!J4</f>
        <v>22</v>
      </c>
      <c r="G13" s="144" t="s">
        <v>332</v>
      </c>
      <c r="H13" s="155">
        <f>H12/15</f>
        <v>6.3393995167631694</v>
      </c>
      <c r="I13" s="60">
        <f>INT(H13)</f>
        <v>6</v>
      </c>
      <c r="J13" s="60">
        <f>INT(60*(H13-I13))</f>
        <v>20</v>
      </c>
      <c r="K13" s="60">
        <f>INT(3600*(H13-I13)-60*J13)</f>
        <v>21</v>
      </c>
      <c r="L13" s="122"/>
      <c r="M13" s="155">
        <f>M12/15</f>
        <v>4.8922175257163225</v>
      </c>
      <c r="N13" s="60">
        <f>INT(M13)</f>
        <v>4</v>
      </c>
      <c r="O13" s="60">
        <f>INT(60*(M13-N13))</f>
        <v>53</v>
      </c>
      <c r="P13" s="61">
        <f>INT(3600*(M13-N13)-60*O13)</f>
        <v>31</v>
      </c>
    </row>
    <row r="14" spans="3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3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351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3:16" ht="15">
      <c r="C16" s="127" t="s">
        <v>349</v>
      </c>
      <c r="D16" s="128"/>
      <c r="E16" s="129"/>
      <c r="F16" s="130"/>
      <c r="G16" s="130"/>
      <c r="H16" s="180">
        <f>ABS(H12-M12)</f>
        <v>21.707729865702703</v>
      </c>
      <c r="I16" s="180">
        <f>INT(H16)</f>
        <v>21</v>
      </c>
      <c r="J16" s="140">
        <f>INT(60*(H16-I16))</f>
        <v>42</v>
      </c>
      <c r="K16" s="140">
        <f>INT(3600*(H16-I16)-60*J16)</f>
        <v>27</v>
      </c>
      <c r="L16" s="65"/>
      <c r="M16" s="192">
        <f>'s,m,a ghurb ijma'' sehari kemudi'!Q39-'s,m,a ghurb ijma'' sehari kemudi'!L54</f>
        <v>-4.8209832781403179</v>
      </c>
      <c r="N16" s="193">
        <f>INT(M16)</f>
        <v>-5</v>
      </c>
      <c r="O16" s="193">
        <f>INT(60*(M16-N16))</f>
        <v>10</v>
      </c>
      <c r="P16" s="193">
        <f>INT(3600*(M16-N16)-60*O16)</f>
        <v>44</v>
      </c>
    </row>
    <row r="17" spans="3:17" ht="15.75" thickBot="1">
      <c r="C17" s="127" t="s">
        <v>350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/>
      <c r="D18" s="132"/>
      <c r="E18" s="133"/>
      <c r="F18" s="134"/>
      <c r="G18" s="134"/>
      <c r="H18" s="60">
        <f>ABS('s,m,a ghurb ijma'' sehari kemudi'!L50-'s,m,a ghurb ijma'' sehari kemudi'!Q35)</f>
        <v>3.1272446300644319</v>
      </c>
      <c r="I18" s="60">
        <f>INT(ABS(H18))</f>
        <v>3</v>
      </c>
      <c r="J18" s="60">
        <f>INT(60*(ABS(H18)-I18))</f>
        <v>7</v>
      </c>
      <c r="K18" s="174">
        <f ca="1">INT(3600*(H18-I18)-60*K18)</f>
        <v>0</v>
      </c>
      <c r="L18" s="168" t="s">
        <v>344</v>
      </c>
      <c r="M18" s="257">
        <f>ABS('s,m,a ghurb ijma'' sehari kemudi'!Q42)-('s,m,a ghurb ijma'' sehari kemudi'!L57)</f>
        <v>-15.925190631186204</v>
      </c>
      <c r="N18" s="35">
        <f>INT(ABS(M18))</f>
        <v>15</v>
      </c>
      <c r="O18" s="35">
        <f>INT(60*(ABS(M18)-N18))</f>
        <v>55</v>
      </c>
      <c r="P18" s="169">
        <f>INT(3600*(ABS(M18)-N18))-60*(O18)</f>
        <v>30</v>
      </c>
      <c r="Q18" s="184" t="s">
        <v>345</v>
      </c>
    </row>
    <row r="19" spans="3:17" ht="15.75" thickBot="1">
      <c r="H19" s="60">
        <f>ABS('s,m,a ghurb ijma'' sehari kemudi'!Q35+'s,m,a ghurb ijma'' sehari kemudi'!L50)</f>
        <v>41.440542793625156</v>
      </c>
      <c r="I19" s="60">
        <f>INT(ABS((H19)))</f>
        <v>41</v>
      </c>
      <c r="J19" s="60">
        <f>INT(60*(ABS(H19)-I19))</f>
        <v>26</v>
      </c>
      <c r="K19" s="166">
        <f>INT(3600*(ABS(H19)-I19)-60*J19)</f>
        <v>25</v>
      </c>
      <c r="L19" s="176" t="s">
        <v>343</v>
      </c>
      <c r="M19" s="258">
        <f>ABS('s,m,a ghurb ijma'' sehari kemudi'!L57+ABS('s,m,a ghurb ijma'' sehari kemudi'!Q42))</f>
        <v>19.967364872350622</v>
      </c>
      <c r="N19" s="178">
        <f>INT(M19)</f>
        <v>19</v>
      </c>
      <c r="O19" s="178">
        <f>INT(60*(M19-N19))</f>
        <v>58</v>
      </c>
      <c r="P19" s="179">
        <f>INT(3600*(M19-N19)-60*O19)</f>
        <v>2</v>
      </c>
      <c r="Q19" s="183" t="s">
        <v>346</v>
      </c>
    </row>
    <row r="20" spans="3:17">
      <c r="M20" s="65"/>
    </row>
    <row r="21" spans="3:17">
      <c r="M21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W442"/>
  <sheetViews>
    <sheetView topLeftCell="I40" workbookViewId="0">
      <selection activeCell="Q28" sqref="Q28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ijtima&amp;istiqbal'!I4</f>
        <v>3</v>
      </c>
      <c r="F4" s="175">
        <f>'prediksi saat ijtima&amp;istiqbal'!I5</f>
        <v>12</v>
      </c>
      <c r="G4" s="175">
        <f>'prediksi saat ijtima&amp;istiqbal'!I6</f>
        <v>2013</v>
      </c>
      <c r="H4" s="138">
        <f>'prediksi saat ijtima&amp;istiqbal'!U17</f>
        <v>17</v>
      </c>
      <c r="I4" s="138">
        <f>'prediksi saat ijtima&amp;istiqbal'!V17</f>
        <v>44</v>
      </c>
      <c r="J4" s="138">
        <f>'prediksi saat ijtima&amp;istiqbal'!W17</f>
        <v>54</v>
      </c>
      <c r="K4" s="139">
        <f>H4+I4/60+J4/3600</f>
        <v>17.748333333333335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NEGATIF</v>
      </c>
      <c r="P4" s="115">
        <f>L52</f>
        <v>19</v>
      </c>
      <c r="Q4" s="115">
        <f>M52</f>
        <v>29</v>
      </c>
      <c r="R4" s="115">
        <f>N52</f>
        <v>51</v>
      </c>
      <c r="S4" s="90" t="s">
        <v>179</v>
      </c>
      <c r="T4" s="116" t="str">
        <f>L58</f>
        <v>POSITIF</v>
      </c>
      <c r="U4" s="116">
        <f>L59</f>
        <v>4</v>
      </c>
      <c r="V4" s="116">
        <f>M59</f>
        <v>8</v>
      </c>
      <c r="W4" s="116">
        <f>N59</f>
        <v>51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NEGATIF</v>
      </c>
      <c r="P5" s="115">
        <f>Q37</f>
        <v>22</v>
      </c>
      <c r="Q5" s="115">
        <f>R37</f>
        <v>8</v>
      </c>
      <c r="R5" s="115">
        <f>S37</f>
        <v>55</v>
      </c>
      <c r="S5" s="90" t="s">
        <v>236</v>
      </c>
      <c r="T5" s="116" t="str">
        <f>Q43</f>
        <v>NEGATIF</v>
      </c>
      <c r="U5" s="116">
        <f>Q44</f>
        <v>2</v>
      </c>
      <c r="V5" s="116">
        <f>R44</f>
        <v>1</v>
      </c>
      <c r="W5" s="116">
        <f>S44</f>
        <v>34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250</v>
      </c>
      <c r="Q7" s="115">
        <f>M55</f>
        <v>50</v>
      </c>
      <c r="R7" s="115">
        <f>N55</f>
        <v>14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2456629.9472222226</v>
      </c>
      <c r="M8" s="48" t="s">
        <v>69</v>
      </c>
      <c r="N8" s="31" t="s">
        <v>206</v>
      </c>
      <c r="O8" s="117" t="s">
        <v>236</v>
      </c>
      <c r="P8" s="115">
        <f>Q40</f>
        <v>247</v>
      </c>
      <c r="Q8" s="115">
        <f>R40</f>
        <v>23</v>
      </c>
      <c r="R8" s="115">
        <f>S40</f>
        <v>30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7.9260439441383669E-4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2456629.948014827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0.13921828924919863</v>
      </c>
      <c r="M11" s="48"/>
      <c r="N11" s="30"/>
      <c r="O11" s="30"/>
      <c r="P11" s="34" t="s">
        <v>108</v>
      </c>
      <c r="Q11" s="53">
        <f>(L10-2451545)/36525</f>
        <v>0.13921828924919863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259.60834184347186</v>
      </c>
      <c r="M12" s="48" t="s">
        <v>151</v>
      </c>
      <c r="N12" s="46">
        <f>RADIANS(L12)</f>
        <v>4.5310203308115495</v>
      </c>
      <c r="O12" s="30" t="s">
        <v>64</v>
      </c>
      <c r="P12" s="34" t="s">
        <v>294</v>
      </c>
      <c r="Q12" s="54">
        <f>MOD(280.46607+36000.7698*Q11, 360)</f>
        <v>252.4316532102157</v>
      </c>
      <c r="R12" s="55" t="s">
        <v>2</v>
      </c>
      <c r="S12" s="53">
        <f>RADIANS(Q12)</f>
        <v>4.4057634847707776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329.76138946665742</v>
      </c>
      <c r="M13" s="48" t="s">
        <v>151</v>
      </c>
      <c r="N13" s="46">
        <f t="shared" ref="N13:N16" si="0">RADIANS(L13)</f>
        <v>5.7554219921445195</v>
      </c>
      <c r="O13" s="30" t="s">
        <v>64</v>
      </c>
      <c r="P13" s="34" t="s">
        <v>295</v>
      </c>
      <c r="Q13" s="54">
        <f>MOD(357.5291+35999.0503*Q11, 360)</f>
        <v>329.25529736185035</v>
      </c>
      <c r="R13" s="55" t="s">
        <v>2</v>
      </c>
      <c r="S13" s="53">
        <f t="shared" ref="S13:S21" si="1">RADIANS(Q13)</f>
        <v>5.7465890185972883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215.77305959497647</v>
      </c>
      <c r="M14" s="48" t="s">
        <v>151</v>
      </c>
      <c r="N14" s="46">
        <f t="shared" si="0"/>
        <v>3.765950327034282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-0.99621446784658507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252.43147183558358</v>
      </c>
      <c r="M15" s="48" t="s">
        <v>151</v>
      </c>
      <c r="N15" s="46">
        <f t="shared" si="0"/>
        <v>4.4057603191862675</v>
      </c>
      <c r="O15" s="30" t="s">
        <v>64</v>
      </c>
      <c r="P15" s="34" t="s">
        <v>297</v>
      </c>
      <c r="Q15" s="53">
        <f>0.0167086 - 0.000042*Q11</f>
        <v>1.6702752831851533E-2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329.25215559636399</v>
      </c>
      <c r="M16" s="48" t="s">
        <v>151</v>
      </c>
      <c r="N16" s="46">
        <f t="shared" si="0"/>
        <v>5.7465341844452258</v>
      </c>
      <c r="O16" s="30" t="s">
        <v>64</v>
      </c>
      <c r="P16" s="34" t="s">
        <v>298</v>
      </c>
      <c r="Q16" s="54">
        <f>Q12+Q14</f>
        <v>251.43543874236912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-12106.705074798612</v>
      </c>
      <c r="M17" s="48" t="s">
        <v>285</v>
      </c>
      <c r="N17" s="47"/>
      <c r="O17" s="30"/>
      <c r="P17" s="34" t="s">
        <v>299</v>
      </c>
      <c r="Q17" s="54">
        <f>Q13+Q14</f>
        <v>328.25908289400377</v>
      </c>
      <c r="R17" s="55" t="s">
        <v>2</v>
      </c>
      <c r="S17" s="53">
        <f t="shared" si="1"/>
        <v>5.729201796077362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-15.616589011999414</v>
      </c>
      <c r="M18" s="48" t="s">
        <v>285</v>
      </c>
      <c r="N18" s="47"/>
      <c r="O18" s="30"/>
      <c r="P18" s="34" t="s">
        <v>14</v>
      </c>
      <c r="Q18" s="54">
        <f>MOD(125.04452-1934.13626*Q11, 360)</f>
        <v>215.77737870795679</v>
      </c>
      <c r="R18" s="55" t="s">
        <v>2</v>
      </c>
      <c r="S18" s="53">
        <f t="shared" si="1"/>
        <v>3.7660257097765539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587.54144515745293</v>
      </c>
      <c r="M19" s="48" t="s">
        <v>285</v>
      </c>
      <c r="N19" s="47"/>
      <c r="O19" s="30"/>
      <c r="P19" s="34" t="s">
        <v>300</v>
      </c>
      <c r="Q19" s="54">
        <f>23.43929111 - 0.01300417*Q11</f>
        <v>23.437480691699495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341.52218294320926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-2.2027907338053369E-3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-207.04603892582833</v>
      </c>
      <c r="M21" s="48" t="s">
        <v>285</v>
      </c>
      <c r="N21" s="47"/>
      <c r="O21" s="30"/>
      <c r="P21" s="34" t="s">
        <v>131</v>
      </c>
      <c r="Q21" s="56">
        <f>Q19+Q20</f>
        <v>23.435277900965691</v>
      </c>
      <c r="R21" s="55" t="s">
        <v>2</v>
      </c>
      <c r="S21" s="53">
        <f t="shared" si="1"/>
        <v>0.40902276049171693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3580.7705230715578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2456629.5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-7819.53355156422</v>
      </c>
      <c r="M23" s="48" t="s">
        <v>285</v>
      </c>
      <c r="N23" s="46">
        <f>L23/3600</f>
        <v>-2.1720926532122835</v>
      </c>
      <c r="O23" s="30" t="s">
        <v>151</v>
      </c>
      <c r="P23" s="34" t="s">
        <v>303</v>
      </c>
      <c r="Q23" s="55">
        <f>(Q22-2451545)/36525</f>
        <v>0.13920602327173168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257.43624919025956</v>
      </c>
      <c r="M25" s="48"/>
      <c r="N25" s="46">
        <f>RADIANS(L25)</f>
        <v>4.4931101623546157</v>
      </c>
      <c r="O25" s="30" t="s">
        <v>64</v>
      </c>
      <c r="P25" s="34" t="s">
        <v>304</v>
      </c>
      <c r="Q25" s="55">
        <f>MOD(6.6973745583+2400.0513369072*Q23+0.0000258622*Q23*Q23,24)</f>
        <v>4.7989773183203397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257</v>
      </c>
      <c r="M26" s="45">
        <f>INT(60*(L25-L26))</f>
        <v>26</v>
      </c>
      <c r="N26" s="45">
        <f>INT(3600*(L25-L26)-60*M26)</f>
        <v>10</v>
      </c>
      <c r="O26" s="30"/>
      <c r="P26" s="34" t="s">
        <v>305</v>
      </c>
      <c r="Q26" s="57">
        <f>MOD(Q25+(H4+I4/60+J4/3600-M6)*1.00273790935,24)</f>
        <v>15.576738613983924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22.997812688057998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3.3587240086960204</v>
      </c>
      <c r="M28" s="48"/>
      <c r="N28" s="46">
        <f>RADIANS(L28)</f>
        <v>5.8620792617528214E-2</v>
      </c>
      <c r="O28" s="30" t="s">
        <v>64</v>
      </c>
      <c r="P28" s="34" t="s">
        <v>306</v>
      </c>
      <c r="Q28" s="58">
        <f>MOD(Q27- S33,24)*15</f>
        <v>95.075122158796006</v>
      </c>
      <c r="R28" s="55" t="s">
        <v>2</v>
      </c>
      <c r="S28" s="55">
        <f>RADIANS(Q28)</f>
        <v>1.6593739184068095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3</v>
      </c>
      <c r="M29" s="45">
        <f>INT(60*(L28-L29))</f>
        <v>21</v>
      </c>
      <c r="N29" s="45">
        <f>INT(3600*(L28-L29)-60*M29)</f>
        <v>31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0.9990989049013449</v>
      </c>
      <c r="R30" s="55"/>
      <c r="S30" s="61">
        <f>Q30*149598000</f>
        <v>149463197.97543138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1.0121408648752952</v>
      </c>
      <c r="M31" s="48"/>
      <c r="N31" s="44">
        <f>RADIANS(L31)</f>
        <v>1.7665190586056926E-2</v>
      </c>
      <c r="O31" s="30" t="s">
        <v>64</v>
      </c>
      <c r="P31" s="34" t="s">
        <v>308</v>
      </c>
      <c r="Q31" s="59">
        <f>Q16-0.00569-0.00478*SIN(S18)</f>
        <v>251.43254330918131</v>
      </c>
      <c r="R31" s="55" t="s">
        <v>151</v>
      </c>
      <c r="S31" s="55">
        <f>RADIANS(Q31)</f>
        <v>4.3883257274084526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4.2172536036470636E-2</v>
      </c>
      <c r="N32" s="47"/>
      <c r="O32" s="30"/>
      <c r="P32" s="34" t="s">
        <v>309</v>
      </c>
      <c r="Q32" s="60">
        <f>INT(Q31)</f>
        <v>251</v>
      </c>
      <c r="R32" s="60">
        <f>INT(60*(Q31-Q32))</f>
        <v>25</v>
      </c>
      <c r="S32" s="60">
        <f>INT(3600*(Q31-Q32)-60*R32)</f>
        <v>57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249.89206816207394</v>
      </c>
      <c r="R33" s="55" t="s">
        <v>2</v>
      </c>
      <c r="S33" s="55">
        <f>Q33/15</f>
        <v>16.659471210804931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0.27578802148841036</v>
      </c>
      <c r="M34" s="51">
        <f>L34/24</f>
        <v>1.1491167562017098E-2</v>
      </c>
      <c r="N34" s="47"/>
      <c r="O34" s="30"/>
      <c r="P34" s="34" t="s">
        <v>310</v>
      </c>
      <c r="Q34" s="55"/>
      <c r="R34" s="62">
        <f>S33/24</f>
        <v>0.69414463378353874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361067.8129781661</v>
      </c>
      <c r="M35" s="48" t="s">
        <v>290</v>
      </c>
      <c r="N35" s="47"/>
      <c r="O35" s="30"/>
      <c r="P35" s="34" t="s">
        <v>204</v>
      </c>
      <c r="Q35" s="61">
        <f>DEGREES(ASIN(SIN(S21)*SIN(S31)))</f>
        <v>-22.148703195347846</v>
      </c>
      <c r="R35" s="55" t="s">
        <v>151</v>
      </c>
      <c r="S35" s="55">
        <f>RADIANS(Q35)</f>
        <v>-0.38656779580580874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NEGATIF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1.6702752831851533E-2</v>
      </c>
      <c r="M37" s="48"/>
      <c r="N37" s="44">
        <f>RADIANS(L37)</f>
        <v>2.9151803106261607E-4</v>
      </c>
      <c r="O37" s="30" t="s">
        <v>64</v>
      </c>
      <c r="P37" s="34"/>
      <c r="Q37" s="60">
        <f>INT(ABS(Q35))</f>
        <v>22</v>
      </c>
      <c r="R37" s="60">
        <f>INT(60*(ABS(Q35)-Q37))</f>
        <v>8</v>
      </c>
      <c r="S37" s="60">
        <f>INT(3600*(ABS(Q35)-Q37)-60*R37)</f>
        <v>55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215.77737870795679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1.1762072549613829</v>
      </c>
      <c r="R38" s="55" t="s">
        <v>64</v>
      </c>
      <c r="S38" s="55">
        <f>DEGREES(Q38)</f>
        <v>67.391711541955203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23.437480691699495</v>
      </c>
      <c r="M39" s="48" t="s">
        <v>2</v>
      </c>
      <c r="N39" s="47"/>
      <c r="O39" s="30"/>
      <c r="P39" s="34" t="s">
        <v>206</v>
      </c>
      <c r="Q39" s="55">
        <f>MOD(S38+180,360)</f>
        <v>247.3917115419552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-2.2029027783295393E-3</v>
      </c>
      <c r="M40" s="48" t="s">
        <v>2</v>
      </c>
      <c r="N40" s="44"/>
      <c r="O40" s="30"/>
      <c r="P40" s="34" t="s">
        <v>311</v>
      </c>
      <c r="Q40" s="60">
        <f>INT(Q39)</f>
        <v>247</v>
      </c>
      <c r="R40" s="60">
        <f>INT(60*(Q39-Q40))</f>
        <v>23</v>
      </c>
      <c r="S40" s="60">
        <f>INT(3600*(Q39-Q40)-60*R40)</f>
        <v>30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23.435277788921166</v>
      </c>
      <c r="M41" s="48" t="s">
        <v>2</v>
      </c>
      <c r="N41" s="44">
        <f>RADIANS(L41)</f>
        <v>0.40902275853617104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-2.0263185267434403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0.13921826754887268</v>
      </c>
      <c r="M43" s="48"/>
      <c r="N43" s="44"/>
      <c r="O43" s="30"/>
      <c r="P43" s="34"/>
      <c r="Q43" s="60" t="str">
        <f>IF(Q42&lt;0, "NEGATIF", "POSITIF")</f>
        <v>NEGATIF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15.561855485600729</v>
      </c>
      <c r="M44" s="48"/>
      <c r="N44" s="44"/>
      <c r="O44" s="30"/>
      <c r="P44" s="34" t="s">
        <v>311</v>
      </c>
      <c r="Q44" s="60">
        <f>INT(ABS(Q42))</f>
        <v>2</v>
      </c>
      <c r="R44" s="60">
        <f>INT(60*(ABS(Q42)-Q44))</f>
        <v>1</v>
      </c>
      <c r="S44" s="60">
        <f>INT(3600*(ABS(Q42)-Q44)-60*R44)</f>
        <v>34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22.982929559674801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88.062340978837582</v>
      </c>
      <c r="M46" s="48" t="s">
        <v>2</v>
      </c>
      <c r="N46" s="44">
        <f>RADIANS(L46)</f>
        <v>1.5369777970946419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256.68160241628442</v>
      </c>
      <c r="M47" s="48" t="s">
        <v>2</v>
      </c>
      <c r="N47" s="44">
        <f>L47/15</f>
        <v>17.112106827752296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17</v>
      </c>
      <c r="M48" s="41">
        <f>INT(60*(N47-L48))</f>
        <v>6</v>
      </c>
      <c r="N48" s="45">
        <f>INT(3600*(N47-L48)-60*M48)</f>
        <v>43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-19.497658207463491</v>
      </c>
      <c r="M50" s="48" t="s">
        <v>2</v>
      </c>
      <c r="N50" s="47">
        <f>RADIANS(L50)</f>
        <v>-0.34029833214873356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NEGATIF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19</v>
      </c>
      <c r="M52" s="45">
        <f>INT(60*(ABS(L50)-L52))</f>
        <v>29</v>
      </c>
      <c r="N52" s="45">
        <f>INT(3600*(ABS(L50)-L52)-60*M52)</f>
        <v>51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70.837267064798937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250.83726706479894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250</v>
      </c>
      <c r="M55" s="45">
        <f>INT(60*(L54-L55))</f>
        <v>50</v>
      </c>
      <c r="N55" s="45">
        <f>INT(3600*(L54-L55)-60*M55)</f>
        <v>14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4.1476853975586456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POSITIF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4</v>
      </c>
      <c r="M59" s="45">
        <f>INT(60*(ABS(L57)-L59))</f>
        <v>8</v>
      </c>
      <c r="N59" s="45">
        <f>INT(3600*(ABS(L57)-L59)-60*M59)</f>
        <v>51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H4">
      <formula1>$B$17:$B$40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M6">
      <formula1>$H$18:$H$20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W442"/>
  <sheetViews>
    <sheetView topLeftCell="J34" workbookViewId="0">
      <selection activeCell="Q18" sqref="Q18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ijtima&amp;istiqbal'!Y7</f>
        <v>4</v>
      </c>
      <c r="F4" s="175">
        <f>'prediksi saat ijtima&amp;istiqbal'!I5</f>
        <v>12</v>
      </c>
      <c r="G4" s="175">
        <f>'prediksi saat ijtima&amp;istiqbal'!I6</f>
        <v>2013</v>
      </c>
      <c r="H4" s="138">
        <f>'prediksi saat ijtima&amp;istiqbal'!Z21</f>
        <v>17</v>
      </c>
      <c r="I4" s="138">
        <f>'prediksi saat ijtima&amp;istiqbal'!AA21</f>
        <v>45</v>
      </c>
      <c r="J4" s="138">
        <f>'prediksi saat ijtima&amp;istiqbal'!AB21</f>
        <v>22</v>
      </c>
      <c r="K4" s="139">
        <f>H4+I4/60+J4/3600</f>
        <v>17.75611111111111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NEGATIF</v>
      </c>
      <c r="P4" s="115">
        <f>L52</f>
        <v>19</v>
      </c>
      <c r="Q4" s="115">
        <f>M52</f>
        <v>9</v>
      </c>
      <c r="R4" s="115">
        <f>N52</f>
        <v>23</v>
      </c>
      <c r="S4" s="90" t="s">
        <v>179</v>
      </c>
      <c r="T4" s="116" t="str">
        <f>L58</f>
        <v>POSITIF</v>
      </c>
      <c r="U4" s="116">
        <f>L59</f>
        <v>17</v>
      </c>
      <c r="V4" s="116">
        <f>M59</f>
        <v>56</v>
      </c>
      <c r="W4" s="116">
        <f>N59</f>
        <v>46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NEGATIF</v>
      </c>
      <c r="P5" s="115">
        <f>Q37</f>
        <v>22</v>
      </c>
      <c r="Q5" s="115">
        <f>R37</f>
        <v>17</v>
      </c>
      <c r="R5" s="115">
        <f>S37</f>
        <v>2</v>
      </c>
      <c r="S5" s="90" t="s">
        <v>236</v>
      </c>
      <c r="T5" s="116" t="str">
        <f>Q43</f>
        <v>NEGATIF</v>
      </c>
      <c r="U5" s="116">
        <f>Q44</f>
        <v>2</v>
      </c>
      <c r="V5" s="116">
        <f>R44</f>
        <v>1</v>
      </c>
      <c r="W5" s="116">
        <f>S44</f>
        <v>15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252</v>
      </c>
      <c r="Q7" s="115">
        <f>M55</f>
        <v>4</v>
      </c>
      <c r="R7" s="115">
        <f>N55</f>
        <v>36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2456630.947916667</v>
      </c>
      <c r="M8" s="48" t="s">
        <v>69</v>
      </c>
      <c r="N8" s="31" t="s">
        <v>206</v>
      </c>
      <c r="O8" s="117" t="s">
        <v>236</v>
      </c>
      <c r="P8" s="115">
        <f>Q40</f>
        <v>247</v>
      </c>
      <c r="Q8" s="115">
        <f>R40</f>
        <v>15</v>
      </c>
      <c r="R8" s="115">
        <f>S40</f>
        <v>20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7.9260439441383669E-4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2456630.9487092714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0.1392456867699215</v>
      </c>
      <c r="M11" s="48"/>
      <c r="N11" s="30"/>
      <c r="O11" s="30"/>
      <c r="P11" s="34" t="s">
        <v>108</v>
      </c>
      <c r="Q11" s="53">
        <f>(L10-2451545)/36525</f>
        <v>0.1392456867699215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272.79388864121574</v>
      </c>
      <c r="M12" s="48" t="s">
        <v>151</v>
      </c>
      <c r="N12" s="46">
        <f>RADIANS(L12)</f>
        <v>4.7611515361079748</v>
      </c>
      <c r="O12" s="30" t="s">
        <v>64</v>
      </c>
      <c r="P12" s="34" t="s">
        <v>294</v>
      </c>
      <c r="Q12" s="54">
        <f>MOD(280.46607+36000.7698*Q11, 360)</f>
        <v>253.41798504684994</v>
      </c>
      <c r="R12" s="55" t="s">
        <v>2</v>
      </c>
      <c r="S12" s="53">
        <f>RADIANS(Q12)</f>
        <v>4.4229782228372878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342.83545482106274</v>
      </c>
      <c r="M13" s="48" t="s">
        <v>151</v>
      </c>
      <c r="N13" s="46">
        <f t="shared" ref="N13:N16" si="0">RADIANS(L13)</f>
        <v>5.9836074791998115</v>
      </c>
      <c r="O13" s="30" t="s">
        <v>64</v>
      </c>
      <c r="P13" s="34" t="s">
        <v>295</v>
      </c>
      <c r="Q13" s="54">
        <f>MOD(357.5291+35999.0503*Q11, 360)</f>
        <v>330.24158208844892</v>
      </c>
      <c r="R13" s="55" t="s">
        <v>2</v>
      </c>
      <c r="S13" s="53">
        <f t="shared" ref="S13:S21" si="1">RADIANS(Q13)</f>
        <v>5.7638029344385657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215.7200688994505</v>
      </c>
      <c r="M14" s="48" t="s">
        <v>151</v>
      </c>
      <c r="N14" s="46">
        <f t="shared" si="0"/>
        <v>3.7650254649244315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-0.96741794366820555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253.4178036502999</v>
      </c>
      <c r="M15" s="48" t="s">
        <v>151</v>
      </c>
      <c r="N15" s="46">
        <f t="shared" si="0"/>
        <v>4.4229750568702384</v>
      </c>
      <c r="O15" s="30" t="s">
        <v>64</v>
      </c>
      <c r="P15" s="34" t="s">
        <v>297</v>
      </c>
      <c r="Q15" s="53">
        <f>0.0167086 - 0.000042*Q11</f>
        <v>1.6702751681155665E-2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330.23844031474255</v>
      </c>
      <c r="M16" s="48" t="s">
        <v>151</v>
      </c>
      <c r="N16" s="46">
        <f t="shared" si="0"/>
        <v>5.7637481001430366</v>
      </c>
      <c r="O16" s="30" t="s">
        <v>64</v>
      </c>
      <c r="P16" s="34" t="s">
        <v>298</v>
      </c>
      <c r="Q16" s="54">
        <f>Q12+Q14</f>
        <v>252.45056710318173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-7143.2912215541892</v>
      </c>
      <c r="M17" s="48" t="s">
        <v>285</v>
      </c>
      <c r="N17" s="47"/>
      <c r="O17" s="30"/>
      <c r="P17" s="34" t="s">
        <v>299</v>
      </c>
      <c r="Q17" s="54">
        <f>Q13+Q14</f>
        <v>329.27416414478074</v>
      </c>
      <c r="R17" s="55" t="s">
        <v>2</v>
      </c>
      <c r="S17" s="53">
        <f t="shared" si="1"/>
        <v>5.7469183060786824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-41.470925740888021</v>
      </c>
      <c r="M18" s="48" t="s">
        <v>285</v>
      </c>
      <c r="N18" s="47"/>
      <c r="O18" s="30"/>
      <c r="P18" s="34" t="s">
        <v>14</v>
      </c>
      <c r="Q18" s="54">
        <f>MOD(125.04452-1934.13626*Q11, 360)</f>
        <v>215.72438816969256</v>
      </c>
      <c r="R18" s="55" t="s">
        <v>2</v>
      </c>
      <c r="S18" s="53">
        <f t="shared" si="1"/>
        <v>3.7651008504114389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1483.5086302770471</v>
      </c>
      <c r="M19" s="48" t="s">
        <v>285</v>
      </c>
      <c r="N19" s="47"/>
      <c r="O19" s="30"/>
      <c r="P19" s="34" t="s">
        <v>300</v>
      </c>
      <c r="Q19" s="54">
        <f>23.43929111 - 0.01300417*Q11</f>
        <v>23.437480335417476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331.58962664337423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-2.2072317003133048E-3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-173.12335965508711</v>
      </c>
      <c r="M21" s="48" t="s">
        <v>285</v>
      </c>
      <c r="N21" s="47"/>
      <c r="O21" s="30"/>
      <c r="P21" s="34" t="s">
        <v>131</v>
      </c>
      <c r="Q21" s="56">
        <f>Q19+Q20</f>
        <v>23.435273103717162</v>
      </c>
      <c r="R21" s="55" t="s">
        <v>2</v>
      </c>
      <c r="S21" s="53">
        <f t="shared" si="1"/>
        <v>0.40902267676393506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4340.4533751532535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2456630.5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-1202.3338748764891</v>
      </c>
      <c r="M23" s="48" t="s">
        <v>285</v>
      </c>
      <c r="N23" s="46">
        <f>L23/3600</f>
        <v>-0.33398163191013586</v>
      </c>
      <c r="O23" s="30" t="s">
        <v>151</v>
      </c>
      <c r="P23" s="34" t="s">
        <v>303</v>
      </c>
      <c r="Q23" s="55">
        <f>(Q22-2451545)/36525</f>
        <v>0.139233401779603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272.4599070093056</v>
      </c>
      <c r="M25" s="48"/>
      <c r="N25" s="46">
        <f>RADIANS(L25)</f>
        <v>4.7553224569899593</v>
      </c>
      <c r="O25" s="30" t="s">
        <v>64</v>
      </c>
      <c r="P25" s="34" t="s">
        <v>304</v>
      </c>
      <c r="Q25" s="55">
        <f>MOD(6.6973745583+2400.0513369072*Q23+0.0000258622*Q23*Q23,24)</f>
        <v>4.8646871429365319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272</v>
      </c>
      <c r="M26" s="45">
        <f>INT(60*(L25-L26))</f>
        <v>27</v>
      </c>
      <c r="N26" s="45">
        <f>INT(3600*(L25-L26)-60*M26)</f>
        <v>35</v>
      </c>
      <c r="O26" s="30"/>
      <c r="P26" s="34" t="s">
        <v>305</v>
      </c>
      <c r="Q26" s="57">
        <f>MOD(Q25+(H4+I4/60+J4/3600-M6)*1.00273790935,24)</f>
        <v>15.650247511228391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23.071321585302464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4.2564543073961056</v>
      </c>
      <c r="M28" s="48"/>
      <c r="N28" s="46">
        <f>RADIANS(L28)</f>
        <v>7.4289142124756874E-2</v>
      </c>
      <c r="O28" s="30" t="s">
        <v>64</v>
      </c>
      <c r="P28" s="34" t="s">
        <v>306</v>
      </c>
      <c r="Q28" s="58">
        <f>MOD(Q27- S33,24)*15</f>
        <v>95.090992751447544</v>
      </c>
      <c r="R28" s="55" t="s">
        <v>2</v>
      </c>
      <c r="S28" s="55">
        <f>RADIANS(Q28)</f>
        <v>1.6596509125028216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4</v>
      </c>
      <c r="M29" s="45">
        <f>INT(60*(L28-L29))</f>
        <v>15</v>
      </c>
      <c r="N29" s="45">
        <f>INT(3600*(L28-L29)-60*M29)</f>
        <v>23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1.0137631143769525</v>
      </c>
      <c r="R30" s="55"/>
      <c r="S30" s="61">
        <f>Q30*149598000</f>
        <v>151656934.38456336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1.0148912610085974</v>
      </c>
      <c r="M31" s="48"/>
      <c r="N31" s="44">
        <f>RADIANS(L31)</f>
        <v>1.771319405431717E-2</v>
      </c>
      <c r="O31" s="30" t="s">
        <v>64</v>
      </c>
      <c r="P31" s="34" t="s">
        <v>308</v>
      </c>
      <c r="Q31" s="59">
        <f>Q16-0.00569-0.00478*SIN(S18)</f>
        <v>252.4476680822051</v>
      </c>
      <c r="R31" s="55" t="s">
        <v>151</v>
      </c>
      <c r="S31" s="55">
        <f>RADIANS(Q31)</f>
        <v>4.4060429970162778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4.2287135875358227E-2</v>
      </c>
      <c r="N32" s="47"/>
      <c r="O32" s="30"/>
      <c r="P32" s="34" t="s">
        <v>309</v>
      </c>
      <c r="Q32" s="60">
        <f>INT(Q31)</f>
        <v>252</v>
      </c>
      <c r="R32" s="60">
        <f>INT(60*(Q31-Q32))</f>
        <v>26</v>
      </c>
      <c r="S32" s="60">
        <f>INT(3600*(Q31-Q32)-60*R32)</f>
        <v>51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250.97883102808942</v>
      </c>
      <c r="R33" s="55" t="s">
        <v>2</v>
      </c>
      <c r="S33" s="55">
        <f>Q33/15</f>
        <v>16.731922068539294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0.27653737663299433</v>
      </c>
      <c r="M34" s="51">
        <f>L34/24</f>
        <v>1.152239069304143E-2</v>
      </c>
      <c r="N34" s="47"/>
      <c r="O34" s="30"/>
      <c r="P34" s="34" t="s">
        <v>310</v>
      </c>
      <c r="Q34" s="55"/>
      <c r="R34" s="62">
        <f>S33/24</f>
        <v>0.69716341952247063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360089.40660842805</v>
      </c>
      <c r="M35" s="48" t="s">
        <v>290</v>
      </c>
      <c r="N35" s="47"/>
      <c r="O35" s="30"/>
      <c r="P35" s="34" t="s">
        <v>204</v>
      </c>
      <c r="Q35" s="61">
        <f>DEGREES(ASIN(SIN(S21)*SIN(S31)))</f>
        <v>-22.283893711844794</v>
      </c>
      <c r="R35" s="55" t="s">
        <v>151</v>
      </c>
      <c r="S35" s="55">
        <f>RADIANS(Q35)</f>
        <v>-0.38892731543615217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NEGATIF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1.6702751681155665E-2</v>
      </c>
      <c r="M37" s="48"/>
      <c r="N37" s="44">
        <f>RADIANS(L37)</f>
        <v>2.9151801097918446E-4</v>
      </c>
      <c r="O37" s="30" t="s">
        <v>64</v>
      </c>
      <c r="P37" s="34"/>
      <c r="Q37" s="60">
        <f>INT(ABS(Q35))</f>
        <v>22</v>
      </c>
      <c r="R37" s="60">
        <f>INT(60*(ABS(Q35)-Q37))</f>
        <v>17</v>
      </c>
      <c r="S37" s="60">
        <f>INT(3600*(ABS(Q35)-Q37)-60*R37)</f>
        <v>2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215.72438816969256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1.1738341186720118</v>
      </c>
      <c r="R38" s="55" t="s">
        <v>64</v>
      </c>
      <c r="S38" s="55">
        <f>DEGREES(Q38)</f>
        <v>67.255740848364894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23.437480335417476</v>
      </c>
      <c r="M39" s="48" t="s">
        <v>2</v>
      </c>
      <c r="N39" s="47"/>
      <c r="O39" s="30"/>
      <c r="P39" s="34" t="s">
        <v>206</v>
      </c>
      <c r="Q39" s="55">
        <f>MOD(S38+180,360)</f>
        <v>247.25574084836489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-2.207343632827089E-3</v>
      </c>
      <c r="M40" s="48" t="s">
        <v>2</v>
      </c>
      <c r="N40" s="44"/>
      <c r="O40" s="30"/>
      <c r="P40" s="34" t="s">
        <v>311</v>
      </c>
      <c r="Q40" s="60">
        <f>INT(Q39)</f>
        <v>247</v>
      </c>
      <c r="R40" s="60">
        <f>INT(60*(Q39-Q40))</f>
        <v>15</v>
      </c>
      <c r="S40" s="60">
        <f>INT(3600*(Q39-Q40)-60*R40)</f>
        <v>20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23.43527299178465</v>
      </c>
      <c r="M41" s="48" t="s">
        <v>2</v>
      </c>
      <c r="N41" s="44">
        <f>RADIANS(L41)</f>
        <v>0.40902267481034416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-2.0210871205822096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0.13924566506959554</v>
      </c>
      <c r="M43" s="48"/>
      <c r="N43" s="44"/>
      <c r="O43" s="30"/>
      <c r="P43" s="34"/>
      <c r="Q43" s="60" t="str">
        <f>IF(Q42&lt;0, "NEGATIF", "POSITIF")</f>
        <v>NEGATIF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15.644278027350083</v>
      </c>
      <c r="M44" s="48"/>
      <c r="N44" s="44"/>
      <c r="O44" s="30"/>
      <c r="P44" s="34" t="s">
        <v>311</v>
      </c>
      <c r="Q44" s="60">
        <f>INT(ABS(Q42))</f>
        <v>2</v>
      </c>
      <c r="R44" s="60">
        <f>INT(60*(ABS(Q42)-Q44))</f>
        <v>1</v>
      </c>
      <c r="S44" s="60">
        <f>INT(3600*(ABS(Q42)-Q44)-60*R44)</f>
        <v>15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23.065352101424157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73.383262885744841</v>
      </c>
      <c r="M46" s="48" t="s">
        <v>2</v>
      </c>
      <c r="N46" s="44">
        <f>RADIANS(L46)</f>
        <v>1.2807795532128028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272.59701863561753</v>
      </c>
      <c r="M47" s="48" t="s">
        <v>2</v>
      </c>
      <c r="N47" s="44">
        <f>L47/15</f>
        <v>18.173134575707834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18</v>
      </c>
      <c r="M48" s="41">
        <f>INT(60*(N47-L48))</f>
        <v>10</v>
      </c>
      <c r="N48" s="45">
        <f>INT(3600*(N47-L48)-60*M48)</f>
        <v>23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-19.156649081780362</v>
      </c>
      <c r="M50" s="48" t="s">
        <v>2</v>
      </c>
      <c r="N50" s="47">
        <f>RADIANS(L50)</f>
        <v>-0.33434660012621581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NEGATIF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19</v>
      </c>
      <c r="M52" s="45">
        <f>INT(60*(ABS(L50)-L52))</f>
        <v>9</v>
      </c>
      <c r="N52" s="45">
        <f>INT(3600*(ABS(L50)-L52)-60*M52)</f>
        <v>23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72.076724126505226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252.07672412650521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252</v>
      </c>
      <c r="M55" s="45">
        <f>INT(60*(L54-L55))</f>
        <v>4</v>
      </c>
      <c r="N55" s="45">
        <f>INT(3600*(L54-L55)-60*M55)</f>
        <v>36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17.946277751768413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POSITIF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17</v>
      </c>
      <c r="M59" s="45">
        <f>INT(60*(ABS(L57)-L59))</f>
        <v>56</v>
      </c>
      <c r="N59" s="45">
        <f>INT(3600*(ABS(L57)-L59)-60*M59)</f>
        <v>46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M6">
      <formula1>$H$18:$H$20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H4">
      <formula1>$B$17:$B$40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W442"/>
  <sheetViews>
    <sheetView topLeftCell="J36" workbookViewId="0">
      <selection activeCell="O5" sqref="O5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ijtima&amp;istiqbal'!K4</f>
        <v>17</v>
      </c>
      <c r="F4" s="175">
        <f>'prediksi saat ijtima&amp;istiqbal'!K5</f>
        <v>12</v>
      </c>
      <c r="G4" s="175">
        <f>'prediksi saat ijtima&amp;istiqbal'!K6</f>
        <v>2013</v>
      </c>
      <c r="H4" s="138">
        <f>HOUR('prediksi saat ijtima&amp;istiqbal'!K8)</f>
        <v>16</v>
      </c>
      <c r="I4" s="138">
        <f>MINUTE('prediksi saat ijtima&amp;istiqbal'!K8)</f>
        <v>27</v>
      </c>
      <c r="J4" s="138">
        <f>SECOND('prediksi saat ijtima&amp;istiqbal'!K8)</f>
        <v>46</v>
      </c>
      <c r="K4" s="139">
        <f>H4+I4/60+J4/3600</f>
        <v>16.462777777777777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POSITIF</v>
      </c>
      <c r="P4" s="115">
        <f>L52</f>
        <v>19</v>
      </c>
      <c r="Q4" s="115">
        <f>M52</f>
        <v>31</v>
      </c>
      <c r="R4" s="115">
        <f>N52</f>
        <v>7</v>
      </c>
      <c r="S4" s="90" t="s">
        <v>179</v>
      </c>
      <c r="T4" s="116" t="str">
        <f>L58</f>
        <v>NEGATIF</v>
      </c>
      <c r="U4" s="116">
        <f>L59</f>
        <v>17</v>
      </c>
      <c r="V4" s="116">
        <f>M59</f>
        <v>27</v>
      </c>
      <c r="W4" s="116">
        <f>N59</f>
        <v>8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NEGATIF</v>
      </c>
      <c r="P5" s="115">
        <f>Q37</f>
        <v>23</v>
      </c>
      <c r="Q5" s="115">
        <f>R37</f>
        <v>21</v>
      </c>
      <c r="R5" s="115">
        <f>S37</f>
        <v>43</v>
      </c>
      <c r="S5" s="90" t="s">
        <v>236</v>
      </c>
      <c r="T5" s="116" t="str">
        <f>Q43</f>
        <v>POSITIF</v>
      </c>
      <c r="U5" s="116">
        <f>Q44</f>
        <v>17</v>
      </c>
      <c r="V5" s="116">
        <f>R44</f>
        <v>13</v>
      </c>
      <c r="W5" s="116">
        <f>S44</f>
        <v>33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71</v>
      </c>
      <c r="Q7" s="115">
        <f>M55</f>
        <v>41</v>
      </c>
      <c r="R7" s="115">
        <f>N55</f>
        <v>3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2456643.8937500003</v>
      </c>
      <c r="M8" s="48" t="s">
        <v>69</v>
      </c>
      <c r="N8" s="31" t="s">
        <v>206</v>
      </c>
      <c r="O8" s="117" t="s">
        <v>236</v>
      </c>
      <c r="P8" s="115">
        <f>Q40</f>
        <v>247</v>
      </c>
      <c r="Q8" s="115">
        <f>R40</f>
        <v>39</v>
      </c>
      <c r="R8" s="115">
        <f>S40</f>
        <v>14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7.9260439441383669E-4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2456643.8945426047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0.13960012436973812</v>
      </c>
      <c r="M11" s="48"/>
      <c r="N11" s="30"/>
      <c r="O11" s="30"/>
      <c r="P11" s="34" t="s">
        <v>108</v>
      </c>
      <c r="Q11" s="53">
        <f>(L10-2451545)/36525</f>
        <v>0.13960012436973812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83.373321960563771</v>
      </c>
      <c r="M12" s="48" t="s">
        <v>151</v>
      </c>
      <c r="N12" s="46">
        <f>RADIANS(L12)</f>
        <v>1.4551389765371319</v>
      </c>
      <c r="O12" s="30" t="s">
        <v>64</v>
      </c>
      <c r="P12" s="34" t="s">
        <v>294</v>
      </c>
      <c r="Q12" s="54">
        <f>MOD(280.46607+36000.7698*Q11, 360)</f>
        <v>266.17801148631315</v>
      </c>
      <c r="R12" s="55" t="s">
        <v>2</v>
      </c>
      <c r="S12" s="53">
        <f>RADIANS(Q12)</f>
        <v>4.6456826968474498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151.97266949588084</v>
      </c>
      <c r="M13" s="48" t="s">
        <v>151</v>
      </c>
      <c r="N13" s="46">
        <f t="shared" ref="N13:N16" si="0">RADIANS(L13)</f>
        <v>2.6524234557482718</v>
      </c>
      <c r="O13" s="30" t="s">
        <v>64</v>
      </c>
      <c r="P13" s="34" t="s">
        <v>295</v>
      </c>
      <c r="Q13" s="54">
        <f>MOD(357.5291+35999.0503*Q11, 360)</f>
        <v>343.0009990724584</v>
      </c>
      <c r="R13" s="55" t="s">
        <v>2</v>
      </c>
      <c r="S13" s="53">
        <f t="shared" ref="S13:S21" si="1">RADIANS(Q13)</f>
        <v>5.9864967714444157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215.03453625126593</v>
      </c>
      <c r="M14" s="48" t="s">
        <v>151</v>
      </c>
      <c r="N14" s="46">
        <f t="shared" si="0"/>
        <v>3.7530606630836951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-0.5709075353693569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266.17782980621269</v>
      </c>
      <c r="M15" s="48" t="s">
        <v>151</v>
      </c>
      <c r="N15" s="46">
        <f t="shared" si="0"/>
        <v>4.6456795259315111</v>
      </c>
      <c r="O15" s="30" t="s">
        <v>64</v>
      </c>
      <c r="P15" s="34" t="s">
        <v>297</v>
      </c>
      <c r="Q15" s="53">
        <f>0.0167086 - 0.000042*Q11</f>
        <v>1.6702736794776473E-2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342.99785719242118</v>
      </c>
      <c r="M16" s="48" t="s">
        <v>151</v>
      </c>
      <c r="N16" s="46">
        <f t="shared" si="0"/>
        <v>5.9864419352930636</v>
      </c>
      <c r="O16" s="30" t="s">
        <v>64</v>
      </c>
      <c r="P16" s="34" t="s">
        <v>298</v>
      </c>
      <c r="Q16" s="54">
        <f>Q12+Q14</f>
        <v>265.60710395094378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10036.238604474929</v>
      </c>
      <c r="M17" s="48" t="s">
        <v>285</v>
      </c>
      <c r="N17" s="47"/>
      <c r="O17" s="30"/>
      <c r="P17" s="34" t="s">
        <v>299</v>
      </c>
      <c r="Q17" s="54">
        <f>Q13+Q14</f>
        <v>342.43009153708903</v>
      </c>
      <c r="R17" s="55" t="s">
        <v>2</v>
      </c>
      <c r="S17" s="53">
        <f t="shared" si="1"/>
        <v>5.9765325552277737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-6.1160440579817203</v>
      </c>
      <c r="M18" s="48" t="s">
        <v>285</v>
      </c>
      <c r="N18" s="47"/>
      <c r="O18" s="30"/>
      <c r="P18" s="34" t="s">
        <v>14</v>
      </c>
      <c r="Q18" s="54">
        <f>MOD(125.04452-1934.13626*Q11, 360)</f>
        <v>215.03885755597989</v>
      </c>
      <c r="R18" s="55" t="s">
        <v>2</v>
      </c>
      <c r="S18" s="53">
        <f t="shared" si="1"/>
        <v>3.7531360840789354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-231.64261751837506</v>
      </c>
      <c r="M19" s="48" t="s">
        <v>285</v>
      </c>
      <c r="N19" s="47"/>
      <c r="O19" s="30"/>
      <c r="P19" s="34" t="s">
        <v>300</v>
      </c>
      <c r="Q19" s="54">
        <f>23.43929111 - 0.01300417*Q11</f>
        <v>23.437475726250675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195.32818956270037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-2.2493203191340677E-3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-245.74868120946252</v>
      </c>
      <c r="M21" s="48" t="s">
        <v>285</v>
      </c>
      <c r="N21" s="47"/>
      <c r="O21" s="30"/>
      <c r="P21" s="34" t="s">
        <v>131</v>
      </c>
      <c r="Q21" s="56">
        <f>Q19+Q20</f>
        <v>23.435226405931541</v>
      </c>
      <c r="R21" s="55" t="s">
        <v>2</v>
      </c>
      <c r="S21" s="53">
        <f t="shared" si="1"/>
        <v>0.40902186173382254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-1790.3267819600449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2456643.5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7957.7326692917641</v>
      </c>
      <c r="M23" s="48" t="s">
        <v>285</v>
      </c>
      <c r="N23" s="46">
        <f>L23/3600</f>
        <v>2.2104812970254901</v>
      </c>
      <c r="O23" s="30" t="s">
        <v>151</v>
      </c>
      <c r="P23" s="34" t="s">
        <v>303</v>
      </c>
      <c r="Q23" s="55">
        <f>(Q22-2451545)/36525</f>
        <v>0.1395893223819302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85.583803257589267</v>
      </c>
      <c r="M25" s="48"/>
      <c r="N25" s="46">
        <f>RADIANS(L25)</f>
        <v>1.4937191532239813</v>
      </c>
      <c r="O25" s="30" t="s">
        <v>64</v>
      </c>
      <c r="P25" s="34" t="s">
        <v>304</v>
      </c>
      <c r="Q25" s="55">
        <f>MOD(6.6973745583+2400.0513369072*Q23+0.0000258622*Q23*Q23,24)</f>
        <v>5.7189148629512943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85</v>
      </c>
      <c r="M26" s="45">
        <f>INT(60*(L25-L26))</f>
        <v>35</v>
      </c>
      <c r="N26" s="45">
        <f>INT(3600*(L25-L26)-60*M26)</f>
        <v>1</v>
      </c>
      <c r="O26" s="30"/>
      <c r="P26" s="34" t="s">
        <v>305</v>
      </c>
      <c r="Q26" s="57">
        <f>MOD(Q25+(H4+I4/60+J4/3600-M6)*1.00273790935,24)</f>
        <v>15.207600868483821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22.628674942557893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-3.8449194167746774</v>
      </c>
      <c r="M28" s="48"/>
      <c r="N28" s="46">
        <f>RADIANS(L28)</f>
        <v>-6.7106503296578218E-2</v>
      </c>
      <c r="O28" s="30" t="s">
        <v>64</v>
      </c>
      <c r="P28" s="34" t="s">
        <v>306</v>
      </c>
      <c r="Q28" s="58">
        <f>MOD(Q27- S33,24)*15</f>
        <v>74.219415527859027</v>
      </c>
      <c r="R28" s="55" t="s">
        <v>2</v>
      </c>
      <c r="S28" s="55">
        <f>RADIANS(Q28)</f>
        <v>1.2953731698669453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-4</v>
      </c>
      <c r="M29" s="45">
        <f>INT(60*(L28-L29))</f>
        <v>9</v>
      </c>
      <c r="N29" s="45">
        <f>INT(3600*(L28-L29)-60*M29)</f>
        <v>18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NEGATIF</v>
      </c>
      <c r="M30" s="48"/>
      <c r="N30" s="47"/>
      <c r="O30" s="30"/>
      <c r="P30" s="34" t="s">
        <v>307</v>
      </c>
      <c r="Q30" s="55">
        <f>1.000001018*(1-Q15*Q15)/(1+Q15*COS(Q17))</f>
        <v>1.0167036655521402</v>
      </c>
      <c r="R30" s="55"/>
      <c r="S30" s="61">
        <f>Q30*149598000</f>
        <v>152096834.95926908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0.90484792171416772</v>
      </c>
      <c r="M31" s="48"/>
      <c r="N31" s="44">
        <f>RADIANS(L31)</f>
        <v>1.5792575463740119E-2</v>
      </c>
      <c r="O31" s="30" t="s">
        <v>64</v>
      </c>
      <c r="P31" s="34" t="s">
        <v>308</v>
      </c>
      <c r="Q31" s="59">
        <f>Q16-0.00569-0.00478*SIN(S18)</f>
        <v>265.60415830117245</v>
      </c>
      <c r="R31" s="55" t="s">
        <v>151</v>
      </c>
      <c r="S31" s="55">
        <f>RADIANS(Q31)</f>
        <v>4.6356670693436879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3.770199673809032E-2</v>
      </c>
      <c r="N32" s="47"/>
      <c r="O32" s="30"/>
      <c r="P32" s="34" t="s">
        <v>309</v>
      </c>
      <c r="Q32" s="60">
        <f>INT(Q31)</f>
        <v>265</v>
      </c>
      <c r="R32" s="60">
        <f>INT(60*(Q31-Q32))</f>
        <v>36</v>
      </c>
      <c r="S32" s="60">
        <f>INT(3600*(Q31-Q32)-60*R32)</f>
        <v>14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265.21070861050936</v>
      </c>
      <c r="R33" s="55" t="s">
        <v>2</v>
      </c>
      <c r="S33" s="55">
        <f>Q33/15</f>
        <v>17.680713907367291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0.24655523669407309</v>
      </c>
      <c r="M34" s="51">
        <f>L34/24</f>
        <v>1.0273134862253045E-2</v>
      </c>
      <c r="N34" s="47"/>
      <c r="O34" s="30"/>
      <c r="P34" s="34" t="s">
        <v>310</v>
      </c>
      <c r="Q34" s="55"/>
      <c r="R34" s="62">
        <f>S33/24</f>
        <v>0.73669641280697051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403877.45116947219</v>
      </c>
      <c r="M35" s="48" t="s">
        <v>290</v>
      </c>
      <c r="N35" s="47"/>
      <c r="O35" s="30"/>
      <c r="P35" s="34" t="s">
        <v>204</v>
      </c>
      <c r="Q35" s="61">
        <f>DEGREES(ASIN(SIN(S21)*SIN(S31)))</f>
        <v>-23.362187141168988</v>
      </c>
      <c r="R35" s="55" t="s">
        <v>151</v>
      </c>
      <c r="S35" s="55">
        <f>RADIANS(Q35)</f>
        <v>-0.40774708608048016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NEGATIF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1.6702736794776473E-2</v>
      </c>
      <c r="M37" s="48"/>
      <c r="N37" s="44">
        <f>RADIANS(L37)</f>
        <v>2.9151775116285385E-4</v>
      </c>
      <c r="O37" s="30" t="s">
        <v>64</v>
      </c>
      <c r="P37" s="34"/>
      <c r="Q37" s="60">
        <f>INT(ABS(Q35))</f>
        <v>23</v>
      </c>
      <c r="R37" s="60">
        <f>INT(60*(ABS(Q35)-Q37))</f>
        <v>21</v>
      </c>
      <c r="S37" s="60">
        <f>INT(3600*(ABS(Q35)-Q37)-60*R37)</f>
        <v>43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215.03885755597989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1.1807832260669238</v>
      </c>
      <c r="R38" s="55" t="s">
        <v>64</v>
      </c>
      <c r="S38" s="55">
        <f>DEGREES(Q38)</f>
        <v>67.653895373476502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23.437475726250675</v>
      </c>
      <c r="M39" s="48" t="s">
        <v>2</v>
      </c>
      <c r="N39" s="47"/>
      <c r="O39" s="30"/>
      <c r="P39" s="34" t="s">
        <v>206</v>
      </c>
      <c r="Q39" s="55">
        <f>MOD(S38+180,360)</f>
        <v>247.6538953734765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-2.2494308392464971E-3</v>
      </c>
      <c r="M40" s="48" t="s">
        <v>2</v>
      </c>
      <c r="N40" s="44"/>
      <c r="O40" s="30"/>
      <c r="P40" s="34" t="s">
        <v>311</v>
      </c>
      <c r="Q40" s="60">
        <f>INT(Q39)</f>
        <v>247</v>
      </c>
      <c r="R40" s="60">
        <f>INT(60*(Q39-Q40))</f>
        <v>39</v>
      </c>
      <c r="S40" s="60">
        <f>INT(3600*(Q39-Q40)-60*R40)</f>
        <v>14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23.435226295411429</v>
      </c>
      <c r="M41" s="48" t="s">
        <v>2</v>
      </c>
      <c r="N41" s="44">
        <f>RADIANS(L41)</f>
        <v>0.4090218598048827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17.225995771093384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0.13960010266941217</v>
      </c>
      <c r="M43" s="48"/>
      <c r="N43" s="44"/>
      <c r="O43" s="30"/>
      <c r="P43" s="34"/>
      <c r="Q43" s="60" t="str">
        <f>IF(Q42&lt;0, "NEGATIF", "POSITIF")</f>
        <v>POSITIF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15.194952899155517</v>
      </c>
      <c r="M44" s="48"/>
      <c r="N44" s="44"/>
      <c r="O44" s="30"/>
      <c r="P44" s="34" t="s">
        <v>311</v>
      </c>
      <c r="Q44" s="60">
        <f>INT(ABS(Q42))</f>
        <v>17</v>
      </c>
      <c r="R44" s="60">
        <f>INT(60*(ABS(Q42)-Q44))</f>
        <v>13</v>
      </c>
      <c r="S44" s="60">
        <f>INT(3600*(ABS(Q42)-Q44)-60*R44)</f>
        <v>33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22.616026973229591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253.91587589072662</v>
      </c>
      <c r="M46" s="48" t="s">
        <v>2</v>
      </c>
      <c r="N46" s="44">
        <f>RADIANS(L46)</f>
        <v>4.4316680573784692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85.324528707717235</v>
      </c>
      <c r="M47" s="48" t="s">
        <v>2</v>
      </c>
      <c r="N47" s="44">
        <f>L47/15</f>
        <v>5.6883019138478152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5</v>
      </c>
      <c r="M48" s="41">
        <f>INT(60*(N47-L48))</f>
        <v>41</v>
      </c>
      <c r="N48" s="45">
        <f>INT(3600*(N47-L48)-60*M48)</f>
        <v>17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19.518672863777645</v>
      </c>
      <c r="M50" s="48" t="s">
        <v>2</v>
      </c>
      <c r="N50" s="47">
        <f>RADIANS(L50)</f>
        <v>0.34066510709259057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POSITIF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19</v>
      </c>
      <c r="M52" s="45">
        <f>INT(60*(ABS(L50)-L52))</f>
        <v>31</v>
      </c>
      <c r="N52" s="45">
        <f>INT(3600*(ABS(L50)-L52)-60*M52)</f>
        <v>7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-108.31565323320831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71.684346766791691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71</v>
      </c>
      <c r="M55" s="45">
        <f>INT(60*(L54-L55))</f>
        <v>41</v>
      </c>
      <c r="N55" s="45">
        <f>INT(3600*(L54-L55)-60*M55)</f>
        <v>3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-17.452412467530898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NEGATIF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17</v>
      </c>
      <c r="M59" s="45">
        <f>INT(60*(ABS(L57)-L59))</f>
        <v>27</v>
      </c>
      <c r="N59" s="45">
        <f>INT(3600*(ABS(L57)-L59)-60*M59)</f>
        <v>8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M6">
      <formula1>$H$18:$H$20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H4">
      <formula1>$B$17:$B$40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2:Z442"/>
  <sheetViews>
    <sheetView topLeftCell="I33" zoomScale="90" zoomScaleNormal="90" workbookViewId="0">
      <selection activeCell="W20" sqref="W20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38">
        <f>'posisi sun,mon,arde saat ijtima'!D8</f>
        <v>3</v>
      </c>
      <c r="F4" s="138">
        <f>'posisi sun,mon,arde saat ijtima'!D9</f>
        <v>12</v>
      </c>
      <c r="G4" s="138">
        <f>'posisi sun,mon,arde saat ijtima'!D10</f>
        <v>2013</v>
      </c>
      <c r="H4" s="138">
        <f>'posisi sun,mon,arde saat ijtima'!D11</f>
        <v>7</v>
      </c>
      <c r="I4" s="138">
        <f>'posisi sun,mon,arde saat ijtima'!D12</f>
        <v>22</v>
      </c>
      <c r="J4" s="138">
        <f>'posisi sun,mon,arde saat ijtima'!D13</f>
        <v>20</v>
      </c>
      <c r="K4" s="139">
        <f>H4+I4/60+J4/3600</f>
        <v>7.3722222222222218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NEGATIF</v>
      </c>
      <c r="P4" s="115">
        <f>L52</f>
        <v>19</v>
      </c>
      <c r="Q4" s="115">
        <f>M52</f>
        <v>13</v>
      </c>
      <c r="R4" s="115">
        <f>N52</f>
        <v>22</v>
      </c>
      <c r="S4" s="90" t="s">
        <v>179</v>
      </c>
      <c r="T4" s="116" t="str">
        <f>L58</f>
        <v>POSITIF</v>
      </c>
      <c r="U4" s="116">
        <f>L59</f>
        <v>29</v>
      </c>
      <c r="V4" s="116">
        <f>M59</f>
        <v>36</v>
      </c>
      <c r="W4" s="116">
        <f>N59</f>
        <v>22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NEGATIF</v>
      </c>
      <c r="P5" s="115">
        <f>Q37</f>
        <v>22</v>
      </c>
      <c r="Q5" s="115">
        <f>R37</f>
        <v>5</v>
      </c>
      <c r="R5" s="115">
        <f>S37</f>
        <v>17</v>
      </c>
      <c r="S5" s="90" t="s">
        <v>236</v>
      </c>
      <c r="T5" s="116" t="str">
        <f>Q43</f>
        <v>POSITIF</v>
      </c>
      <c r="U5" s="116">
        <f>Q44</f>
        <v>29</v>
      </c>
      <c r="V5" s="116">
        <f>R44</f>
        <v>53</v>
      </c>
      <c r="W5" s="116">
        <f>S44</f>
        <v>35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A7" t="s">
        <v>362</v>
      </c>
      <c r="C7" s="195">
        <v>77</v>
      </c>
      <c r="L7" s="12"/>
      <c r="N7" s="12" t="s">
        <v>206</v>
      </c>
      <c r="O7" s="114" t="s">
        <v>179</v>
      </c>
      <c r="P7" s="115">
        <f>L55</f>
        <v>108</v>
      </c>
      <c r="Q7" s="115">
        <f>M55</f>
        <v>9</v>
      </c>
      <c r="R7" s="115">
        <f>N55</f>
        <v>49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2456629.5152777778</v>
      </c>
      <c r="M8" s="48" t="s">
        <v>69</v>
      </c>
      <c r="N8" s="31" t="s">
        <v>206</v>
      </c>
      <c r="O8" s="117" t="s">
        <v>236</v>
      </c>
      <c r="P8" s="115">
        <f>Q40</f>
        <v>111</v>
      </c>
      <c r="Q8" s="115">
        <f>R40</f>
        <v>29</v>
      </c>
      <c r="R8" s="115">
        <f>S40</f>
        <v>34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7.9260439441383669E-4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2456629.5160703822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0.13920646325481736</v>
      </c>
      <c r="M11" s="48"/>
      <c r="N11" s="30"/>
      <c r="O11" s="30"/>
      <c r="P11" s="34" t="s">
        <v>108</v>
      </c>
      <c r="Q11" s="53">
        <f>(L10-2451545)/36525</f>
        <v>0.13920646325481736</v>
      </c>
      <c r="R11" s="55"/>
      <c r="S11" s="55"/>
      <c r="T11" s="34"/>
      <c r="V11" t="s">
        <v>352</v>
      </c>
      <c r="W11">
        <f>2*PI()*(L10-2451545)/365.25</f>
        <v>87.46600045871034</v>
      </c>
    </row>
    <row r="12" spans="1:23" ht="15">
      <c r="C12" s="28"/>
      <c r="G12" t="s">
        <v>255</v>
      </c>
      <c r="L12" s="41">
        <f xml:space="preserve"> MOD(218.317 + 481267.883*L11, 360)</f>
        <v>253.91687056323281</v>
      </c>
      <c r="M12" s="48" t="s">
        <v>151</v>
      </c>
      <c r="N12" s="46">
        <f>RADIANS(L12)</f>
        <v>4.4316854176886809</v>
      </c>
      <c r="O12" s="30" t="s">
        <v>64</v>
      </c>
      <c r="P12" s="34" t="s">
        <v>294</v>
      </c>
      <c r="Q12" s="54">
        <f>MOD(280.46607+36000.7698*Q11, 360)</f>
        <v>252.00590830883903</v>
      </c>
      <c r="R12" s="55" t="s">
        <v>2</v>
      </c>
      <c r="S12" s="53">
        <f>RADIANS(Q12)</f>
        <v>4.3983328344681762</v>
      </c>
      <c r="T12" s="34" t="s">
        <v>64</v>
      </c>
      <c r="V12" t="s">
        <v>353</v>
      </c>
      <c r="W12">
        <f>0.37877+23.264*SIN((57.297*W11-79.547)*PI()/180)+0.3812*SIN((2*57.297*W11-82.682)*PI()/180)+0.17132*SIN((3*57.297*W11-59.722)*PI()/180)</f>
        <v>-22.090716868518157</v>
      </c>
    </row>
    <row r="13" spans="1:23" ht="15">
      <c r="C13" s="28"/>
      <c r="G13" t="s">
        <v>256</v>
      </c>
      <c r="L13" s="41">
        <f xml:space="preserve"> MOD(134.954 + 477198.849*L11, 360)</f>
        <v>324.11803855963808</v>
      </c>
      <c r="M13" s="48" t="s">
        <v>151</v>
      </c>
      <c r="N13" s="46">
        <f t="shared" ref="N13:N16" si="0">RADIANS(L13)</f>
        <v>5.6569269379716243</v>
      </c>
      <c r="O13" s="30" t="s">
        <v>64</v>
      </c>
      <c r="P13" s="34" t="s">
        <v>295</v>
      </c>
      <c r="Q13" s="54">
        <f>MOD(357.5291+35999.0503*Q11, 360)</f>
        <v>328.82957279527182</v>
      </c>
      <c r="R13" s="55" t="s">
        <v>2</v>
      </c>
      <c r="S13" s="53">
        <f t="shared" ref="S13:S21" si="1">RADIANS(Q13)</f>
        <v>5.7391587232038672</v>
      </c>
      <c r="T13" s="34" t="s">
        <v>64</v>
      </c>
      <c r="V13" t="s">
        <v>354</v>
      </c>
      <c r="W13">
        <f>(L10-2451545)/36525</f>
        <v>0.13920646325481736</v>
      </c>
    </row>
    <row r="14" spans="1:23" ht="15">
      <c r="C14" s="28"/>
      <c r="I14" t="s">
        <v>257</v>
      </c>
      <c r="L14" s="41">
        <f xml:space="preserve"> MOD(125.041 - 1934.142*L11, 360)</f>
        <v>215.79593274740103</v>
      </c>
      <c r="M14" s="48" t="s">
        <v>151</v>
      </c>
      <c r="N14" s="46">
        <f t="shared" si="0"/>
        <v>3.7663495388544006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-1.0085486188292281</v>
      </c>
      <c r="R14" s="55" t="s">
        <v>2</v>
      </c>
      <c r="S14" s="53"/>
      <c r="T14" s="34"/>
      <c r="V14" t="s">
        <v>355</v>
      </c>
      <c r="W14">
        <f>MOD((280.46607+36000.7698*W13),360)*PI()/180</f>
        <v>4.3983328344681762</v>
      </c>
    </row>
    <row r="15" spans="1:23" ht="15">
      <c r="C15" s="28"/>
      <c r="G15" t="s">
        <v>258</v>
      </c>
      <c r="L15" s="41">
        <f xml:space="preserve"> MOD(280.466 + 36000.769*L11, 360)</f>
        <v>252.00572694366838</v>
      </c>
      <c r="M15" s="48" t="s">
        <v>151</v>
      </c>
      <c r="N15" s="46">
        <f t="shared" si="0"/>
        <v>4.3983296690487999</v>
      </c>
      <c r="O15" s="30" t="s">
        <v>64</v>
      </c>
      <c r="P15" s="34" t="s">
        <v>297</v>
      </c>
      <c r="Q15" s="53">
        <f>0.0167086 - 0.000042*Q11</f>
        <v>1.6702753328543297E-2</v>
      </c>
      <c r="R15" s="55"/>
      <c r="S15" s="53"/>
      <c r="T15" s="34"/>
      <c r="V15" t="s">
        <v>356</v>
      </c>
      <c r="W15">
        <f>(-1*(1789 + 237*W13)*SIN(W14) - (7146 - 62*W14)*COS(W14) + (9934 - 14*W13)*SIN(2*W14) - (29 + 5*W13)*COS(2*+W14) + (74 + 10*W13)*SIN(3*W14) + (320 - 4*W13)*COS(3*W14) - 212*SIN(4*W14))/1000/60</f>
        <v>0.17034599801497904</v>
      </c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328.82643103333339</v>
      </c>
      <c r="M16" s="48" t="s">
        <v>151</v>
      </c>
      <c r="N16" s="46">
        <f t="shared" si="0"/>
        <v>5.7391038891137276</v>
      </c>
      <c r="O16" s="30" t="s">
        <v>64</v>
      </c>
      <c r="P16" s="34" t="s">
        <v>298</v>
      </c>
      <c r="Q16" s="54">
        <f>Q12+Q14</f>
        <v>250.9973596900098</v>
      </c>
      <c r="R16" s="55" t="s">
        <v>2</v>
      </c>
      <c r="S16" s="53"/>
      <c r="T16" s="34"/>
      <c r="V16" t="s">
        <v>357</v>
      </c>
      <c r="W16">
        <f>12+7-D6/15-W15+4/60</f>
        <v>11.475246594577614</v>
      </c>
    </row>
    <row r="17" spans="1:26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-14034.378944197744</v>
      </c>
      <c r="M17" s="48" t="s">
        <v>285</v>
      </c>
      <c r="N17" s="47"/>
      <c r="O17" s="30"/>
      <c r="P17" s="34" t="s">
        <v>299</v>
      </c>
      <c r="Q17" s="54">
        <f>Q13+Q14</f>
        <v>327.82102417644256</v>
      </c>
      <c r="R17" s="55" t="s">
        <v>2</v>
      </c>
      <c r="S17" s="53">
        <f t="shared" si="1"/>
        <v>5.7215562291388551</v>
      </c>
      <c r="T17" s="34" t="s">
        <v>64</v>
      </c>
      <c r="V17" t="s">
        <v>358</v>
      </c>
      <c r="W17">
        <f>-TAN(D5*PI()/180)*TAN(W12*PI()/180)</f>
        <v>-4.9854441576599018E-2</v>
      </c>
    </row>
    <row r="18" spans="1:26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-4.168695460391473</v>
      </c>
      <c r="M18" s="48" t="s">
        <v>285</v>
      </c>
      <c r="N18" s="47"/>
      <c r="O18" s="30"/>
      <c r="P18" s="34" t="s">
        <v>14</v>
      </c>
      <c r="Q18" s="54">
        <f>MOD(125.04452-1934.13626*Q11, 360)</f>
        <v>215.80025179250012</v>
      </c>
      <c r="R18" s="55" t="s">
        <v>2</v>
      </c>
      <c r="S18" s="53">
        <f t="shared" si="1"/>
        <v>3.766424920411922</v>
      </c>
      <c r="T18" s="34" t="s">
        <v>64</v>
      </c>
      <c r="V18" t="s">
        <v>359</v>
      </c>
      <c r="W18">
        <f>COS(D5*PI()/180)*COS(W12*PI()/180)</f>
        <v>0.91967744110188399</v>
      </c>
    </row>
    <row r="19" spans="1:26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157.98900134232525</v>
      </c>
      <c r="M19" s="48" t="s">
        <v>285</v>
      </c>
      <c r="N19" s="47"/>
      <c r="O19" s="30"/>
      <c r="P19" s="34" t="s">
        <v>300</v>
      </c>
      <c r="Q19" s="54">
        <f>23.43929111 - 0.01300417*Q11</f>
        <v>23.437480845486736</v>
      </c>
      <c r="R19" s="55" t="s">
        <v>2</v>
      </c>
      <c r="S19" s="53"/>
      <c r="T19" s="34"/>
      <c r="U19" t="s">
        <v>360</v>
      </c>
      <c r="V19" t="s">
        <v>361</v>
      </c>
      <c r="W19">
        <f>-0.8333-0.0347*SQRT(C7)</f>
        <v>-1.1377912642425068</v>
      </c>
    </row>
    <row r="20" spans="1:26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345.77842143360698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-2.2008256275904661E-3</v>
      </c>
      <c r="R20" s="55" t="s">
        <v>2</v>
      </c>
      <c r="S20" s="54"/>
      <c r="T20" s="34"/>
      <c r="U20" t="s">
        <v>363</v>
      </c>
      <c r="V20" t="s">
        <v>361</v>
      </c>
      <c r="W20">
        <f>W16+ACOS(W17+ SIN((W19) * PI()/180) /W18)*180/PI()/15</f>
        <v>17.748381378100621</v>
      </c>
      <c r="X20">
        <f>INT(W20)</f>
        <v>17</v>
      </c>
      <c r="Y20">
        <f>INT(60*(W20-X20))</f>
        <v>44</v>
      </c>
      <c r="Z20">
        <f>INT(3600*(W20-X20)-60*Y20)</f>
        <v>54</v>
      </c>
    </row>
    <row r="21" spans="1:26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-194.85210796363742</v>
      </c>
      <c r="M21" s="48" t="s">
        <v>285</v>
      </c>
      <c r="N21" s="47"/>
      <c r="O21" s="30"/>
      <c r="P21" s="34" t="s">
        <v>131</v>
      </c>
      <c r="Q21" s="56">
        <f>Q19+Q20</f>
        <v>23.435280019859146</v>
      </c>
      <c r="R21" s="55" t="s">
        <v>2</v>
      </c>
      <c r="S21" s="53">
        <f t="shared" si="1"/>
        <v>0.40902279747338421</v>
      </c>
      <c r="T21" s="34" t="s">
        <v>64</v>
      </c>
      <c r="U21" t="s">
        <v>85</v>
      </c>
      <c r="W21" s="3">
        <f>W20/24</f>
        <v>0.73951589075419255</v>
      </c>
    </row>
    <row r="22" spans="1:26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3206.1491618607188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2456629.5</v>
      </c>
      <c r="R22" s="55"/>
      <c r="S22" s="55"/>
      <c r="T22" s="34"/>
    </row>
    <row r="23" spans="1:26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-10523.483162985125</v>
      </c>
      <c r="M23" s="48" t="s">
        <v>285</v>
      </c>
      <c r="N23" s="46">
        <f>L23/3600</f>
        <v>-2.923189767495868</v>
      </c>
      <c r="O23" s="30" t="s">
        <v>151</v>
      </c>
      <c r="P23" s="34" t="s">
        <v>303</v>
      </c>
      <c r="Q23" s="55">
        <f>(Q22-2451545)/36525</f>
        <v>0.13920602327173168</v>
      </c>
      <c r="R23" s="55"/>
      <c r="S23" s="55"/>
      <c r="T23" s="34"/>
    </row>
    <row r="24" spans="1:26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6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250.99368079573694</v>
      </c>
      <c r="M25" s="48"/>
      <c r="N25" s="46">
        <f>RADIANS(L25)</f>
        <v>4.3806661315852704</v>
      </c>
      <c r="O25" s="30" t="s">
        <v>64</v>
      </c>
      <c r="P25" s="34" t="s">
        <v>304</v>
      </c>
      <c r="Q25" s="55">
        <f>MOD(6.6973745583+2400.0513369072*Q23+0.0000258622*Q23*Q23,24)</f>
        <v>4.7989773183203397</v>
      </c>
      <c r="R25" s="55"/>
      <c r="S25" s="55"/>
      <c r="T25" s="34"/>
    </row>
    <row r="26" spans="1:26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250</v>
      </c>
      <c r="M26" s="45">
        <f>INT(60*(L25-L26))</f>
        <v>59</v>
      </c>
      <c r="N26" s="45">
        <f>INT(3600*(L25-L26)-60*M26)</f>
        <v>37</v>
      </c>
      <c r="O26" s="30"/>
      <c r="P26" s="34" t="s">
        <v>305</v>
      </c>
      <c r="Q26" s="57">
        <f>MOD(Q25+(H4+I4/60+J4/3600-M6)*1.00273790935,24)</f>
        <v>5.1722186512450614</v>
      </c>
      <c r="R26" s="55"/>
      <c r="S26" s="55"/>
      <c r="T26" s="34"/>
    </row>
    <row r="27" spans="1:26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12.593292725319134</v>
      </c>
      <c r="R27" s="55"/>
      <c r="S27" s="55"/>
      <c r="T27" s="34"/>
    </row>
    <row r="28" spans="1:26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2.892955203788286</v>
      </c>
      <c r="M28" s="48"/>
      <c r="N28" s="46">
        <f>RADIANS(L28)</f>
        <v>5.0491593418809121E-2</v>
      </c>
      <c r="O28" s="30" t="s">
        <v>64</v>
      </c>
      <c r="P28" s="34" t="s">
        <v>306</v>
      </c>
      <c r="Q28" s="58">
        <f>MOD(Q27- S33,24)*15</f>
        <v>299.47565975164321</v>
      </c>
      <c r="R28" s="55" t="s">
        <v>2</v>
      </c>
      <c r="S28" s="55">
        <f>RADIANS(Q28)</f>
        <v>5.2268362922484375</v>
      </c>
      <c r="T28" s="34" t="s">
        <v>64</v>
      </c>
    </row>
    <row r="29" spans="1:26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2</v>
      </c>
      <c r="M29" s="45">
        <f>INT(60*(L28-L29))</f>
        <v>53</v>
      </c>
      <c r="N29" s="45">
        <f>INT(3600*(L28-L29)-60*M29)</f>
        <v>34</v>
      </c>
      <c r="O29" s="30" t="s">
        <v>288</v>
      </c>
      <c r="P29" s="34"/>
      <c r="Q29" s="55"/>
      <c r="R29" s="55"/>
      <c r="S29" s="55"/>
      <c r="T29" s="34"/>
    </row>
    <row r="30" spans="1:26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0.99213727254248496</v>
      </c>
      <c r="R30" s="55"/>
      <c r="S30" s="61">
        <f>Q30*149598000</f>
        <v>148421751.69781068</v>
      </c>
      <c r="T30" s="34" t="s">
        <v>191</v>
      </c>
    </row>
    <row r="31" spans="1:26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1.0095221694399403</v>
      </c>
      <c r="M31" s="48"/>
      <c r="N31" s="44">
        <f>RADIANS(L31)</f>
        <v>1.761948572860304E-2</v>
      </c>
      <c r="O31" s="30" t="s">
        <v>64</v>
      </c>
      <c r="P31" s="34" t="s">
        <v>308</v>
      </c>
      <c r="Q31" s="59">
        <f>Q16-0.00569-0.00478*SIN(S18)</f>
        <v>250.99446580473361</v>
      </c>
      <c r="R31" s="55" t="s">
        <v>151</v>
      </c>
      <c r="S31" s="55">
        <f>RADIANS(Q31)</f>
        <v>4.3806798325769201</v>
      </c>
      <c r="T31" s="34" t="s">
        <v>64</v>
      </c>
    </row>
    <row r="32" spans="1:26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4.2063423726664183E-2</v>
      </c>
      <c r="N32" s="47"/>
      <c r="O32" s="30"/>
      <c r="P32" s="34" t="s">
        <v>309</v>
      </c>
      <c r="Q32" s="60">
        <f>INT(Q31)</f>
        <v>250</v>
      </c>
      <c r="R32" s="60">
        <f>INT(60*(Q31-Q32))</f>
        <v>59</v>
      </c>
      <c r="S32" s="60">
        <f>INT(3600*(Q31-Q32)-60*R32)</f>
        <v>40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249.4237311281438</v>
      </c>
      <c r="R33" s="55" t="s">
        <v>2</v>
      </c>
      <c r="S33" s="55">
        <f>Q33/15</f>
        <v>16.628248741876252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0.27507454811754678</v>
      </c>
      <c r="M34" s="51">
        <f>L34/24</f>
        <v>1.1461439504897782E-2</v>
      </c>
      <c r="N34" s="47"/>
      <c r="O34" s="30"/>
      <c r="P34" s="34" t="s">
        <v>310</v>
      </c>
      <c r="Q34" s="55"/>
      <c r="R34" s="62">
        <f>S33/24</f>
        <v>0.69284369757817721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362004.32376928692</v>
      </c>
      <c r="M35" s="48" t="s">
        <v>290</v>
      </c>
      <c r="N35" s="47"/>
      <c r="O35" s="30"/>
      <c r="P35" s="34" t="s">
        <v>204</v>
      </c>
      <c r="Q35" s="61">
        <f>DEGREES(ASIN(SIN(S21)*SIN(S31)))</f>
        <v>-22.088138922437363</v>
      </c>
      <c r="R35" s="55" t="s">
        <v>151</v>
      </c>
      <c r="S35" s="55">
        <f>RADIANS(Q35)</f>
        <v>-0.38551074983444439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NEGATIF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1.6702753328543297E-2</v>
      </c>
      <c r="M37" s="48"/>
      <c r="N37" s="44">
        <f>RADIANS(L37)</f>
        <v>2.915180397315227E-4</v>
      </c>
      <c r="O37" s="30" t="s">
        <v>64</v>
      </c>
      <c r="P37" s="34"/>
      <c r="Q37" s="60">
        <f>INT(ABS(Q35))</f>
        <v>22</v>
      </c>
      <c r="R37" s="60">
        <f>INT(60*(ABS(Q35)-Q37))</f>
        <v>5</v>
      </c>
      <c r="S37" s="60">
        <f>INT(3600*(ABS(Q35)-Q37)-60*R37)</f>
        <v>17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215.80025179250012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-1.1956749168762795</v>
      </c>
      <c r="R38" s="55" t="s">
        <v>64</v>
      </c>
      <c r="S38" s="55">
        <f>DEGREES(Q38)</f>
        <v>-68.507126406666345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23.437480845486736</v>
      </c>
      <c r="M39" s="48" t="s">
        <v>2</v>
      </c>
      <c r="N39" s="47"/>
      <c r="O39" s="30"/>
      <c r="P39" s="34" t="s">
        <v>206</v>
      </c>
      <c r="Q39" s="55">
        <f>MOD(S38+180,360)</f>
        <v>111.49287359333366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-2.2009377206418188E-3</v>
      </c>
      <c r="M40" s="48" t="s">
        <v>2</v>
      </c>
      <c r="N40" s="44"/>
      <c r="O40" s="30"/>
      <c r="P40" s="34" t="s">
        <v>311</v>
      </c>
      <c r="Q40" s="60">
        <f>INT(Q39)</f>
        <v>111</v>
      </c>
      <c r="R40" s="60">
        <f>INT(60*(Q39-Q40))</f>
        <v>29</v>
      </c>
      <c r="S40" s="60">
        <f>INT(3600*(Q39-Q40)-60*R40)</f>
        <v>34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23.435279907766095</v>
      </c>
      <c r="M41" s="48" t="s">
        <v>2</v>
      </c>
      <c r="N41" s="44">
        <f>RADIANS(L41)</f>
        <v>0.40902279551699139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29.893139869683861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0.13920644155449141</v>
      </c>
      <c r="M43" s="48"/>
      <c r="N43" s="44"/>
      <c r="O43" s="30"/>
      <c r="P43" s="34"/>
      <c r="Q43" s="60" t="str">
        <f>IF(Q42&lt;0, "NEGATIF", "POSITIF")</f>
        <v>POSITIF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5.166805640778815</v>
      </c>
      <c r="M44" s="48"/>
      <c r="N44" s="44"/>
      <c r="O44" s="30"/>
      <c r="P44" s="34" t="s">
        <v>311</v>
      </c>
      <c r="Q44" s="60">
        <f>INT(ABS(Q42))</f>
        <v>29</v>
      </c>
      <c r="R44" s="60">
        <f>INT(60*(ABS(Q42)-Q44))</f>
        <v>53</v>
      </c>
      <c r="S44" s="60">
        <f>INT(3600*(ABS(Q42)-Q44)-60*R44)</f>
        <v>35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12.587879714852889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298.96721679684833</v>
      </c>
      <c r="M46" s="48" t="s">
        <v>2</v>
      </c>
      <c r="N46" s="44">
        <f>RADIANS(L46)</f>
        <v>5.2179622886286987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249.85097892594501</v>
      </c>
      <c r="M47" s="48" t="s">
        <v>2</v>
      </c>
      <c r="N47" s="44">
        <f>L47/15</f>
        <v>16.656731928396333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16</v>
      </c>
      <c r="M48" s="41">
        <f>INT(60*(N47-L48))</f>
        <v>39</v>
      </c>
      <c r="N48" s="45">
        <f>INT(3600*(N47-L48)-60*M48)</f>
        <v>24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-19.222931807589955</v>
      </c>
      <c r="M50" s="48" t="s">
        <v>2</v>
      </c>
      <c r="N50" s="47">
        <f>RADIANS(L50)</f>
        <v>-0.33550345192878983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NEGATIF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19</v>
      </c>
      <c r="M52" s="45">
        <f>INT(60*(ABS(L50)-L52))</f>
        <v>13</v>
      </c>
      <c r="N52" s="45">
        <f>INT(3600*(ABS(L50)-L52)-60*M52)</f>
        <v>22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-71.836215383198976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108.16378461680102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108</v>
      </c>
      <c r="M55" s="45">
        <f>INT(60*(L54-L55))</f>
        <v>9</v>
      </c>
      <c r="N55" s="45">
        <f>INT(3600*(L54-L55)-60*M55)</f>
        <v>49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29.606174368192683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POSITIF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29</v>
      </c>
      <c r="M59" s="45">
        <f>INT(60*(ABS(L57)-L59))</f>
        <v>36</v>
      </c>
      <c r="N59" s="45">
        <f>INT(3600*(ABS(L57)-L59)-60*M59)</f>
        <v>22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H4">
      <formula1>$B$17:$B$40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M6">
      <formula1>$H$18:$H$20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I20"/>
  <sheetViews>
    <sheetView topLeftCell="A18" workbookViewId="0">
      <selection activeCell="K12" sqref="K12"/>
    </sheetView>
  </sheetViews>
  <sheetFormatPr defaultRowHeight="14.25"/>
  <cols>
    <col min="2" max="2" width="17.75" customWidth="1"/>
  </cols>
  <sheetData>
    <row r="1" spans="1:9">
      <c r="A1" s="65" t="s">
        <v>86</v>
      </c>
      <c r="B1" s="65"/>
      <c r="C1" s="65"/>
      <c r="D1" s="65"/>
      <c r="E1" s="65"/>
      <c r="F1" s="65"/>
      <c r="G1" s="65"/>
      <c r="H1" s="65"/>
      <c r="I1" s="65"/>
    </row>
    <row r="2" spans="1:9">
      <c r="A2" s="65"/>
      <c r="B2" s="65"/>
      <c r="C2" s="65" t="s">
        <v>45</v>
      </c>
      <c r="D2" s="65">
        <f>penggarapan!L4</f>
        <v>3</v>
      </c>
      <c r="E2" s="65"/>
      <c r="F2" s="65">
        <f>penggarapan!L4-1</f>
        <v>2</v>
      </c>
      <c r="G2" s="65"/>
      <c r="H2" s="65">
        <f>D2+1</f>
        <v>4</v>
      </c>
      <c r="I2" s="65"/>
    </row>
    <row r="3" spans="1:9">
      <c r="A3" s="65"/>
      <c r="B3" s="65" t="s">
        <v>49</v>
      </c>
      <c r="C3" s="65"/>
      <c r="D3" s="65">
        <f>penggarapan!L3+(penggarapan!L2-1)/12+penggarapan!L4/365</f>
        <v>2013.924885844749</v>
      </c>
      <c r="E3" s="65"/>
      <c r="F3" s="65">
        <f>penggarapan!L3+(penggarapan!L2-1)/12+(penggarapan!L4-1)/365</f>
        <v>2013.9221461187215</v>
      </c>
      <c r="G3" s="65"/>
      <c r="H3" s="65">
        <f>penggarapan!L3+(penggarapan!L2-1)/12+(penggarapan!L4+1)/365</f>
        <v>2013.9276255707764</v>
      </c>
      <c r="I3" s="65"/>
    </row>
    <row r="4" spans="1:9">
      <c r="A4" s="65"/>
      <c r="B4" s="65" t="s">
        <v>87</v>
      </c>
      <c r="C4" s="66"/>
      <c r="D4" s="66">
        <f>IF(D3&lt;=-500,-20+32*(D3/100-18.2)*(D3/100-18.2),0)</f>
        <v>0</v>
      </c>
      <c r="E4" s="66"/>
      <c r="F4" s="66">
        <f>IF(F3&lt;=-500,-20+32*(F3/100-18.2)*(F3/100-18.2),0)</f>
        <v>0</v>
      </c>
      <c r="G4" s="66"/>
      <c r="H4" s="66">
        <f>IF(H3&lt;=-500,-20+32*(H3/100-18.2)*(H3/100-18.2),0)</f>
        <v>0</v>
      </c>
      <c r="I4" s="65"/>
    </row>
    <row r="5" spans="1:9">
      <c r="A5" s="65"/>
      <c r="B5" s="65" t="s">
        <v>93</v>
      </c>
      <c r="C5" s="66"/>
      <c r="D5" s="66">
        <f>IF(D3&gt;-500, IF(D3&lt;=500, 10583.6 - 1014.41*(D3/100) + 33.78311*(D3/100)*(D3/100) - 5.952053*(D3/100)*(D3/100)*(D3/100) - 0.1798452*(D3/100)*(D3/100)*(D3/100)*(D3/100) + 0.022174192*(D3/100)*(D3/100)*(D3/100)*(D3/100)*(D3/100) + 0.0090316521*(D3/100)*(D3/100)*(D3/100)*(D3/100)*(D3/100)*(D3/100), 0), 0)</f>
        <v>0</v>
      </c>
      <c r="E5" s="66"/>
      <c r="F5" s="66">
        <f>IF(F3&gt;-500, IF(F3&lt;=500, 10583.6 - 1014.41*(F3/100) + 33.78311*(F3/100)*(F3/100) - 5.952053*(F3/100)*(F3/100)*(F3/100) - 0.1798452*(F3/100)*(F3/100)*(F3/100)*(F3/100) + 0.022174192*(F3/100)*(F3/100)*(F3/100)*(F3/100)*(F3/100) + 0.0090316521*(F3/100)*(F3/100)*(F3/100)*(F3/100)*(F3/100)*(F3/100), 0), 0)</f>
        <v>0</v>
      </c>
      <c r="G5" s="66"/>
      <c r="H5" s="66">
        <f>IF(H3&gt;-500, IF(H3&lt;=500, 10583.6 - 1014.41*(H3/100) + 33.78311*(H3/100)*(H3/100) - 5.952053*(H3/100)*(H3/100)*(H3/100) - 0.1798452*(H3/100)*(H3/100)*(H3/100)*(H3/100) + 0.022174192*(H3/100)*(H3/100)*(H3/100)*(H3/100)*(H3/100) + 0.0090316521*(H3/100)*(H3/100)*(H3/100)*(H3/100)*(H3/100)*(H3/100), 0), 0)</f>
        <v>0</v>
      </c>
      <c r="I5" s="65"/>
    </row>
    <row r="6" spans="1:9">
      <c r="A6" s="65"/>
      <c r="B6" s="65" t="s">
        <v>52</v>
      </c>
      <c r="C6" s="66"/>
      <c r="D6" s="66">
        <f>IF(D3&gt;500, IF(D3&lt;=1600, 1574.2 - 556.01*(D3/100-10) + 71.23472*(D3/100-10)*(D3/100-10) + 0.319781*(D3/100-10)*(D3/100-10)*(D3/100-10) - 0.8503463*(D3/100-10)*(D3/100-10)*(D3/100-10)*(D3/100-10) - 0.005050998*(D3/100-10)*(D3/100-10)*(D3/100-10)*(D3/100-10)*(D3/100-10) + 0.0083572073*(D3/100-10)*(D3/100-10)*(D3/100-10)*(D3/100-10)*(D3/100-10)*(D3/100-10), 0), 0)</f>
        <v>0</v>
      </c>
      <c r="E6" s="66"/>
      <c r="F6" s="66">
        <f>IF(F3&gt;500, IF(F3&lt;=1600, 1574.2 - 556.01*(F3/100-10) + 71.23472*(F3/100-10)*(F3/100-10) + 0.319781*(F3/100-10)*(F3/100-10)*(F3/100-10) - 0.8503463*(F3/100-10)*(F3/100-10)*(F3/100-10)*(F3/100-10) - 0.005050998*(F3/100-10)*(F3/100-10)*(F3/100-10)*(F3/100-10)*(F3/100-10) + 0.0083572073*(F3/100-10)*(F3/100-10)*(F3/100-10)*(F3/100-10)*(F3/100-10)*(F3/100-10), 0), 0)</f>
        <v>0</v>
      </c>
      <c r="G6" s="66"/>
      <c r="H6" s="66">
        <f>IF(H3&gt;500, IF(H3&lt;=1600, 1574.2 - 556.01*(H3/100-10) + 71.23472*(H3/100-10)*(H3/100-10) + 0.319781*(H3/100-10)*(H3/100-10)*(H3/100-10) - 0.8503463*(H3/100-10)*(H3/100-10)*(H3/100-10)*(H3/100-10) - 0.005050998*(H3/100-10)*(H3/100-10)*(H3/100-10)*(H3/100-10)*(H3/100-10) + 0.0083572073*(H3/100-10)*(H3/100-10)*(D3/100-10)*(H3/100-10)*(H3/100-10)*(H3/100-10), 0), 0)</f>
        <v>0</v>
      </c>
      <c r="I6" s="65"/>
    </row>
    <row r="7" spans="1:9">
      <c r="A7" s="65"/>
      <c r="B7" s="65" t="s">
        <v>92</v>
      </c>
      <c r="C7" s="66"/>
      <c r="D7" s="66">
        <f>IF(D3&gt;1600, IF(D3&lt;=1700, 120 - 0.9808*(D3-1600) - 0.01532*(D3-1600)*(D3-1600) + (D3-1600)*(D3-1600)*(D3-1600)/7129, 0), 0)</f>
        <v>0</v>
      </c>
      <c r="E7" s="66"/>
      <c r="F7" s="66">
        <f>IF(F3&gt;1600, IF(F3&lt;=1700, 120 - 0.9808*(F3-1600) - 0.01532*(F3-1600)*(F3-1600) + (F3-1600)*(F3-1600)*(F3-1600)/7129, 0), 0)</f>
        <v>0</v>
      </c>
      <c r="G7" s="66"/>
      <c r="H7" s="66">
        <f>IF(H3&gt;1600, IF(H3&lt;=1700, 120 - 0.9808*(H3-1600) - 0.01532*(H3-1600)*(H3-1600) + (H3-1600)*(H3-1600)*(H3-1600)/7129, 0), 0)</f>
        <v>0</v>
      </c>
      <c r="I7" s="65"/>
    </row>
    <row r="8" spans="1:9">
      <c r="A8" s="65"/>
      <c r="B8" s="65" t="s">
        <v>91</v>
      </c>
      <c r="C8" s="66"/>
      <c r="D8" s="66">
        <f>IF(D3&gt;1700, IF(D3&lt;=1800, 8.83 + 0.1603*(D3-1700) - 0.0059285*(D3-1700)*(D3-1700) + 0.00013336*(D3-1700)*(D3-1700)*(D3-1700) - (D3-1700)*(D3-1700)*(D3-1700)*(D3-1700)/1174000, 0), 0)</f>
        <v>0</v>
      </c>
      <c r="E8" s="66"/>
      <c r="F8" s="66">
        <f>IF(F3&gt;1700, IF(F3&lt;=1800, 8.83 + 0.1603*(F3-1700) - 0.0059285*(F3-1700)*(F3-1700) + 0.00013336*(F3-1700)*(F3-1700)*(F3-1700) - (F3-1700)*(F3-1700)*(F3-1700)*(F3-1700)/1174000, 0), 0)</f>
        <v>0</v>
      </c>
      <c r="G8" s="66"/>
      <c r="H8" s="66">
        <f>IF(H3&gt;1700, IF(H3&lt;=1800, 8.83 + 0.1603*(H3-1700) - 0.0059285*(H3-1700)*(H3-1700) + 0.00013336*(H3-1700)*(H3-1700)*(H3-1700) - (H3-1700)*(H3-1700)*(H3-1700)*(H3-1700)/1174000, 0), 0)</f>
        <v>0</v>
      </c>
      <c r="I8" s="65"/>
    </row>
    <row r="9" spans="1:9">
      <c r="A9" s="65"/>
      <c r="B9" s="65" t="s">
        <v>90</v>
      </c>
      <c r="C9" s="66"/>
      <c r="D9" s="66">
        <f>IF(D3&gt;1800, IF(D3&lt;=1860, 13.72 - 0.332447*(D3-1800) + 0.0068612*(D3-1800)*(D3-1800) + 0.0041116*(D3-1800)*(D3-1800)*(D3-1800) - 0.00037436*(D3-1800)*(D3-1800)*(D3-1800)*(D3-1800) + 0.0000121272*(D3-1800)*(D3-1800)*(D3-1800)*(D3-1800)*(D3-1800) - 0.0000001699*(D3-1800)*(D3-1800)*(D3-1800)*(D3-1800)*(D3-1800)*(D3-1800) + 0.000000000875*(D3-1800)*(D3-1800)*(D3-1800)*(D3-1800)*(D3-1800)*(D3-1800)*(D3-1800), 0), 0)</f>
        <v>0</v>
      </c>
      <c r="E9" s="66"/>
      <c r="F9" s="66">
        <f>IF(F3&gt;1800, IF(F3&lt;=1860, 13.72 - 0.332447*(F3-1800) + 0.0068612*(F3-1800)*(F3-1800) + 0.0041116*(F3-1800)*(F3-1800)*(F3-1800) - 0.00037436*(F3-1800)*(F3-1800)*(F3-1800)*(F3-1800) + 0.0000121272*(F3-1800)*(F3-1800)*(F3-1800)*(F3-1800)*(F3-1800) - 0.0000001699*(F3-1800)*(F3-1800)*(F3-1800)*(F3-1800)*(F3-1800)*(F3-1800) + 0.000000000875*(F3-1800)*(F3-1800)*(F3-1800)*(F3-1800)*(F3-1800)*(F3-1800)*(F3-1800), 0), 0)</f>
        <v>0</v>
      </c>
      <c r="G9" s="66"/>
      <c r="H9" s="66">
        <f>IF(H3&gt;1800, IF(H3&lt;=1860, 13.72 - 0.332447*(H3-1800) + 0.0068612*(H3-1800)*(H3-1800) + 0.0041116*(H3-1800)*(H3-1800)*(H3-1800) - 0.00037436*(H3-1800)*(H3-1800)*(H3-1800)*(H3-1800) + 0.0000121272*(H3-1800)*(H3-1800)*(H3-1800)*(H3-1800)*(H3-1800) - 0.0000001699*(H3-1800)*(H3-1800)*(H3-1800)*(H3-1800)*(H3-1800)*(H3-1800) + 0.000000000875*(H3-1800)*(H3-1800)*(H3-1800)*(H3-1800)*(H3-1800)*(H3-1800)*(H3-1800), 0), 0)</f>
        <v>0</v>
      </c>
      <c r="I9" s="65"/>
    </row>
    <row r="10" spans="1:9">
      <c r="A10" s="65"/>
      <c r="B10" s="65" t="s">
        <v>89</v>
      </c>
      <c r="C10" s="66"/>
      <c r="D10" s="66">
        <f>IF(D3&gt;1860, IF(D3&lt;=1900, 7.62 + 0.5737*(D3-1860) - 0.251754*(D3-1860)*(D3-1860) + 0.01680668*(D3-1860)*(D3-1860)*(D3-1860) - 0.0004473624*(D3-1860)*(D3-1860)*(D3-1860)*(D3-1860) + (D3-1860)*(D3-1860)*(D3-1860)*(D3-1860)*(D3-1860)/233174, 0), 0)</f>
        <v>0</v>
      </c>
      <c r="E10" s="66"/>
      <c r="F10" s="66">
        <f>IF(F3&gt;1860, IF(F3&lt;=1900, 7.62 + 0.5737*(F3-1860) - 0.251754*(F3-1860)*(F3-1860) + 0.01680668*(F3-1860)*(F3-1860)*(F3-1860) - 0.0004473624*(F3-1860)*(F3-1860)*(F3-1860)*(F3-1860) + (F3-1860)*(F3-1860)*(F3-1860)*(F3-1860)*(F3-1860)/233174, 0), 0)</f>
        <v>0</v>
      </c>
      <c r="G10" s="66"/>
      <c r="H10" s="66">
        <f>IF(H3&gt;1860, IF(H3&lt;=1900, 7.62 + 0.5737*(H3-1860) - 0.251754*(H3-1860)*(H3-1860) + 0.01680668*(H3-1860)*(H3-1860)*(H3-1860) - 0.0004473624*(H3-1860)*(H3-1860)*(H3-1860)*(H3-1860) + (H3-1860)*(H3-1860)*(H3-1860)*(H3-1860)*(H3-1860)/233174, 0), 0)</f>
        <v>0</v>
      </c>
      <c r="I10" s="65"/>
    </row>
    <row r="11" spans="1:9">
      <c r="A11" s="65"/>
      <c r="B11" s="65" t="s">
        <v>88</v>
      </c>
      <c r="C11" s="66"/>
      <c r="D11" s="66">
        <f>IF(D3&gt;1900, IF(D3&lt;=1920, -2.79 + 1.494119*(D3-1900) - 0.0598939*(D3-1900)*(D3-1900) + 0.0061966*(D3-1900)*(D3-1900)*(D3-1900) - 0.000197*(D3-1900)*(D3-1900)*(D3-1900)*(D3-1900), 0), 0)</f>
        <v>0</v>
      </c>
      <c r="E11" s="66"/>
      <c r="F11" s="66">
        <f>IF(F3&gt;1900, IF(F3&lt;=1920, -2.79 + 1.494119*(F3-1900) - 0.0598939*(F3-1900)*(F3-1900) + 0.0061966*(F3-1900)*(F3-1900)*(F3-1900) - 0.000197*(F3-1900)*(F3-1900)*(F3-1900)*(F3-1900), 0), 0)</f>
        <v>0</v>
      </c>
      <c r="G11" s="66"/>
      <c r="H11" s="66">
        <f>IF(H3&gt;1900, IF(H3&lt;=1920, -2.79 + 1.494119*(H3-1900) - 0.0598939*(H3-1900)*(H3-1900) + 0.0061966*(H3-1900)*(H3-1900)*(H3-1900) - 0.000197*(H3-1900)*(H3-1900)*(H3-1900)*(H3-1900), 0), 0)</f>
        <v>0</v>
      </c>
      <c r="I11" s="65"/>
    </row>
    <row r="12" spans="1:9">
      <c r="A12" s="65"/>
      <c r="B12" s="65" t="s">
        <v>94</v>
      </c>
      <c r="C12" s="66"/>
      <c r="D12" s="66">
        <f>IF(D3&gt;1920, IF(D3&lt;=1941, 21.2 + 0.84493*(D3-1920) - 0.0761*(D3-1920)*(D3-1920) + 0.0020936*(D3-1920)*(D3-1920)*(D3-1920), 0), 0)</f>
        <v>0</v>
      </c>
      <c r="E12" s="66"/>
      <c r="F12" s="66">
        <f>IF(F3&gt;1920, IF(F3&lt;=1941, 21.2 + 0.84493*(F3-1920) - 0.0761*(F3-1920)*(F3-1920) + 0.0020936*(F3-1920)*(F3-1920)*(F3-1920), 0), 0)</f>
        <v>0</v>
      </c>
      <c r="G12" s="66"/>
      <c r="H12" s="66">
        <f>IF(H3&gt;1920, IF(H3&lt;=1941, 21.2 + 0.84493*(H3-1920) - 0.0761*(H3-1920)*(H3-1920) + 0.0020936*(H3-1920)*(H3-1920)*(H3-1920), 0), 0)</f>
        <v>0</v>
      </c>
      <c r="I12" s="65"/>
    </row>
    <row r="13" spans="1:9">
      <c r="A13" s="65"/>
      <c r="B13" s="65" t="s">
        <v>95</v>
      </c>
      <c r="C13" s="66"/>
      <c r="D13" s="66">
        <f>IF(D3&gt;1941, IF(D3&lt;=1961, 29.07 + 0.407*(D3-1950) - (D3-1950)*(D3-1950)/233 + (D3-1950)*(D3-1950)*(D3-1950)/2547, 0), 0)</f>
        <v>0</v>
      </c>
      <c r="E13" s="66"/>
      <c r="F13" s="66">
        <f>IF(F3&gt;1941, IF(F3&lt;=1961, 29.07 + 0.407*(F3-1950) - (F3-1950)*(F3-1950)/233 + (F3-1950)*(F3-1950)*(F3-1950)/2547, 0), 0)</f>
        <v>0</v>
      </c>
      <c r="G13" s="66"/>
      <c r="H13" s="66">
        <f>IF(H3&gt;1941, IF(H3&lt;=1961, 29.07 + 0.407*(H3-1950) - (H3-1950)*(H3-1950)/233 + (H3-1950)*(H3-1950)*(H3-1950)/2547, 0), 0)</f>
        <v>0</v>
      </c>
      <c r="I13" s="65"/>
    </row>
    <row r="14" spans="1:9">
      <c r="A14" s="65"/>
      <c r="B14" s="65" t="s">
        <v>96</v>
      </c>
      <c r="C14" s="66"/>
      <c r="D14" s="66">
        <f>IF(D3&gt;1961, IF(D3&lt;=1986, 45.45 + 1.067*(D3-1975) - (D3-1975)*(D3-1975)/260 - (D3-1975)*(D3-1975)*(D3-1975)/718, 0), 0)</f>
        <v>0</v>
      </c>
      <c r="E14" s="66"/>
      <c r="F14" s="66">
        <f>IF(F3&gt;1961, IF(F3&lt;=1986, 45.45 + 1.067*(F3-1975) - (F3-1975)*(F3-1975)/260 - (F3-1975)*(F3-1975)*(F3-1975)/718, 0), 0)</f>
        <v>0</v>
      </c>
      <c r="G14" s="66"/>
      <c r="H14" s="66">
        <f>IF(H3&gt;1961, IF(H3&lt;=1986, 45.45 + 1.067*(H3-1975) - (H3-1975)*(H3-1975)/260 - (H3-1975)*(H3-1975)*(H3-1975)/718, 0), 0)</f>
        <v>0</v>
      </c>
      <c r="I14" s="65"/>
    </row>
    <row r="15" spans="1:9">
      <c r="A15" s="65"/>
      <c r="B15" s="65" t="s">
        <v>97</v>
      </c>
      <c r="C15" s="66"/>
      <c r="D15" s="66">
        <f>IF(D3&gt;1986, IF(D3&lt;=2005, 63.86 + 0.3345*(D3-2000) - 0.060374*(D3-2000)*(D3-2000) + 0.0017275*(D3-2000)*(D3-2000)*(D3-2000) + 0.000651814*(D3-2000)*(D3-2000)*(D3-2000)*(D3-2000) + 0.00002373599*(D3-2000)*(D3-2000)*(D3-2000)*(D3-2000)*(D3-2000), 0), 0)</f>
        <v>0</v>
      </c>
      <c r="E15" s="66"/>
      <c r="F15" s="66">
        <f>IF(F3&gt;1986, IF(F3&lt;=2005, 63.86 + 0.3345*(F3-2000) - 0.060374*(F3-2000)*(F3-2000) + 0.0017275*(F3-2000)*(F3-2000)*(F3-2000) + 0.000651814*(F3-2000)*(F3-2000)*(F3-2000)*(F3-2000) + 0.00002373599*(F3-2000)*(F3-2000)*(F3-2000)*(F3-2000)*(F3-2000), 0), 0)</f>
        <v>0</v>
      </c>
      <c r="G15" s="66"/>
      <c r="H15" s="66">
        <f>IF(H3&gt;1986, IF(H3&lt;=2005, 63.86 + 0.3345*(H3-2000) - 0.060374*(H3-2000)*(H3-2000) + 0.0017275*(H3-2000)*(H3-2000)*(H3-2000) + 0.000651814*(H3-2000)*(H3-2000)*(H3-2000)*(H3-2000) + 0.00002373599*(H3-2000)*(H3-2000)*(H3-2000)*(H3-2000)*(H3-2000), 0), 0)</f>
        <v>0</v>
      </c>
      <c r="I15" s="65"/>
    </row>
    <row r="16" spans="1:9">
      <c r="A16" s="65"/>
      <c r="B16" s="65" t="s">
        <v>98</v>
      </c>
      <c r="C16" s="66"/>
      <c r="D16" s="66">
        <f>IF(D3&gt;2005, IF(D3&lt;=2050, 62.92 + 0.32217*(D3-2000) + 0.005589*(D3-2000)*(D3-2000), 0), 0)</f>
        <v>68.489901242119146</v>
      </c>
      <c r="E16" s="66"/>
      <c r="F16" s="66">
        <f>IF(F3&gt;2005, IF(F3&lt;=2050, 62.92 + 0.32217*(F3-2000) + 0.005589*(F3-2000)*(F3-2000), 0), 0)</f>
        <v>68.488592181676211</v>
      </c>
      <c r="G16" s="66"/>
      <c r="H16" s="66">
        <f>IF(H3&gt;2005, IF(H3&lt;=2050, 62.92 + 0.32217*(H3-2000) + 0.005589*(H3-2000)*(H3-2000), 0), 0)</f>
        <v>68.49121038646517</v>
      </c>
      <c r="I16" s="65"/>
    </row>
    <row r="17" spans="1:9">
      <c r="A17" s="65"/>
      <c r="B17" s="65" t="s">
        <v>99</v>
      </c>
      <c r="C17" s="66"/>
      <c r="D17" s="66">
        <f>IF(D3&gt;2050, IF(D3&lt;=2150, -20 + 32*((D3 - 1820)/100)*((D3 - 1820)/100) - 0.5628*(2150 - D3), 0), 0)</f>
        <v>0</v>
      </c>
      <c r="E17" s="66"/>
      <c r="F17" s="66">
        <f>IF(F3&gt;2050, IF(F3&lt;=2150, -20 + 32*((F3 - 1820)/100)*((F3 - 1820)/100) - 0.5628*(2150 - F3), 0), 0)</f>
        <v>0</v>
      </c>
      <c r="G17" s="66"/>
      <c r="H17" s="66">
        <f>IF(H3&gt;2050, IF(H3&lt;=2150, -20 + 32*((H3 - 1820)/100)*((H3 - 1820)/100) - 0.5628*(2150 - H3), 0), 0)</f>
        <v>0</v>
      </c>
      <c r="I17" s="65"/>
    </row>
    <row r="18" spans="1:9">
      <c r="A18" s="65"/>
      <c r="B18" s="65" t="s">
        <v>100</v>
      </c>
      <c r="C18" s="66"/>
      <c r="D18" s="66">
        <f>IF(D3&gt;2150, -20 + 32*((D3 - 1820)/100)*((D3 - 1820)/100), 0)</f>
        <v>0</v>
      </c>
      <c r="E18" s="66"/>
      <c r="F18" s="66">
        <f>IF(F3&gt;2150, -20 + 32*((F3 - 1820)/100)*((F3 - 1820)/100), 0)</f>
        <v>0</v>
      </c>
      <c r="G18" s="66"/>
      <c r="H18" s="66">
        <f>IF(H3&gt;2150, -20 + 32*((H3 - 1820)/100)*((H3 - 1820)/100), 0)</f>
        <v>0</v>
      </c>
      <c r="I18" s="65"/>
    </row>
    <row r="19" spans="1:9">
      <c r="A19" s="65"/>
      <c r="B19" s="65" t="s">
        <v>33</v>
      </c>
      <c r="C19" s="66"/>
      <c r="D19" s="66">
        <f>SUM(D4:D18)</f>
        <v>68.489901242119146</v>
      </c>
      <c r="E19" s="66"/>
      <c r="F19" s="66">
        <f>SUM(F4:F18)</f>
        <v>68.488592181676211</v>
      </c>
      <c r="G19" s="66"/>
      <c r="H19" s="66">
        <f>SUM(H4:H18)</f>
        <v>68.49121038646517</v>
      </c>
      <c r="I19" s="65"/>
    </row>
    <row r="20" spans="1:9">
      <c r="A20" s="65"/>
      <c r="B20" s="65"/>
      <c r="C20" s="65"/>
      <c r="D20" s="65"/>
      <c r="E20" s="65"/>
      <c r="F20" s="65"/>
      <c r="G20" s="65"/>
      <c r="H20" s="65"/>
      <c r="I20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prediksi saat ijtima&amp;istiqbal</vt:lpstr>
      <vt:lpstr>posisi sun,mon,arde saat ijtima</vt:lpstr>
      <vt:lpstr>pos,s;m;a jika ijma' qobl grb</vt:lpstr>
      <vt:lpstr>pos,s;m;a sehari kemudian</vt:lpstr>
      <vt:lpstr>s,m,a ghurb bila ijma'qobla grb</vt:lpstr>
      <vt:lpstr>s,m,a ghurb ijma' sehari kemudi</vt:lpstr>
      <vt:lpstr>sun,mon,arde istqbl</vt:lpstr>
      <vt:lpstr>sun,mon,arde ijtima</vt:lpstr>
      <vt:lpstr>delta T</vt:lpstr>
      <vt:lpstr>penggarapan</vt:lpstr>
      <vt:lpstr>posi sun,mon,arde istiqbal</vt:lpstr>
      <vt:lpstr>Sheet1</vt:lpstr>
      <vt:lpstr>diagram convert nampak</vt:lpstr>
      <vt:lpstr>data hasil sun,moon,arde nampak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2013-10-31T15:09:29Z</dcterms:created>
  <dcterms:modified xsi:type="dcterms:W3CDTF">2014-04-19T04:33:04Z</dcterms:modified>
</cp:coreProperties>
</file>